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d\Dropbox\MINISTARSTVO FINANSIJA\SEP\00_GDDS\"/>
    </mc:Choice>
  </mc:AlternateContent>
  <bookViews>
    <workbookView xWindow="0" yWindow="0" windowWidth="15480" windowHeight="11010"/>
  </bookViews>
  <sheets>
    <sheet name="Breakdown" sheetId="1" r:id="rId1"/>
    <sheet name="Analitika - 2015" sheetId="11" r:id="rId2"/>
    <sheet name="Analitika - 2014" sheetId="3" state="hidden" r:id="rId3"/>
    <sheet name="2015" sheetId="10" r:id="rId4"/>
    <sheet name="2014" sheetId="4" r:id="rId5"/>
    <sheet name="2013" sheetId="8" r:id="rId6"/>
    <sheet name="Dug" sheetId="9" state="hidden" r:id="rId7"/>
    <sheet name="DataEx" sheetId="6" state="hidden" r:id="rId8"/>
    <sheet name="Master" sheetId="2" state="hidden" r:id="rId9"/>
  </sheets>
  <definedNames>
    <definedName name="_2013plan" localSheetId="5">'2013'!$A$102:$A$160</definedName>
    <definedName name="_2013plan" localSheetId="6">Dug!$A$101:$A$159</definedName>
    <definedName name="_2014plan" localSheetId="4">'2014'!$A$102:$A$160</definedName>
    <definedName name="_2015plan" localSheetId="3">'2015'!$A$102:$A$160</definedName>
  </definedNames>
  <calcPr calcId="152511" concurrentCalc="0" concurrentManualCount="1"/>
</workbook>
</file>

<file path=xl/calcChain.xml><?xml version="1.0" encoding="utf-8"?>
<calcChain xmlns="http://schemas.openxmlformats.org/spreadsheetml/2006/main">
  <c r="DS246" i="6" l="1"/>
  <c r="DU246" i="6"/>
  <c r="DR246" i="6"/>
  <c r="DT246" i="6"/>
  <c r="DV246" i="6"/>
  <c r="DV224" i="6"/>
  <c r="DV268" i="6"/>
  <c r="DV265" i="6"/>
  <c r="DV262" i="6"/>
  <c r="DV256" i="6"/>
  <c r="DV239" i="6"/>
  <c r="DV234" i="6"/>
  <c r="DV225" i="6"/>
  <c r="R107" i="10"/>
  <c r="R108" i="10"/>
  <c r="R109" i="10"/>
  <c r="R110" i="10"/>
  <c r="R111" i="10"/>
  <c r="R112" i="10"/>
  <c r="R113" i="10"/>
  <c r="R114" i="10"/>
  <c r="R116" i="10"/>
  <c r="R117" i="10"/>
  <c r="R118" i="10"/>
  <c r="R119" i="10"/>
  <c r="R120" i="10"/>
  <c r="R121" i="10"/>
  <c r="R122" i="10"/>
  <c r="R123" i="10"/>
  <c r="R124" i="10"/>
  <c r="G107" i="10"/>
  <c r="G108" i="10"/>
  <c r="G109" i="10"/>
  <c r="G110" i="10"/>
  <c r="G111" i="10"/>
  <c r="G112" i="10"/>
  <c r="G113" i="10"/>
  <c r="G114" i="10"/>
  <c r="G106" i="10"/>
  <c r="G116" i="10"/>
  <c r="G117" i="10"/>
  <c r="G118" i="10"/>
  <c r="G119" i="10"/>
  <c r="G120" i="10"/>
  <c r="G121" i="10"/>
  <c r="G122" i="10"/>
  <c r="G123" i="10"/>
  <c r="G124" i="10"/>
  <c r="H107" i="10"/>
  <c r="H108" i="10"/>
  <c r="H109" i="10"/>
  <c r="H110" i="10"/>
  <c r="H111" i="10"/>
  <c r="H112" i="10"/>
  <c r="H113" i="10"/>
  <c r="H114" i="10"/>
  <c r="H116" i="10"/>
  <c r="H117" i="10"/>
  <c r="H118" i="10"/>
  <c r="H119" i="10"/>
  <c r="H120" i="10"/>
  <c r="H121" i="10"/>
  <c r="H122" i="10"/>
  <c r="H123" i="10"/>
  <c r="H124" i="10"/>
  <c r="I107" i="10"/>
  <c r="I108" i="10"/>
  <c r="I109" i="10"/>
  <c r="I110" i="10"/>
  <c r="I111" i="10"/>
  <c r="I112" i="10"/>
  <c r="I113" i="10"/>
  <c r="I114" i="10"/>
  <c r="I106" i="10"/>
  <c r="I116" i="10"/>
  <c r="I117" i="10"/>
  <c r="I118" i="10"/>
  <c r="I119" i="10"/>
  <c r="I120" i="10"/>
  <c r="I121" i="10"/>
  <c r="I122" i="10"/>
  <c r="I123" i="10"/>
  <c r="I124" i="10"/>
  <c r="J107" i="10"/>
  <c r="J108" i="10"/>
  <c r="J109" i="10"/>
  <c r="J110" i="10"/>
  <c r="J111" i="10"/>
  <c r="J112" i="10"/>
  <c r="J113" i="10"/>
  <c r="J114" i="10"/>
  <c r="J116" i="10"/>
  <c r="J117" i="10"/>
  <c r="J118" i="10"/>
  <c r="J119" i="10"/>
  <c r="J120" i="10"/>
  <c r="J121" i="10"/>
  <c r="J122" i="10"/>
  <c r="J123" i="10"/>
  <c r="J124" i="10"/>
  <c r="K107" i="10"/>
  <c r="K108" i="10"/>
  <c r="K109" i="10"/>
  <c r="K110" i="10"/>
  <c r="K111" i="10"/>
  <c r="K112" i="10"/>
  <c r="K113" i="10"/>
  <c r="K114" i="10"/>
  <c r="K106" i="10"/>
  <c r="K116" i="10"/>
  <c r="K117" i="10"/>
  <c r="K118" i="10"/>
  <c r="K119" i="10"/>
  <c r="K120" i="10"/>
  <c r="K121" i="10"/>
  <c r="K122" i="10"/>
  <c r="K123" i="10"/>
  <c r="K124" i="10"/>
  <c r="L107" i="10"/>
  <c r="L108" i="10"/>
  <c r="L109" i="10"/>
  <c r="L110" i="10"/>
  <c r="L111" i="10"/>
  <c r="L112" i="10"/>
  <c r="L113" i="10"/>
  <c r="L114" i="10"/>
  <c r="L116" i="10"/>
  <c r="L117" i="10"/>
  <c r="L118" i="10"/>
  <c r="L119" i="10"/>
  <c r="L120" i="10"/>
  <c r="L121" i="10"/>
  <c r="L122" i="10"/>
  <c r="L123" i="10"/>
  <c r="L124" i="10"/>
  <c r="M107" i="10"/>
  <c r="M108" i="10"/>
  <c r="M109" i="10"/>
  <c r="M110" i="10"/>
  <c r="M111" i="10"/>
  <c r="M112" i="10"/>
  <c r="M113" i="10"/>
  <c r="M114" i="10"/>
  <c r="M116" i="10"/>
  <c r="M117" i="10"/>
  <c r="M118" i="10"/>
  <c r="M119" i="10"/>
  <c r="M120" i="10"/>
  <c r="M121" i="10"/>
  <c r="M122" i="10"/>
  <c r="M123" i="10"/>
  <c r="M124" i="10"/>
  <c r="N107" i="10"/>
  <c r="N108" i="10"/>
  <c r="N109" i="10"/>
  <c r="N110" i="10"/>
  <c r="N111" i="10"/>
  <c r="N112" i="10"/>
  <c r="N113" i="10"/>
  <c r="N114" i="10"/>
  <c r="N116" i="10"/>
  <c r="N117" i="10"/>
  <c r="N118" i="10"/>
  <c r="N119" i="10"/>
  <c r="N120" i="10"/>
  <c r="N121" i="10"/>
  <c r="N122" i="10"/>
  <c r="N123" i="10"/>
  <c r="N124" i="10"/>
  <c r="O107" i="10"/>
  <c r="O108" i="10"/>
  <c r="O109" i="10"/>
  <c r="O110" i="10"/>
  <c r="O111" i="10"/>
  <c r="O112" i="10"/>
  <c r="O113" i="10"/>
  <c r="O114" i="10"/>
  <c r="O116" i="10"/>
  <c r="O117" i="10"/>
  <c r="O118" i="10"/>
  <c r="O119" i="10"/>
  <c r="O120" i="10"/>
  <c r="O121" i="10"/>
  <c r="O122" i="10"/>
  <c r="O123" i="10"/>
  <c r="O124" i="10"/>
  <c r="P107" i="10"/>
  <c r="P108" i="10"/>
  <c r="P109" i="10"/>
  <c r="P110" i="10"/>
  <c r="P111" i="10"/>
  <c r="P112" i="10"/>
  <c r="P113" i="10"/>
  <c r="P114" i="10"/>
  <c r="P116" i="10"/>
  <c r="P117" i="10"/>
  <c r="P118" i="10"/>
  <c r="P119" i="10"/>
  <c r="P120" i="10"/>
  <c r="P121" i="10"/>
  <c r="P122" i="10"/>
  <c r="P123" i="10"/>
  <c r="P124" i="10"/>
  <c r="Q107" i="10"/>
  <c r="Q108" i="10"/>
  <c r="Q109" i="10"/>
  <c r="Q110" i="10"/>
  <c r="Q111" i="10"/>
  <c r="Q112" i="10"/>
  <c r="Q113" i="10"/>
  <c r="Q114" i="10"/>
  <c r="Q116" i="10"/>
  <c r="Q117" i="10"/>
  <c r="Q118" i="10"/>
  <c r="Q119" i="10"/>
  <c r="Q120" i="10"/>
  <c r="Q121" i="10"/>
  <c r="Q122" i="10"/>
  <c r="Q123" i="10"/>
  <c r="Q124" i="10"/>
  <c r="N6" i="11"/>
  <c r="M12" i="10"/>
  <c r="M13" i="10"/>
  <c r="M14" i="10"/>
  <c r="M15" i="10"/>
  <c r="M16" i="10"/>
  <c r="M17" i="10"/>
  <c r="M18" i="10"/>
  <c r="M19" i="10"/>
  <c r="M20" i="10"/>
  <c r="M25" i="10"/>
  <c r="M26" i="10"/>
  <c r="M27" i="10"/>
  <c r="M28" i="10"/>
  <c r="M29" i="10"/>
  <c r="M33" i="10"/>
  <c r="M34" i="10"/>
  <c r="M35" i="10"/>
  <c r="M36" i="10"/>
  <c r="M37" i="10"/>
  <c r="M38" i="10"/>
  <c r="M39" i="10"/>
  <c r="M40" i="10"/>
  <c r="M41" i="10"/>
  <c r="M42" i="10"/>
  <c r="M32" i="10"/>
  <c r="M44" i="10"/>
  <c r="M45" i="10"/>
  <c r="M46" i="10"/>
  <c r="M47" i="10"/>
  <c r="M48" i="10"/>
  <c r="M49" i="10"/>
  <c r="M50" i="10"/>
  <c r="M51" i="10"/>
  <c r="M52" i="10"/>
  <c r="M53" i="10"/>
  <c r="M54" i="10"/>
  <c r="N12" i="10"/>
  <c r="N13" i="10"/>
  <c r="N14" i="10"/>
  <c r="N15" i="10"/>
  <c r="N16" i="10"/>
  <c r="N17" i="10"/>
  <c r="N18" i="10"/>
  <c r="N19" i="10"/>
  <c r="N20" i="10"/>
  <c r="N25" i="10"/>
  <c r="N26" i="10"/>
  <c r="N27" i="10"/>
  <c r="N28" i="10"/>
  <c r="N29" i="10"/>
  <c r="N33" i="10"/>
  <c r="N34" i="10"/>
  <c r="N35" i="10"/>
  <c r="N36" i="10"/>
  <c r="N37" i="10"/>
  <c r="N38" i="10"/>
  <c r="N39" i="10"/>
  <c r="N40" i="10"/>
  <c r="N41" i="10"/>
  <c r="N42" i="10"/>
  <c r="N32" i="10"/>
  <c r="N44" i="10"/>
  <c r="N45" i="10"/>
  <c r="N46" i="10"/>
  <c r="N47" i="10"/>
  <c r="N48" i="10"/>
  <c r="N49" i="10"/>
  <c r="N50" i="10"/>
  <c r="N51" i="10"/>
  <c r="N52" i="10"/>
  <c r="N53" i="10"/>
  <c r="N54" i="10"/>
  <c r="G273" i="2"/>
  <c r="G271" i="2"/>
  <c r="G269" i="2"/>
  <c r="G237" i="2"/>
  <c r="G267" i="2"/>
  <c r="H19" i="1"/>
  <c r="G263" i="2"/>
  <c r="D19" i="1"/>
  <c r="G260" i="2"/>
  <c r="G259" i="2"/>
  <c r="G254" i="2"/>
  <c r="G252" i="2"/>
  <c r="G250" i="2"/>
  <c r="G249" i="2"/>
  <c r="G245" i="2"/>
  <c r="G244" i="2"/>
  <c r="G241" i="2"/>
  <c r="G242" i="2"/>
  <c r="G235" i="2"/>
  <c r="G239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0" i="2"/>
  <c r="G218" i="2"/>
  <c r="G217" i="2"/>
  <c r="G216" i="2"/>
  <c r="G215" i="2"/>
  <c r="G214" i="2"/>
  <c r="G213" i="2"/>
  <c r="G212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3" i="2"/>
  <c r="D409" i="6"/>
  <c r="D408" i="6"/>
  <c r="D407" i="6"/>
  <c r="DU406" i="6"/>
  <c r="DT406" i="6"/>
  <c r="DS406" i="6"/>
  <c r="DR406" i="6"/>
  <c r="DQ406" i="6"/>
  <c r="DP406" i="6"/>
  <c r="DO406" i="6"/>
  <c r="DN406" i="6"/>
  <c r="DM406" i="6"/>
  <c r="DL406" i="6"/>
  <c r="DK406" i="6"/>
  <c r="DJ406" i="6"/>
  <c r="DI406" i="6"/>
  <c r="DH406" i="6"/>
  <c r="DG406" i="6"/>
  <c r="DF406" i="6"/>
  <c r="DE406" i="6"/>
  <c r="DD406" i="6"/>
  <c r="DC406" i="6"/>
  <c r="DB406" i="6"/>
  <c r="DA406" i="6"/>
  <c r="CZ406" i="6"/>
  <c r="CY406" i="6"/>
  <c r="CX406" i="6"/>
  <c r="CW406" i="6"/>
  <c r="CV406" i="6"/>
  <c r="CU406" i="6"/>
  <c r="CT406" i="6"/>
  <c r="CS406" i="6"/>
  <c r="CR406" i="6"/>
  <c r="CQ406" i="6"/>
  <c r="CP406" i="6"/>
  <c r="CO406" i="6"/>
  <c r="CN406" i="6"/>
  <c r="CM406" i="6"/>
  <c r="CL406" i="6"/>
  <c r="D406" i="6"/>
  <c r="D405" i="6"/>
  <c r="D404" i="6"/>
  <c r="D403" i="6"/>
  <c r="DU402" i="6"/>
  <c r="DT402" i="6"/>
  <c r="DS402" i="6"/>
  <c r="DR402" i="6"/>
  <c r="DQ402" i="6"/>
  <c r="DP402" i="6"/>
  <c r="DO402" i="6"/>
  <c r="DN402" i="6"/>
  <c r="DM402" i="6"/>
  <c r="DL402" i="6"/>
  <c r="DK402" i="6"/>
  <c r="DJ402" i="6"/>
  <c r="DI402" i="6"/>
  <c r="DH402" i="6"/>
  <c r="DG402" i="6"/>
  <c r="DF402" i="6"/>
  <c r="DE402" i="6"/>
  <c r="DD402" i="6"/>
  <c r="DC402" i="6"/>
  <c r="DB402" i="6"/>
  <c r="DA402" i="6"/>
  <c r="CZ402" i="6"/>
  <c r="CY402" i="6"/>
  <c r="CX402" i="6"/>
  <c r="CW402" i="6"/>
  <c r="CV402" i="6"/>
  <c r="CU402" i="6"/>
  <c r="CT402" i="6"/>
  <c r="CS402" i="6"/>
  <c r="CR402" i="6"/>
  <c r="CQ402" i="6"/>
  <c r="CP402" i="6"/>
  <c r="CO402" i="6"/>
  <c r="CN402" i="6"/>
  <c r="CM402" i="6"/>
  <c r="CL402" i="6"/>
  <c r="D402" i="6"/>
  <c r="D401" i="6"/>
  <c r="D400" i="6"/>
  <c r="DU399" i="6"/>
  <c r="DT399" i="6"/>
  <c r="DS399" i="6"/>
  <c r="DR399" i="6"/>
  <c r="DQ399" i="6"/>
  <c r="DP399" i="6"/>
  <c r="DO399" i="6"/>
  <c r="DN399" i="6"/>
  <c r="DM399" i="6"/>
  <c r="DL399" i="6"/>
  <c r="DK399" i="6"/>
  <c r="DJ399" i="6"/>
  <c r="DI399" i="6"/>
  <c r="DH399" i="6"/>
  <c r="DG399" i="6"/>
  <c r="DF399" i="6"/>
  <c r="DE399" i="6"/>
  <c r="DD399" i="6"/>
  <c r="DC399" i="6"/>
  <c r="DB399" i="6"/>
  <c r="DA399" i="6"/>
  <c r="CZ399" i="6"/>
  <c r="CY399" i="6"/>
  <c r="CX399" i="6"/>
  <c r="CW399" i="6"/>
  <c r="CV399" i="6"/>
  <c r="CU399" i="6"/>
  <c r="CT399" i="6"/>
  <c r="CS399" i="6"/>
  <c r="CR399" i="6"/>
  <c r="CQ399" i="6"/>
  <c r="CP399" i="6"/>
  <c r="CO399" i="6"/>
  <c r="CN399" i="6"/>
  <c r="CM399" i="6"/>
  <c r="CL399" i="6"/>
  <c r="D399" i="6"/>
  <c r="DU398" i="6"/>
  <c r="DT398" i="6"/>
  <c r="DS398" i="6"/>
  <c r="DR398" i="6"/>
  <c r="DQ398" i="6"/>
  <c r="DP398" i="6"/>
  <c r="DO398" i="6"/>
  <c r="DN398" i="6"/>
  <c r="DM398" i="6"/>
  <c r="DL398" i="6"/>
  <c r="DK398" i="6"/>
  <c r="DJ398" i="6"/>
  <c r="DI398" i="6"/>
  <c r="DH398" i="6"/>
  <c r="DG398" i="6"/>
  <c r="DF398" i="6"/>
  <c r="DE398" i="6"/>
  <c r="DD398" i="6"/>
  <c r="DC398" i="6"/>
  <c r="DB398" i="6"/>
  <c r="DA398" i="6"/>
  <c r="CZ398" i="6"/>
  <c r="CY398" i="6"/>
  <c r="CX398" i="6"/>
  <c r="CW398" i="6"/>
  <c r="CV398" i="6"/>
  <c r="CU398" i="6"/>
  <c r="CT398" i="6"/>
  <c r="CS398" i="6"/>
  <c r="CR398" i="6"/>
  <c r="CQ398" i="6"/>
  <c r="CP398" i="6"/>
  <c r="CO398" i="6"/>
  <c r="CN398" i="6"/>
  <c r="CM398" i="6"/>
  <c r="CL398" i="6"/>
  <c r="D398" i="6"/>
  <c r="D397" i="6"/>
  <c r="D396" i="6"/>
  <c r="D395" i="6"/>
  <c r="D394" i="6"/>
  <c r="D393" i="6"/>
  <c r="DU392" i="6"/>
  <c r="DT392" i="6"/>
  <c r="DS392" i="6"/>
  <c r="DR392" i="6"/>
  <c r="DQ392" i="6"/>
  <c r="DP392" i="6"/>
  <c r="DO392" i="6"/>
  <c r="DN392" i="6"/>
  <c r="DM392" i="6"/>
  <c r="DL392" i="6"/>
  <c r="DK392" i="6"/>
  <c r="DJ392" i="6"/>
  <c r="DI392" i="6"/>
  <c r="DH392" i="6"/>
  <c r="DG392" i="6"/>
  <c r="DF392" i="6"/>
  <c r="DE392" i="6"/>
  <c r="DD392" i="6"/>
  <c r="DC392" i="6"/>
  <c r="DB392" i="6"/>
  <c r="DA392" i="6"/>
  <c r="CZ392" i="6"/>
  <c r="CY392" i="6"/>
  <c r="CX392" i="6"/>
  <c r="CW392" i="6"/>
  <c r="CV392" i="6"/>
  <c r="CU392" i="6"/>
  <c r="CT392" i="6"/>
  <c r="CS392" i="6"/>
  <c r="CR392" i="6"/>
  <c r="CQ392" i="6"/>
  <c r="CP392" i="6"/>
  <c r="CO392" i="6"/>
  <c r="CN392" i="6"/>
  <c r="CM392" i="6"/>
  <c r="CL392" i="6"/>
  <c r="D392" i="6"/>
  <c r="DU391" i="6"/>
  <c r="DT391" i="6"/>
  <c r="DS391" i="6"/>
  <c r="DR391" i="6"/>
  <c r="DQ391" i="6"/>
  <c r="DP391" i="6"/>
  <c r="DO391" i="6"/>
  <c r="DN391" i="6"/>
  <c r="DM391" i="6"/>
  <c r="DL391" i="6"/>
  <c r="DK391" i="6"/>
  <c r="DJ391" i="6"/>
  <c r="DI391" i="6"/>
  <c r="DH391" i="6"/>
  <c r="DG391" i="6"/>
  <c r="DF391" i="6"/>
  <c r="DE391" i="6"/>
  <c r="DD391" i="6"/>
  <c r="DC391" i="6"/>
  <c r="DB391" i="6"/>
  <c r="DA391" i="6"/>
  <c r="CZ391" i="6"/>
  <c r="CY391" i="6"/>
  <c r="CX391" i="6"/>
  <c r="CW391" i="6"/>
  <c r="CV391" i="6"/>
  <c r="CU391" i="6"/>
  <c r="CT391" i="6"/>
  <c r="CS391" i="6"/>
  <c r="CR391" i="6"/>
  <c r="CQ391" i="6"/>
  <c r="CP391" i="6"/>
  <c r="CO391" i="6"/>
  <c r="CN391" i="6"/>
  <c r="CM391" i="6"/>
  <c r="CL391" i="6"/>
  <c r="D391" i="6"/>
  <c r="D390" i="6"/>
  <c r="D389" i="6"/>
  <c r="D388" i="6"/>
  <c r="D387" i="6"/>
  <c r="D386" i="6"/>
  <c r="D385" i="6"/>
  <c r="D384" i="6"/>
  <c r="D383" i="6"/>
  <c r="D382" i="6"/>
  <c r="DU381" i="6"/>
  <c r="DT381" i="6"/>
  <c r="DS381" i="6"/>
  <c r="DR381" i="6"/>
  <c r="DQ381" i="6"/>
  <c r="DP381" i="6"/>
  <c r="DO381" i="6"/>
  <c r="DN381" i="6"/>
  <c r="DM381" i="6"/>
  <c r="DL381" i="6"/>
  <c r="DK381" i="6"/>
  <c r="DJ381" i="6"/>
  <c r="DI381" i="6"/>
  <c r="DH381" i="6"/>
  <c r="DG381" i="6"/>
  <c r="DF381" i="6"/>
  <c r="DE381" i="6"/>
  <c r="DD381" i="6"/>
  <c r="DC381" i="6"/>
  <c r="DB381" i="6"/>
  <c r="DA381" i="6"/>
  <c r="CZ381" i="6"/>
  <c r="CY381" i="6"/>
  <c r="CX381" i="6"/>
  <c r="CW381" i="6"/>
  <c r="CV381" i="6"/>
  <c r="CU381" i="6"/>
  <c r="CT381" i="6"/>
  <c r="CS381" i="6"/>
  <c r="CR381" i="6"/>
  <c r="CQ381" i="6"/>
  <c r="CP381" i="6"/>
  <c r="CO381" i="6"/>
  <c r="CN381" i="6"/>
  <c r="CM381" i="6"/>
  <c r="CL381" i="6"/>
  <c r="D381" i="6"/>
  <c r="D380" i="6"/>
  <c r="D379" i="6"/>
  <c r="D378" i="6"/>
  <c r="D377" i="6"/>
  <c r="D376" i="6"/>
  <c r="D375" i="6"/>
  <c r="D374" i="6"/>
  <c r="DU373" i="6"/>
  <c r="DT373" i="6"/>
  <c r="DS373" i="6"/>
  <c r="DR373" i="6"/>
  <c r="DQ373" i="6"/>
  <c r="DP373" i="6"/>
  <c r="DO373" i="6"/>
  <c r="DN373" i="6"/>
  <c r="DM373" i="6"/>
  <c r="DL373" i="6"/>
  <c r="DK373" i="6"/>
  <c r="DJ373" i="6"/>
  <c r="DI373" i="6"/>
  <c r="DH373" i="6"/>
  <c r="DG373" i="6"/>
  <c r="DF373" i="6"/>
  <c r="DE373" i="6"/>
  <c r="DD373" i="6"/>
  <c r="DC373" i="6"/>
  <c r="DB373" i="6"/>
  <c r="DA373" i="6"/>
  <c r="CZ373" i="6"/>
  <c r="CY373" i="6"/>
  <c r="CX373" i="6"/>
  <c r="CW373" i="6"/>
  <c r="CV373" i="6"/>
  <c r="CU373" i="6"/>
  <c r="CT373" i="6"/>
  <c r="CS373" i="6"/>
  <c r="CR373" i="6"/>
  <c r="CQ373" i="6"/>
  <c r="CP373" i="6"/>
  <c r="CO373" i="6"/>
  <c r="CN373" i="6"/>
  <c r="CM373" i="6"/>
  <c r="CL373" i="6"/>
  <c r="D373" i="6"/>
  <c r="D372" i="6"/>
  <c r="D371" i="6"/>
  <c r="D370" i="6"/>
  <c r="D369" i="6"/>
  <c r="D368" i="6"/>
  <c r="D367" i="6"/>
  <c r="D366" i="6"/>
  <c r="D365" i="6"/>
  <c r="D364" i="6"/>
  <c r="DU363" i="6"/>
  <c r="DT363" i="6"/>
  <c r="DS363" i="6"/>
  <c r="DR363" i="6"/>
  <c r="DQ363" i="6"/>
  <c r="DP363" i="6"/>
  <c r="DO363" i="6"/>
  <c r="DN363" i="6"/>
  <c r="DM363" i="6"/>
  <c r="DL363" i="6"/>
  <c r="DK363" i="6"/>
  <c r="DJ363" i="6"/>
  <c r="DI363" i="6"/>
  <c r="DH363" i="6"/>
  <c r="DG363" i="6"/>
  <c r="DF363" i="6"/>
  <c r="DE363" i="6"/>
  <c r="DD363" i="6"/>
  <c r="DC363" i="6"/>
  <c r="DB363" i="6"/>
  <c r="DA363" i="6"/>
  <c r="CZ363" i="6"/>
  <c r="CY363" i="6"/>
  <c r="CX363" i="6"/>
  <c r="CW363" i="6"/>
  <c r="CV363" i="6"/>
  <c r="CU363" i="6"/>
  <c r="CT363" i="6"/>
  <c r="CS363" i="6"/>
  <c r="CR363" i="6"/>
  <c r="CQ363" i="6"/>
  <c r="CP363" i="6"/>
  <c r="CO363" i="6"/>
  <c r="CN363" i="6"/>
  <c r="CM363" i="6"/>
  <c r="CL363" i="6"/>
  <c r="D363" i="6"/>
  <c r="DU362" i="6"/>
  <c r="DT362" i="6"/>
  <c r="DS362" i="6"/>
  <c r="DR362" i="6"/>
  <c r="DQ362" i="6"/>
  <c r="DP362" i="6"/>
  <c r="DO362" i="6"/>
  <c r="DN362" i="6"/>
  <c r="DM362" i="6"/>
  <c r="DL362" i="6"/>
  <c r="DK362" i="6"/>
  <c r="DJ362" i="6"/>
  <c r="DI362" i="6"/>
  <c r="DH362" i="6"/>
  <c r="DG362" i="6"/>
  <c r="DF362" i="6"/>
  <c r="DE362" i="6"/>
  <c r="DD362" i="6"/>
  <c r="DC362" i="6"/>
  <c r="DB362" i="6"/>
  <c r="DA362" i="6"/>
  <c r="CZ362" i="6"/>
  <c r="CY362" i="6"/>
  <c r="CX362" i="6"/>
  <c r="CW362" i="6"/>
  <c r="CV362" i="6"/>
  <c r="CU362" i="6"/>
  <c r="CT362" i="6"/>
  <c r="CS362" i="6"/>
  <c r="CR362" i="6"/>
  <c r="CQ362" i="6"/>
  <c r="CP362" i="6"/>
  <c r="CO362" i="6"/>
  <c r="CN362" i="6"/>
  <c r="CM362" i="6"/>
  <c r="CL362" i="6"/>
  <c r="D362" i="6"/>
  <c r="D361" i="6"/>
  <c r="D360" i="6"/>
  <c r="D359" i="6"/>
  <c r="DU358" i="6"/>
  <c r="DT358" i="6"/>
  <c r="DS358" i="6"/>
  <c r="DR358" i="6"/>
  <c r="DQ358" i="6"/>
  <c r="DP358" i="6"/>
  <c r="DO358" i="6"/>
  <c r="DN358" i="6"/>
  <c r="DM358" i="6"/>
  <c r="DL358" i="6"/>
  <c r="DK358" i="6"/>
  <c r="DJ358" i="6"/>
  <c r="DI358" i="6"/>
  <c r="DH358" i="6"/>
  <c r="DG358" i="6"/>
  <c r="DF358" i="6"/>
  <c r="DE358" i="6"/>
  <c r="DD358" i="6"/>
  <c r="DC358" i="6"/>
  <c r="DB358" i="6"/>
  <c r="DA358" i="6"/>
  <c r="CZ358" i="6"/>
  <c r="CY358" i="6"/>
  <c r="CX358" i="6"/>
  <c r="CW358" i="6"/>
  <c r="CV358" i="6"/>
  <c r="CU358" i="6"/>
  <c r="CT358" i="6"/>
  <c r="CS358" i="6"/>
  <c r="CR358" i="6"/>
  <c r="CQ358" i="6"/>
  <c r="CP358" i="6"/>
  <c r="CO358" i="6"/>
  <c r="CN358" i="6"/>
  <c r="CM358" i="6"/>
  <c r="CL358" i="6"/>
  <c r="D358" i="6"/>
  <c r="D357" i="6"/>
  <c r="DU356" i="6"/>
  <c r="DT356" i="6"/>
  <c r="DS356" i="6"/>
  <c r="DR356" i="6"/>
  <c r="DQ356" i="6"/>
  <c r="DP356" i="6"/>
  <c r="DO356" i="6"/>
  <c r="DN356" i="6"/>
  <c r="DM356" i="6"/>
  <c r="DL356" i="6"/>
  <c r="DK356" i="6"/>
  <c r="DJ356" i="6"/>
  <c r="DI356" i="6"/>
  <c r="DH356" i="6"/>
  <c r="DG356" i="6"/>
  <c r="DF356" i="6"/>
  <c r="DE356" i="6"/>
  <c r="DD356" i="6"/>
  <c r="DC356" i="6"/>
  <c r="DB356" i="6"/>
  <c r="DA356" i="6"/>
  <c r="CZ356" i="6"/>
  <c r="CY356" i="6"/>
  <c r="CX356" i="6"/>
  <c r="CW356" i="6"/>
  <c r="CV356" i="6"/>
  <c r="CU356" i="6"/>
  <c r="CT356" i="6"/>
  <c r="CS356" i="6"/>
  <c r="CR356" i="6"/>
  <c r="CQ356" i="6"/>
  <c r="CP356" i="6"/>
  <c r="CO356" i="6"/>
  <c r="CN356" i="6"/>
  <c r="CM356" i="6"/>
  <c r="CL356" i="6"/>
  <c r="D356" i="6"/>
  <c r="D355" i="6"/>
  <c r="D354" i="6"/>
  <c r="D353" i="6"/>
  <c r="D352" i="6"/>
  <c r="D351" i="6"/>
  <c r="D350" i="6"/>
  <c r="D349" i="6"/>
  <c r="DU348" i="6"/>
  <c r="DT348" i="6"/>
  <c r="DS348" i="6"/>
  <c r="DR348" i="6"/>
  <c r="DQ348" i="6"/>
  <c r="DP348" i="6"/>
  <c r="DO348" i="6"/>
  <c r="DN348" i="6"/>
  <c r="DM348" i="6"/>
  <c r="DL348" i="6"/>
  <c r="DK348" i="6"/>
  <c r="DJ348" i="6"/>
  <c r="DI348" i="6"/>
  <c r="DH348" i="6"/>
  <c r="DG348" i="6"/>
  <c r="DF348" i="6"/>
  <c r="DE348" i="6"/>
  <c r="DD348" i="6"/>
  <c r="DC348" i="6"/>
  <c r="DB348" i="6"/>
  <c r="DA348" i="6"/>
  <c r="CZ348" i="6"/>
  <c r="CY348" i="6"/>
  <c r="CX348" i="6"/>
  <c r="CW348" i="6"/>
  <c r="CV348" i="6"/>
  <c r="CU348" i="6"/>
  <c r="CT348" i="6"/>
  <c r="CS348" i="6"/>
  <c r="CR348" i="6"/>
  <c r="CQ348" i="6"/>
  <c r="CP348" i="6"/>
  <c r="CO348" i="6"/>
  <c r="CN348" i="6"/>
  <c r="CM348" i="6"/>
  <c r="CL348" i="6"/>
  <c r="D348" i="6"/>
  <c r="D347" i="6"/>
  <c r="D346" i="6"/>
  <c r="D345" i="6"/>
  <c r="D344" i="6"/>
  <c r="D343" i="6"/>
  <c r="DU342" i="6"/>
  <c r="DT342" i="6"/>
  <c r="DS342" i="6"/>
  <c r="DR342" i="6"/>
  <c r="DQ342" i="6"/>
  <c r="DP342" i="6"/>
  <c r="DO342" i="6"/>
  <c r="DN342" i="6"/>
  <c r="DM342" i="6"/>
  <c r="DL342" i="6"/>
  <c r="DK342" i="6"/>
  <c r="DJ342" i="6"/>
  <c r="DI342" i="6"/>
  <c r="DH342" i="6"/>
  <c r="DG342" i="6"/>
  <c r="DF342" i="6"/>
  <c r="DE342" i="6"/>
  <c r="DD342" i="6"/>
  <c r="DC342" i="6"/>
  <c r="DB342" i="6"/>
  <c r="DA342" i="6"/>
  <c r="CZ342" i="6"/>
  <c r="CY342" i="6"/>
  <c r="CX342" i="6"/>
  <c r="CW342" i="6"/>
  <c r="CV342" i="6"/>
  <c r="CU342" i="6"/>
  <c r="CT342" i="6"/>
  <c r="CS342" i="6"/>
  <c r="CR342" i="6"/>
  <c r="CQ342" i="6"/>
  <c r="CP342" i="6"/>
  <c r="CO342" i="6"/>
  <c r="CN342" i="6"/>
  <c r="CM342" i="6"/>
  <c r="CL342" i="6"/>
  <c r="D342" i="6"/>
  <c r="D341" i="6"/>
  <c r="D340" i="6"/>
  <c r="D339" i="6"/>
  <c r="D338" i="6"/>
  <c r="D337" i="6"/>
  <c r="D336" i="6"/>
  <c r="D335" i="6"/>
  <c r="DU334" i="6"/>
  <c r="DT334" i="6"/>
  <c r="DS334" i="6"/>
  <c r="DR334" i="6"/>
  <c r="DQ334" i="6"/>
  <c r="DP334" i="6"/>
  <c r="DO334" i="6"/>
  <c r="DN334" i="6"/>
  <c r="DM334" i="6"/>
  <c r="DL334" i="6"/>
  <c r="DK334" i="6"/>
  <c r="DJ334" i="6"/>
  <c r="DI334" i="6"/>
  <c r="DH334" i="6"/>
  <c r="DG334" i="6"/>
  <c r="DF334" i="6"/>
  <c r="DE334" i="6"/>
  <c r="DD334" i="6"/>
  <c r="DC334" i="6"/>
  <c r="DB334" i="6"/>
  <c r="DA334" i="6"/>
  <c r="CZ334" i="6"/>
  <c r="CY334" i="6"/>
  <c r="CX334" i="6"/>
  <c r="CW334" i="6"/>
  <c r="CV334" i="6"/>
  <c r="CU334" i="6"/>
  <c r="CT334" i="6"/>
  <c r="CS334" i="6"/>
  <c r="CR334" i="6"/>
  <c r="CQ334" i="6"/>
  <c r="CP334" i="6"/>
  <c r="CO334" i="6"/>
  <c r="CN334" i="6"/>
  <c r="CM334" i="6"/>
  <c r="CL334" i="6"/>
  <c r="D334" i="6"/>
  <c r="DU333" i="6"/>
  <c r="DT333" i="6"/>
  <c r="DS333" i="6"/>
  <c r="DR333" i="6"/>
  <c r="DQ333" i="6"/>
  <c r="DP333" i="6"/>
  <c r="DO333" i="6"/>
  <c r="DN333" i="6"/>
  <c r="DM333" i="6"/>
  <c r="DL333" i="6"/>
  <c r="DK333" i="6"/>
  <c r="DJ333" i="6"/>
  <c r="DI333" i="6"/>
  <c r="DH333" i="6"/>
  <c r="DG333" i="6"/>
  <c r="DF333" i="6"/>
  <c r="DE333" i="6"/>
  <c r="DD333" i="6"/>
  <c r="DC333" i="6"/>
  <c r="DB333" i="6"/>
  <c r="DA333" i="6"/>
  <c r="CZ333" i="6"/>
  <c r="CY333" i="6"/>
  <c r="CX333" i="6"/>
  <c r="CW333" i="6"/>
  <c r="CV333" i="6"/>
  <c r="CU333" i="6"/>
  <c r="CT333" i="6"/>
  <c r="CS333" i="6"/>
  <c r="CR333" i="6"/>
  <c r="CQ333" i="6"/>
  <c r="CP333" i="6"/>
  <c r="CO333" i="6"/>
  <c r="CN333" i="6"/>
  <c r="CM333" i="6"/>
  <c r="CL333" i="6"/>
  <c r="D333" i="6"/>
  <c r="D332" i="6"/>
  <c r="D331" i="6"/>
  <c r="D330" i="6"/>
  <c r="D329" i="6"/>
  <c r="D328" i="6"/>
  <c r="D327" i="6"/>
  <c r="D326" i="6"/>
  <c r="D325" i="6"/>
  <c r="D324" i="6"/>
  <c r="DU323" i="6"/>
  <c r="DT323" i="6"/>
  <c r="DS323" i="6"/>
  <c r="DR323" i="6"/>
  <c r="DQ323" i="6"/>
  <c r="DP323" i="6"/>
  <c r="DO323" i="6"/>
  <c r="DN323" i="6"/>
  <c r="DM323" i="6"/>
  <c r="DL323" i="6"/>
  <c r="DK323" i="6"/>
  <c r="DJ323" i="6"/>
  <c r="DI323" i="6"/>
  <c r="DH323" i="6"/>
  <c r="DG323" i="6"/>
  <c r="DF323" i="6"/>
  <c r="DE323" i="6"/>
  <c r="DD323" i="6"/>
  <c r="DC323" i="6"/>
  <c r="DB323" i="6"/>
  <c r="DA323" i="6"/>
  <c r="CZ323" i="6"/>
  <c r="CY323" i="6"/>
  <c r="CX323" i="6"/>
  <c r="CW323" i="6"/>
  <c r="CV323" i="6"/>
  <c r="CU323" i="6"/>
  <c r="CT323" i="6"/>
  <c r="CS323" i="6"/>
  <c r="CR323" i="6"/>
  <c r="CQ323" i="6"/>
  <c r="CP323" i="6"/>
  <c r="CO323" i="6"/>
  <c r="CN323" i="6"/>
  <c r="CM323" i="6"/>
  <c r="CL323" i="6"/>
  <c r="D323" i="6"/>
  <c r="D322" i="6"/>
  <c r="D321" i="6"/>
  <c r="D320" i="6"/>
  <c r="DU319" i="6"/>
  <c r="DT319" i="6"/>
  <c r="DS319" i="6"/>
  <c r="DR319" i="6"/>
  <c r="DQ319" i="6"/>
  <c r="DP319" i="6"/>
  <c r="DO319" i="6"/>
  <c r="DN319" i="6"/>
  <c r="DM319" i="6"/>
  <c r="DL319" i="6"/>
  <c r="DK319" i="6"/>
  <c r="DJ319" i="6"/>
  <c r="DI319" i="6"/>
  <c r="DH319" i="6"/>
  <c r="DG319" i="6"/>
  <c r="DF319" i="6"/>
  <c r="DE319" i="6"/>
  <c r="DD319" i="6"/>
  <c r="DC319" i="6"/>
  <c r="DB319" i="6"/>
  <c r="DA319" i="6"/>
  <c r="CZ319" i="6"/>
  <c r="CY319" i="6"/>
  <c r="CX319" i="6"/>
  <c r="CW319" i="6"/>
  <c r="CV319" i="6"/>
  <c r="CU319" i="6"/>
  <c r="CT319" i="6"/>
  <c r="CS319" i="6"/>
  <c r="CR319" i="6"/>
  <c r="CQ319" i="6"/>
  <c r="CP319" i="6"/>
  <c r="CO319" i="6"/>
  <c r="CN319" i="6"/>
  <c r="CM319" i="6"/>
  <c r="CL319" i="6"/>
  <c r="D319" i="6"/>
  <c r="D318" i="6"/>
  <c r="D317" i="6"/>
  <c r="D316" i="6"/>
  <c r="DU315" i="6"/>
  <c r="DT315" i="6"/>
  <c r="DS315" i="6"/>
  <c r="DR315" i="6"/>
  <c r="DQ315" i="6"/>
  <c r="DP315" i="6"/>
  <c r="DO315" i="6"/>
  <c r="DN315" i="6"/>
  <c r="DM315" i="6"/>
  <c r="DL315" i="6"/>
  <c r="DK315" i="6"/>
  <c r="DJ315" i="6"/>
  <c r="DI315" i="6"/>
  <c r="DH315" i="6"/>
  <c r="DG315" i="6"/>
  <c r="DF315" i="6"/>
  <c r="DE315" i="6"/>
  <c r="DD315" i="6"/>
  <c r="DC315" i="6"/>
  <c r="DB315" i="6"/>
  <c r="DA315" i="6"/>
  <c r="CZ315" i="6"/>
  <c r="CY315" i="6"/>
  <c r="CX315" i="6"/>
  <c r="CW315" i="6"/>
  <c r="CV315" i="6"/>
  <c r="CU315" i="6"/>
  <c r="CT315" i="6"/>
  <c r="CS315" i="6"/>
  <c r="CR315" i="6"/>
  <c r="CQ315" i="6"/>
  <c r="CP315" i="6"/>
  <c r="CO315" i="6"/>
  <c r="CN315" i="6"/>
  <c r="CM315" i="6"/>
  <c r="CL315" i="6"/>
  <c r="D315" i="6"/>
  <c r="D314" i="6"/>
  <c r="D313" i="6"/>
  <c r="DU312" i="6"/>
  <c r="DT312" i="6"/>
  <c r="DS312" i="6"/>
  <c r="DR312" i="6"/>
  <c r="DQ312" i="6"/>
  <c r="DP312" i="6"/>
  <c r="DO312" i="6"/>
  <c r="DN312" i="6"/>
  <c r="DM312" i="6"/>
  <c r="DL312" i="6"/>
  <c r="DK312" i="6"/>
  <c r="DJ312" i="6"/>
  <c r="DI312" i="6"/>
  <c r="DH312" i="6"/>
  <c r="DG312" i="6"/>
  <c r="DF312" i="6"/>
  <c r="DE312" i="6"/>
  <c r="DD312" i="6"/>
  <c r="DC312" i="6"/>
  <c r="DB312" i="6"/>
  <c r="DA312" i="6"/>
  <c r="CZ312" i="6"/>
  <c r="CY312" i="6"/>
  <c r="CX312" i="6"/>
  <c r="CW312" i="6"/>
  <c r="CV312" i="6"/>
  <c r="CU312" i="6"/>
  <c r="CT312" i="6"/>
  <c r="CS312" i="6"/>
  <c r="CR312" i="6"/>
  <c r="CQ312" i="6"/>
  <c r="CP312" i="6"/>
  <c r="CO312" i="6"/>
  <c r="CN312" i="6"/>
  <c r="CM312" i="6"/>
  <c r="CL312" i="6"/>
  <c r="D312" i="6"/>
  <c r="D311" i="6"/>
  <c r="D310" i="6"/>
  <c r="DI309" i="6"/>
  <c r="D309" i="6"/>
  <c r="DU308" i="6"/>
  <c r="DT308" i="6"/>
  <c r="DS308" i="6"/>
  <c r="DR308" i="6"/>
  <c r="DQ308" i="6"/>
  <c r="DP308" i="6"/>
  <c r="DO308" i="6"/>
  <c r="DN308" i="6"/>
  <c r="DM308" i="6"/>
  <c r="DL308" i="6"/>
  <c r="DK308" i="6"/>
  <c r="DJ308" i="6"/>
  <c r="DI308" i="6"/>
  <c r="DH308" i="6"/>
  <c r="DG308" i="6"/>
  <c r="DF308" i="6"/>
  <c r="DE308" i="6"/>
  <c r="DD308" i="6"/>
  <c r="DC308" i="6"/>
  <c r="DB308" i="6"/>
  <c r="DA308" i="6"/>
  <c r="CZ308" i="6"/>
  <c r="CY308" i="6"/>
  <c r="CX308" i="6"/>
  <c r="CW308" i="6"/>
  <c r="CV308" i="6"/>
  <c r="CU308" i="6"/>
  <c r="CT308" i="6"/>
  <c r="CS308" i="6"/>
  <c r="CR308" i="6"/>
  <c r="CQ308" i="6"/>
  <c r="CP308" i="6"/>
  <c r="CO308" i="6"/>
  <c r="CN308" i="6"/>
  <c r="CM308" i="6"/>
  <c r="CL308" i="6"/>
  <c r="D308" i="6"/>
  <c r="D307" i="6"/>
  <c r="D306" i="6"/>
  <c r="D305" i="6"/>
  <c r="D304" i="6"/>
  <c r="D303" i="6"/>
  <c r="D302" i="6"/>
  <c r="D301" i="6"/>
  <c r="D300" i="6"/>
  <c r="D299" i="6"/>
  <c r="DU298" i="6"/>
  <c r="DT298" i="6"/>
  <c r="DS298" i="6"/>
  <c r="DR298" i="6"/>
  <c r="DQ298" i="6"/>
  <c r="DP298" i="6"/>
  <c r="DO298" i="6"/>
  <c r="DN298" i="6"/>
  <c r="DM298" i="6"/>
  <c r="DL298" i="6"/>
  <c r="DK298" i="6"/>
  <c r="DJ298" i="6"/>
  <c r="DI298" i="6"/>
  <c r="DH298" i="6"/>
  <c r="DG298" i="6"/>
  <c r="DF298" i="6"/>
  <c r="DE298" i="6"/>
  <c r="DD298" i="6"/>
  <c r="DC298" i="6"/>
  <c r="DB298" i="6"/>
  <c r="DA298" i="6"/>
  <c r="CZ298" i="6"/>
  <c r="CY298" i="6"/>
  <c r="CX298" i="6"/>
  <c r="CW298" i="6"/>
  <c r="CV298" i="6"/>
  <c r="CU298" i="6"/>
  <c r="CT298" i="6"/>
  <c r="CS298" i="6"/>
  <c r="CR298" i="6"/>
  <c r="CQ298" i="6"/>
  <c r="CP298" i="6"/>
  <c r="CO298" i="6"/>
  <c r="CN298" i="6"/>
  <c r="CM298" i="6"/>
  <c r="CL298" i="6"/>
  <c r="D298" i="6"/>
  <c r="D297" i="6"/>
  <c r="D296" i="6"/>
  <c r="D295" i="6"/>
  <c r="D294" i="6"/>
  <c r="D293" i="6"/>
  <c r="D292" i="6"/>
  <c r="DU291" i="6"/>
  <c r="DT291" i="6"/>
  <c r="DS291" i="6"/>
  <c r="DR291" i="6"/>
  <c r="DQ291" i="6"/>
  <c r="DP291" i="6"/>
  <c r="DO291" i="6"/>
  <c r="DN291" i="6"/>
  <c r="DM291" i="6"/>
  <c r="DL291" i="6"/>
  <c r="DK291" i="6"/>
  <c r="DJ291" i="6"/>
  <c r="DI291" i="6"/>
  <c r="DH291" i="6"/>
  <c r="DG291" i="6"/>
  <c r="DF291" i="6"/>
  <c r="DE291" i="6"/>
  <c r="DD291" i="6"/>
  <c r="DC291" i="6"/>
  <c r="DB291" i="6"/>
  <c r="DA291" i="6"/>
  <c r="CZ291" i="6"/>
  <c r="CY291" i="6"/>
  <c r="CX291" i="6"/>
  <c r="CW291" i="6"/>
  <c r="CV291" i="6"/>
  <c r="CU291" i="6"/>
  <c r="CT291" i="6"/>
  <c r="CS291" i="6"/>
  <c r="CR291" i="6"/>
  <c r="CQ291" i="6"/>
  <c r="CP291" i="6"/>
  <c r="CO291" i="6"/>
  <c r="CN291" i="6"/>
  <c r="CM291" i="6"/>
  <c r="CL291" i="6"/>
  <c r="D291" i="6"/>
  <c r="D290" i="6"/>
  <c r="D289" i="6"/>
  <c r="D288" i="6"/>
  <c r="D287" i="6"/>
  <c r="D286" i="6"/>
  <c r="D285" i="6"/>
  <c r="D284" i="6"/>
  <c r="DU283" i="6"/>
  <c r="DT283" i="6"/>
  <c r="DS283" i="6"/>
  <c r="DR283" i="6"/>
  <c r="DQ283" i="6"/>
  <c r="DP283" i="6"/>
  <c r="DO283" i="6"/>
  <c r="DN283" i="6"/>
  <c r="DM283" i="6"/>
  <c r="DL283" i="6"/>
  <c r="DK283" i="6"/>
  <c r="DJ283" i="6"/>
  <c r="DI283" i="6"/>
  <c r="DH283" i="6"/>
  <c r="DG283" i="6"/>
  <c r="DF283" i="6"/>
  <c r="DE283" i="6"/>
  <c r="DD283" i="6"/>
  <c r="DC283" i="6"/>
  <c r="DB283" i="6"/>
  <c r="DA283" i="6"/>
  <c r="CZ283" i="6"/>
  <c r="CY283" i="6"/>
  <c r="CX283" i="6"/>
  <c r="CW283" i="6"/>
  <c r="CV283" i="6"/>
  <c r="CU283" i="6"/>
  <c r="CT283" i="6"/>
  <c r="CS283" i="6"/>
  <c r="CR283" i="6"/>
  <c r="CQ283" i="6"/>
  <c r="CP283" i="6"/>
  <c r="CO283" i="6"/>
  <c r="CN283" i="6"/>
  <c r="CM283" i="6"/>
  <c r="CL283" i="6"/>
  <c r="D283" i="6"/>
  <c r="D282" i="6"/>
  <c r="D281" i="6"/>
  <c r="D280" i="6"/>
  <c r="D279" i="6"/>
  <c r="D278" i="6"/>
  <c r="DU277" i="6"/>
  <c r="DT277" i="6"/>
  <c r="DS277" i="6"/>
  <c r="DR277" i="6"/>
  <c r="DQ277" i="6"/>
  <c r="DP277" i="6"/>
  <c r="DO277" i="6"/>
  <c r="DN277" i="6"/>
  <c r="DM277" i="6"/>
  <c r="DL277" i="6"/>
  <c r="DK277" i="6"/>
  <c r="DJ277" i="6"/>
  <c r="DI277" i="6"/>
  <c r="DH277" i="6"/>
  <c r="DG277" i="6"/>
  <c r="DF277" i="6"/>
  <c r="DE277" i="6"/>
  <c r="DD277" i="6"/>
  <c r="DC277" i="6"/>
  <c r="DB277" i="6"/>
  <c r="DA277" i="6"/>
  <c r="CZ277" i="6"/>
  <c r="CY277" i="6"/>
  <c r="CX277" i="6"/>
  <c r="CW277" i="6"/>
  <c r="CV277" i="6"/>
  <c r="CU277" i="6"/>
  <c r="CT277" i="6"/>
  <c r="CS277" i="6"/>
  <c r="CR277" i="6"/>
  <c r="CQ277" i="6"/>
  <c r="CP277" i="6"/>
  <c r="CO277" i="6"/>
  <c r="CN277" i="6"/>
  <c r="CM277" i="6"/>
  <c r="CL277" i="6"/>
  <c r="D277" i="6"/>
  <c r="D276" i="6"/>
  <c r="D275" i="6"/>
  <c r="D274" i="6"/>
  <c r="D273" i="6"/>
  <c r="DU272" i="6"/>
  <c r="DT272" i="6"/>
  <c r="DS272" i="6"/>
  <c r="DR272" i="6"/>
  <c r="DQ272" i="6"/>
  <c r="DP272" i="6"/>
  <c r="DO272" i="6"/>
  <c r="DN272" i="6"/>
  <c r="DM272" i="6"/>
  <c r="DL272" i="6"/>
  <c r="DK272" i="6"/>
  <c r="DJ272" i="6"/>
  <c r="DI272" i="6"/>
  <c r="DH272" i="6"/>
  <c r="DG272" i="6"/>
  <c r="DF272" i="6"/>
  <c r="DE272" i="6"/>
  <c r="DD272" i="6"/>
  <c r="DC272" i="6"/>
  <c r="DB272" i="6"/>
  <c r="DA272" i="6"/>
  <c r="CZ272" i="6"/>
  <c r="CY272" i="6"/>
  <c r="CX272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U256" i="6"/>
  <c r="DT256" i="6"/>
  <c r="DS256" i="6"/>
  <c r="DR256" i="6"/>
  <c r="DQ256" i="6"/>
  <c r="DP256" i="6"/>
  <c r="DO256" i="6"/>
  <c r="DN256" i="6"/>
  <c r="DM256" i="6"/>
  <c r="DL256" i="6"/>
  <c r="DK256" i="6"/>
  <c r="DJ256" i="6"/>
  <c r="DI256" i="6"/>
  <c r="DH256" i="6"/>
  <c r="DG256" i="6"/>
  <c r="DF256" i="6"/>
  <c r="DE256" i="6"/>
  <c r="DD256" i="6"/>
  <c r="DC256" i="6"/>
  <c r="DB256" i="6"/>
  <c r="DA256" i="6"/>
  <c r="CZ256" i="6"/>
  <c r="CY256" i="6"/>
  <c r="CX256" i="6"/>
  <c r="CW256" i="6"/>
  <c r="CV256" i="6"/>
  <c r="CU256" i="6"/>
  <c r="CT256" i="6"/>
  <c r="CS256" i="6"/>
  <c r="CR256" i="6"/>
  <c r="CQ256" i="6"/>
  <c r="CP256" i="6"/>
  <c r="CO256" i="6"/>
  <c r="CN256" i="6"/>
  <c r="CM256" i="6"/>
  <c r="CL256" i="6"/>
  <c r="D256" i="6"/>
  <c r="D255" i="6"/>
  <c r="D254" i="6"/>
  <c r="D253" i="6"/>
  <c r="D252" i="6"/>
  <c r="D251" i="6"/>
  <c r="D250" i="6"/>
  <c r="D249" i="6"/>
  <c r="D248" i="6"/>
  <c r="D247" i="6"/>
  <c r="DQ246" i="6"/>
  <c r="DP246" i="6"/>
  <c r="DO246" i="6"/>
  <c r="DN246" i="6"/>
  <c r="DM246" i="6"/>
  <c r="DL246" i="6"/>
  <c r="DK246" i="6"/>
  <c r="DJ246" i="6"/>
  <c r="DI246" i="6"/>
  <c r="DH246" i="6"/>
  <c r="DG246" i="6"/>
  <c r="DF246" i="6"/>
  <c r="DE246" i="6"/>
  <c r="DD246" i="6"/>
  <c r="DC246" i="6"/>
  <c r="DB246" i="6"/>
  <c r="DA246" i="6"/>
  <c r="CZ246" i="6"/>
  <c r="CY246" i="6"/>
  <c r="CX246" i="6"/>
  <c r="CW246" i="6"/>
  <c r="CV246" i="6"/>
  <c r="CU246" i="6"/>
  <c r="CT246" i="6"/>
  <c r="CS246" i="6"/>
  <c r="CR246" i="6"/>
  <c r="CQ246" i="6"/>
  <c r="CP246" i="6"/>
  <c r="CO246" i="6"/>
  <c r="CN246" i="6"/>
  <c r="CM246" i="6"/>
  <c r="CL246" i="6"/>
  <c r="D246" i="6"/>
  <c r="D245" i="6"/>
  <c r="D244" i="6"/>
  <c r="D243" i="6"/>
  <c r="D242" i="6"/>
  <c r="D241" i="6"/>
  <c r="D240" i="6"/>
  <c r="DU239" i="6"/>
  <c r="DT239" i="6"/>
  <c r="DS239" i="6"/>
  <c r="DR239" i="6"/>
  <c r="DQ239" i="6"/>
  <c r="DP239" i="6"/>
  <c r="DO239" i="6"/>
  <c r="DN239" i="6"/>
  <c r="DM239" i="6"/>
  <c r="DL239" i="6"/>
  <c r="DK239" i="6"/>
  <c r="DJ239" i="6"/>
  <c r="DI239" i="6"/>
  <c r="DH239" i="6"/>
  <c r="DG239" i="6"/>
  <c r="DF239" i="6"/>
  <c r="DE239" i="6"/>
  <c r="DD239" i="6"/>
  <c r="DC239" i="6"/>
  <c r="DB239" i="6"/>
  <c r="DA239" i="6"/>
  <c r="CZ239" i="6"/>
  <c r="CY239" i="6"/>
  <c r="CX239" i="6"/>
  <c r="CW239" i="6"/>
  <c r="CV239" i="6"/>
  <c r="CU239" i="6"/>
  <c r="CT239" i="6"/>
  <c r="CS239" i="6"/>
  <c r="CR239" i="6"/>
  <c r="CQ239" i="6"/>
  <c r="CP239" i="6"/>
  <c r="CO239" i="6"/>
  <c r="CN239" i="6"/>
  <c r="CM239" i="6"/>
  <c r="CL239" i="6"/>
  <c r="D239" i="6"/>
  <c r="D238" i="6"/>
  <c r="D237" i="6"/>
  <c r="D236" i="6"/>
  <c r="D235" i="6"/>
  <c r="DU234" i="6"/>
  <c r="DT234" i="6"/>
  <c r="DS234" i="6"/>
  <c r="DR234" i="6"/>
  <c r="DQ234" i="6"/>
  <c r="DP234" i="6"/>
  <c r="DO234" i="6"/>
  <c r="DN234" i="6"/>
  <c r="DM234" i="6"/>
  <c r="DL234" i="6"/>
  <c r="DK234" i="6"/>
  <c r="DJ234" i="6"/>
  <c r="DI234" i="6"/>
  <c r="DH234" i="6"/>
  <c r="DG234" i="6"/>
  <c r="DF234" i="6"/>
  <c r="DE234" i="6"/>
  <c r="DD234" i="6"/>
  <c r="DC234" i="6"/>
  <c r="DB234" i="6"/>
  <c r="DA234" i="6"/>
  <c r="CZ234" i="6"/>
  <c r="CY234" i="6"/>
  <c r="CX234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D234" i="6"/>
  <c r="D233" i="6"/>
  <c r="D232" i="6"/>
  <c r="D231" i="6"/>
  <c r="D230" i="6"/>
  <c r="D229" i="6"/>
  <c r="D228" i="6"/>
  <c r="D227" i="6"/>
  <c r="D226" i="6"/>
  <c r="DU225" i="6"/>
  <c r="DT225" i="6"/>
  <c r="DS225" i="6"/>
  <c r="DR225" i="6"/>
  <c r="DQ225" i="6"/>
  <c r="DP225" i="6"/>
  <c r="DO225" i="6"/>
  <c r="DN225" i="6"/>
  <c r="DM225" i="6"/>
  <c r="DL225" i="6"/>
  <c r="DK225" i="6"/>
  <c r="DJ225" i="6"/>
  <c r="DI225" i="6"/>
  <c r="DH225" i="6"/>
  <c r="DG225" i="6"/>
  <c r="DF225" i="6"/>
  <c r="DE225" i="6"/>
  <c r="DD225" i="6"/>
  <c r="DC225" i="6"/>
  <c r="DB225" i="6"/>
  <c r="DA225" i="6"/>
  <c r="CZ225" i="6"/>
  <c r="CY225" i="6"/>
  <c r="CX225" i="6"/>
  <c r="CW225" i="6"/>
  <c r="CV225" i="6"/>
  <c r="CU225" i="6"/>
  <c r="CT225" i="6"/>
  <c r="CS225" i="6"/>
  <c r="CR225" i="6"/>
  <c r="CQ225" i="6"/>
  <c r="CP225" i="6"/>
  <c r="CO225" i="6"/>
  <c r="CN225" i="6"/>
  <c r="CM225" i="6"/>
  <c r="CL225" i="6"/>
  <c r="D225" i="6"/>
  <c r="DJ224" i="6"/>
  <c r="D224" i="6"/>
  <c r="DU223" i="6"/>
  <c r="DT223" i="6"/>
  <c r="DS223" i="6"/>
  <c r="DR223" i="6"/>
  <c r="DQ223" i="6"/>
  <c r="DP223" i="6"/>
  <c r="DO223" i="6"/>
  <c r="DN223" i="6"/>
  <c r="DM223" i="6"/>
  <c r="DL223" i="6"/>
  <c r="DK223" i="6"/>
  <c r="DJ223" i="6"/>
  <c r="D223" i="6"/>
  <c r="R12" i="4"/>
  <c r="R13" i="4"/>
  <c r="R14" i="4"/>
  <c r="R15" i="4"/>
  <c r="R16" i="4"/>
  <c r="R17" i="4"/>
  <c r="R18" i="4"/>
  <c r="R19" i="4"/>
  <c r="R20" i="4"/>
  <c r="DI24" i="6"/>
  <c r="R25" i="4"/>
  <c r="DI31" i="6"/>
  <c r="R26" i="4"/>
  <c r="DI41" i="6"/>
  <c r="R27" i="4"/>
  <c r="DI50" i="6"/>
  <c r="R28" i="4"/>
  <c r="DI53" i="6"/>
  <c r="R29" i="4"/>
  <c r="R33" i="4"/>
  <c r="R34" i="4"/>
  <c r="R35" i="4"/>
  <c r="R36" i="4"/>
  <c r="R37" i="4"/>
  <c r="R38" i="4"/>
  <c r="R39" i="4"/>
  <c r="R40" i="4"/>
  <c r="R41" i="4"/>
  <c r="R42" i="4"/>
  <c r="R44" i="4"/>
  <c r="R45" i="4"/>
  <c r="R46" i="4"/>
  <c r="R47" i="4"/>
  <c r="R48" i="4"/>
  <c r="R49" i="4"/>
  <c r="R50" i="4"/>
  <c r="R51" i="4"/>
  <c r="R52" i="4"/>
  <c r="R53" i="4"/>
  <c r="R54" i="4"/>
  <c r="Q12" i="4"/>
  <c r="Q13" i="4"/>
  <c r="Q14" i="4"/>
  <c r="Q15" i="4"/>
  <c r="Q16" i="4"/>
  <c r="Q17" i="4"/>
  <c r="Q18" i="4"/>
  <c r="Q19" i="4"/>
  <c r="Q20" i="4"/>
  <c r="DH24" i="6"/>
  <c r="Q25" i="4"/>
  <c r="DH31" i="6"/>
  <c r="Q26" i="4"/>
  <c r="DH41" i="6"/>
  <c r="Q27" i="4"/>
  <c r="DH50" i="6"/>
  <c r="Q28" i="4"/>
  <c r="DH53" i="6"/>
  <c r="Q29" i="4"/>
  <c r="Q33" i="4"/>
  <c r="Q34" i="4"/>
  <c r="Q35" i="4"/>
  <c r="Q36" i="4"/>
  <c r="Q37" i="4"/>
  <c r="Q38" i="4"/>
  <c r="Q39" i="4"/>
  <c r="Q40" i="4"/>
  <c r="Q41" i="4"/>
  <c r="Q42" i="4"/>
  <c r="Q44" i="4"/>
  <c r="Q45" i="4"/>
  <c r="Q46" i="4"/>
  <c r="Q47" i="4"/>
  <c r="Q48" i="4"/>
  <c r="Q49" i="4"/>
  <c r="Q50" i="4"/>
  <c r="Q51" i="4"/>
  <c r="Q52" i="4"/>
  <c r="Q53" i="4"/>
  <c r="Q54" i="4"/>
  <c r="P12" i="4"/>
  <c r="P13" i="4"/>
  <c r="P14" i="4"/>
  <c r="P15" i="4"/>
  <c r="P16" i="4"/>
  <c r="P17" i="4"/>
  <c r="P18" i="4"/>
  <c r="P19" i="4"/>
  <c r="P20" i="4"/>
  <c r="DG24" i="6"/>
  <c r="P25" i="4"/>
  <c r="DG31" i="6"/>
  <c r="P26" i="4"/>
  <c r="DG41" i="6"/>
  <c r="P27" i="4"/>
  <c r="DG50" i="6"/>
  <c r="P28" i="4"/>
  <c r="DG53" i="6"/>
  <c r="P29" i="4"/>
  <c r="P33" i="4"/>
  <c r="P34" i="4"/>
  <c r="P35" i="4"/>
  <c r="P36" i="4"/>
  <c r="P37" i="4"/>
  <c r="P38" i="4"/>
  <c r="P39" i="4"/>
  <c r="P40" i="4"/>
  <c r="P41" i="4"/>
  <c r="P42" i="4"/>
  <c r="P44" i="4"/>
  <c r="P45" i="4"/>
  <c r="P46" i="4"/>
  <c r="P47" i="4"/>
  <c r="P48" i="4"/>
  <c r="P49" i="4"/>
  <c r="P50" i="4"/>
  <c r="P51" i="4"/>
  <c r="P52" i="4"/>
  <c r="P53" i="4"/>
  <c r="P54" i="4"/>
  <c r="O12" i="4"/>
  <c r="O13" i="4"/>
  <c r="O14" i="4"/>
  <c r="O15" i="4"/>
  <c r="O16" i="4"/>
  <c r="O17" i="4"/>
  <c r="O18" i="4"/>
  <c r="O19" i="4"/>
  <c r="O20" i="4"/>
  <c r="DF24" i="6"/>
  <c r="O25" i="4"/>
  <c r="DF31" i="6"/>
  <c r="O26" i="4"/>
  <c r="DF41" i="6"/>
  <c r="O27" i="4"/>
  <c r="DF50" i="6"/>
  <c r="O28" i="4"/>
  <c r="DF53" i="6"/>
  <c r="O29" i="4"/>
  <c r="O33" i="4"/>
  <c r="O34" i="4"/>
  <c r="O35" i="4"/>
  <c r="O36" i="4"/>
  <c r="O37" i="4"/>
  <c r="O38" i="4"/>
  <c r="O39" i="4"/>
  <c r="O40" i="4"/>
  <c r="O41" i="4"/>
  <c r="O42" i="4"/>
  <c r="O44" i="4"/>
  <c r="O45" i="4"/>
  <c r="O46" i="4"/>
  <c r="O47" i="4"/>
  <c r="O48" i="4"/>
  <c r="O49" i="4"/>
  <c r="O50" i="4"/>
  <c r="O51" i="4"/>
  <c r="O52" i="4"/>
  <c r="O53" i="4"/>
  <c r="O54" i="4"/>
  <c r="N12" i="4"/>
  <c r="N13" i="4"/>
  <c r="N14" i="4"/>
  <c r="N15" i="4"/>
  <c r="N16" i="4"/>
  <c r="N17" i="4"/>
  <c r="N18" i="4"/>
  <c r="N19" i="4"/>
  <c r="N20" i="4"/>
  <c r="DE24" i="6"/>
  <c r="N25" i="4"/>
  <c r="DE31" i="6"/>
  <c r="N26" i="4"/>
  <c r="DE41" i="6"/>
  <c r="N27" i="4"/>
  <c r="DE50" i="6"/>
  <c r="N28" i="4"/>
  <c r="DE53" i="6"/>
  <c r="N29" i="4"/>
  <c r="N33" i="4"/>
  <c r="N34" i="4"/>
  <c r="N35" i="4"/>
  <c r="N36" i="4"/>
  <c r="N37" i="4"/>
  <c r="N38" i="4"/>
  <c r="N39" i="4"/>
  <c r="N40" i="4"/>
  <c r="N41" i="4"/>
  <c r="N42" i="4"/>
  <c r="N44" i="4"/>
  <c r="N45" i="4"/>
  <c r="N46" i="4"/>
  <c r="N47" i="4"/>
  <c r="N48" i="4"/>
  <c r="N49" i="4"/>
  <c r="N50" i="4"/>
  <c r="N51" i="4"/>
  <c r="N52" i="4"/>
  <c r="N53" i="4"/>
  <c r="N54" i="4"/>
  <c r="M12" i="4"/>
  <c r="M13" i="4"/>
  <c r="M14" i="4"/>
  <c r="M15" i="4"/>
  <c r="M16" i="4"/>
  <c r="M17" i="4"/>
  <c r="M18" i="4"/>
  <c r="M19" i="4"/>
  <c r="M20" i="4"/>
  <c r="DD24" i="6"/>
  <c r="M25" i="4"/>
  <c r="DD31" i="6"/>
  <c r="M26" i="4"/>
  <c r="DD41" i="6"/>
  <c r="M27" i="4"/>
  <c r="DD50" i="6"/>
  <c r="M28" i="4"/>
  <c r="DD53" i="6"/>
  <c r="M29" i="4"/>
  <c r="M33" i="4"/>
  <c r="M34" i="4"/>
  <c r="M35" i="4"/>
  <c r="M36" i="4"/>
  <c r="M37" i="4"/>
  <c r="M38" i="4"/>
  <c r="M39" i="4"/>
  <c r="M40" i="4"/>
  <c r="M41" i="4"/>
  <c r="M42" i="4"/>
  <c r="M44" i="4"/>
  <c r="M45" i="4"/>
  <c r="M46" i="4"/>
  <c r="M47" i="4"/>
  <c r="M48" i="4"/>
  <c r="M49" i="4"/>
  <c r="M50" i="4"/>
  <c r="M51" i="4"/>
  <c r="M52" i="4"/>
  <c r="M53" i="4"/>
  <c r="M54" i="4"/>
  <c r="L12" i="4"/>
  <c r="L13" i="4"/>
  <c r="L14" i="4"/>
  <c r="L15" i="4"/>
  <c r="L16" i="4"/>
  <c r="L17" i="4"/>
  <c r="L18" i="4"/>
  <c r="L19" i="4"/>
  <c r="L20" i="4"/>
  <c r="DC24" i="6"/>
  <c r="L25" i="4"/>
  <c r="DC31" i="6"/>
  <c r="L26" i="4"/>
  <c r="DC41" i="6"/>
  <c r="L27" i="4"/>
  <c r="DC50" i="6"/>
  <c r="L28" i="4"/>
  <c r="DC53" i="6"/>
  <c r="L29" i="4"/>
  <c r="L33" i="4"/>
  <c r="L34" i="4"/>
  <c r="L35" i="4"/>
  <c r="L36" i="4"/>
  <c r="L37" i="4"/>
  <c r="L38" i="4"/>
  <c r="L39" i="4"/>
  <c r="L40" i="4"/>
  <c r="L41" i="4"/>
  <c r="L42" i="4"/>
  <c r="L44" i="4"/>
  <c r="L45" i="4"/>
  <c r="L46" i="4"/>
  <c r="L47" i="4"/>
  <c r="L48" i="4"/>
  <c r="L49" i="4"/>
  <c r="L50" i="4"/>
  <c r="L51" i="4"/>
  <c r="L52" i="4"/>
  <c r="L53" i="4"/>
  <c r="L54" i="4"/>
  <c r="K12" i="4"/>
  <c r="K13" i="4"/>
  <c r="K14" i="4"/>
  <c r="K15" i="4"/>
  <c r="K16" i="4"/>
  <c r="K17" i="4"/>
  <c r="K18" i="4"/>
  <c r="K19" i="4"/>
  <c r="K20" i="4"/>
  <c r="DB24" i="6"/>
  <c r="K25" i="4"/>
  <c r="DB31" i="6"/>
  <c r="K26" i="4"/>
  <c r="DB41" i="6"/>
  <c r="K27" i="4"/>
  <c r="DB50" i="6"/>
  <c r="K28" i="4"/>
  <c r="DB53" i="6"/>
  <c r="K29" i="4"/>
  <c r="K33" i="4"/>
  <c r="K34" i="4"/>
  <c r="K35" i="4"/>
  <c r="K36" i="4"/>
  <c r="K37" i="4"/>
  <c r="K38" i="4"/>
  <c r="K39" i="4"/>
  <c r="K40" i="4"/>
  <c r="K41" i="4"/>
  <c r="K42" i="4"/>
  <c r="K44" i="4"/>
  <c r="K45" i="4"/>
  <c r="K46" i="4"/>
  <c r="K47" i="4"/>
  <c r="K48" i="4"/>
  <c r="K49" i="4"/>
  <c r="K50" i="4"/>
  <c r="K51" i="4"/>
  <c r="K52" i="4"/>
  <c r="K53" i="4"/>
  <c r="K54" i="4"/>
  <c r="J12" i="4"/>
  <c r="J13" i="4"/>
  <c r="J14" i="4"/>
  <c r="J15" i="4"/>
  <c r="J16" i="4"/>
  <c r="J17" i="4"/>
  <c r="J18" i="4"/>
  <c r="J19" i="4"/>
  <c r="J20" i="4"/>
  <c r="DA24" i="6"/>
  <c r="J25" i="4"/>
  <c r="DA31" i="6"/>
  <c r="J26" i="4"/>
  <c r="DA41" i="6"/>
  <c r="J27" i="4"/>
  <c r="DA50" i="6"/>
  <c r="J28" i="4"/>
  <c r="DA53" i="6"/>
  <c r="J29" i="4"/>
  <c r="J33" i="4"/>
  <c r="J34" i="4"/>
  <c r="J35" i="4"/>
  <c r="J36" i="4"/>
  <c r="J37" i="4"/>
  <c r="J38" i="4"/>
  <c r="J39" i="4"/>
  <c r="J40" i="4"/>
  <c r="J41" i="4"/>
  <c r="J42" i="4"/>
  <c r="J44" i="4"/>
  <c r="J45" i="4"/>
  <c r="J46" i="4"/>
  <c r="J47" i="4"/>
  <c r="J48" i="4"/>
  <c r="J49" i="4"/>
  <c r="J50" i="4"/>
  <c r="J51" i="4"/>
  <c r="J52" i="4"/>
  <c r="J53" i="4"/>
  <c r="J54" i="4"/>
  <c r="I12" i="4"/>
  <c r="I13" i="4"/>
  <c r="I14" i="4"/>
  <c r="I15" i="4"/>
  <c r="I16" i="4"/>
  <c r="I17" i="4"/>
  <c r="I18" i="4"/>
  <c r="I19" i="4"/>
  <c r="I20" i="4"/>
  <c r="CZ24" i="6"/>
  <c r="I25" i="4"/>
  <c r="CZ31" i="6"/>
  <c r="I26" i="4"/>
  <c r="CZ41" i="6"/>
  <c r="I27" i="4"/>
  <c r="CZ50" i="6"/>
  <c r="I28" i="4"/>
  <c r="CZ53" i="6"/>
  <c r="I29" i="4"/>
  <c r="I33" i="4"/>
  <c r="I34" i="4"/>
  <c r="I35" i="4"/>
  <c r="I36" i="4"/>
  <c r="I37" i="4"/>
  <c r="I38" i="4"/>
  <c r="I39" i="4"/>
  <c r="I40" i="4"/>
  <c r="I41" i="4"/>
  <c r="I42" i="4"/>
  <c r="I44" i="4"/>
  <c r="I45" i="4"/>
  <c r="I46" i="4"/>
  <c r="I47" i="4"/>
  <c r="I48" i="4"/>
  <c r="I49" i="4"/>
  <c r="I50" i="4"/>
  <c r="I51" i="4"/>
  <c r="I52" i="4"/>
  <c r="I53" i="4"/>
  <c r="I54" i="4"/>
  <c r="H12" i="4"/>
  <c r="H13" i="4"/>
  <c r="H14" i="4"/>
  <c r="H15" i="4"/>
  <c r="H16" i="4"/>
  <c r="H17" i="4"/>
  <c r="H18" i="4"/>
  <c r="H19" i="4"/>
  <c r="H20" i="4"/>
  <c r="CY24" i="6"/>
  <c r="H25" i="4"/>
  <c r="CY31" i="6"/>
  <c r="H26" i="4"/>
  <c r="CY41" i="6"/>
  <c r="H27" i="4"/>
  <c r="CY50" i="6"/>
  <c r="H28" i="4"/>
  <c r="CY53" i="6"/>
  <c r="H29" i="4"/>
  <c r="H33" i="4"/>
  <c r="H34" i="4"/>
  <c r="H35" i="4"/>
  <c r="H36" i="4"/>
  <c r="H37" i="4"/>
  <c r="H38" i="4"/>
  <c r="H39" i="4"/>
  <c r="H40" i="4"/>
  <c r="H41" i="4"/>
  <c r="H42" i="4"/>
  <c r="H44" i="4"/>
  <c r="H45" i="4"/>
  <c r="H46" i="4"/>
  <c r="H47" i="4"/>
  <c r="H48" i="4"/>
  <c r="H49" i="4"/>
  <c r="H50" i="4"/>
  <c r="H51" i="4"/>
  <c r="H52" i="4"/>
  <c r="H53" i="4"/>
  <c r="H54" i="4"/>
  <c r="G12" i="4"/>
  <c r="G13" i="4"/>
  <c r="G14" i="4"/>
  <c r="G15" i="4"/>
  <c r="G16" i="4"/>
  <c r="G17" i="4"/>
  <c r="G18" i="4"/>
  <c r="G19" i="4"/>
  <c r="G20" i="4"/>
  <c r="CX24" i="6"/>
  <c r="G25" i="4"/>
  <c r="CX31" i="6"/>
  <c r="G26" i="4"/>
  <c r="CX41" i="6"/>
  <c r="G27" i="4"/>
  <c r="CX50" i="6"/>
  <c r="G28" i="4"/>
  <c r="CX53" i="6"/>
  <c r="G29" i="4"/>
  <c r="G33" i="4"/>
  <c r="G34" i="4"/>
  <c r="G35" i="4"/>
  <c r="G36" i="4"/>
  <c r="G37" i="4"/>
  <c r="G38" i="4"/>
  <c r="G39" i="4"/>
  <c r="G40" i="4"/>
  <c r="G41" i="4"/>
  <c r="G42" i="4"/>
  <c r="G44" i="4"/>
  <c r="G45" i="4"/>
  <c r="G46" i="4"/>
  <c r="G47" i="4"/>
  <c r="G48" i="4"/>
  <c r="G49" i="4"/>
  <c r="G50" i="4"/>
  <c r="G51" i="4"/>
  <c r="G52" i="4"/>
  <c r="G53" i="4"/>
  <c r="G54" i="4"/>
  <c r="R12" i="8"/>
  <c r="R13" i="8"/>
  <c r="R14" i="8"/>
  <c r="R15" i="8"/>
  <c r="R16" i="8"/>
  <c r="R17" i="8"/>
  <c r="R18" i="8"/>
  <c r="R19" i="8"/>
  <c r="R20" i="8"/>
  <c r="R25" i="8"/>
  <c r="R26" i="8"/>
  <c r="R27" i="8"/>
  <c r="R28" i="8"/>
  <c r="R29" i="8"/>
  <c r="R33" i="8"/>
  <c r="R34" i="8"/>
  <c r="R35" i="8"/>
  <c r="R36" i="8"/>
  <c r="R37" i="8"/>
  <c r="R38" i="8"/>
  <c r="R39" i="8"/>
  <c r="R40" i="8"/>
  <c r="R41" i="8"/>
  <c r="R42" i="8"/>
  <c r="R44" i="8"/>
  <c r="R45" i="8"/>
  <c r="R46" i="8"/>
  <c r="R47" i="8"/>
  <c r="R48" i="8"/>
  <c r="R49" i="8"/>
  <c r="R50" i="8"/>
  <c r="R51" i="8"/>
  <c r="R52" i="8"/>
  <c r="R53" i="8"/>
  <c r="R54" i="8"/>
  <c r="R55" i="8"/>
  <c r="Q12" i="8"/>
  <c r="Q13" i="8"/>
  <c r="Q14" i="8"/>
  <c r="Q15" i="8"/>
  <c r="Q16" i="8"/>
  <c r="Q17" i="8"/>
  <c r="Q18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8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O13" i="8"/>
  <c r="O14" i="8"/>
  <c r="O15" i="8"/>
  <c r="O16" i="8"/>
  <c r="O17" i="8"/>
  <c r="O18" i="8"/>
  <c r="O19" i="8"/>
  <c r="O11" i="8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N12" i="8"/>
  <c r="N13" i="8"/>
  <c r="N14" i="8"/>
  <c r="N15" i="8"/>
  <c r="N16" i="8"/>
  <c r="N17" i="8"/>
  <c r="N18" i="8"/>
  <c r="N19" i="8"/>
  <c r="N20" i="8"/>
  <c r="N25" i="8"/>
  <c r="N26" i="8"/>
  <c r="N27" i="8"/>
  <c r="N28" i="8"/>
  <c r="N29" i="8"/>
  <c r="N33" i="8"/>
  <c r="N34" i="8"/>
  <c r="N35" i="8"/>
  <c r="N36" i="8"/>
  <c r="N37" i="8"/>
  <c r="N38" i="8"/>
  <c r="N39" i="8"/>
  <c r="N40" i="8"/>
  <c r="N41" i="8"/>
  <c r="N42" i="8"/>
  <c r="N44" i="8"/>
  <c r="N45" i="8"/>
  <c r="N46" i="8"/>
  <c r="N47" i="8"/>
  <c r="N48" i="8"/>
  <c r="N49" i="8"/>
  <c r="N50" i="8"/>
  <c r="N51" i="8"/>
  <c r="N52" i="8"/>
  <c r="N53" i="8"/>
  <c r="N54" i="8"/>
  <c r="N55" i="8"/>
  <c r="M12" i="8"/>
  <c r="M13" i="8"/>
  <c r="M14" i="8"/>
  <c r="M15" i="8"/>
  <c r="M16" i="8"/>
  <c r="M17" i="8"/>
  <c r="M18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8" i="8"/>
  <c r="M43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8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K13" i="8"/>
  <c r="K14" i="8"/>
  <c r="K15" i="8"/>
  <c r="K16" i="8"/>
  <c r="K17" i="8"/>
  <c r="K18" i="8"/>
  <c r="K19" i="8"/>
  <c r="K11" i="8"/>
  <c r="K20" i="8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J12" i="8"/>
  <c r="J13" i="8"/>
  <c r="J14" i="8"/>
  <c r="J15" i="8"/>
  <c r="J16" i="8"/>
  <c r="J17" i="8"/>
  <c r="J18" i="8"/>
  <c r="J19" i="8"/>
  <c r="J20" i="8"/>
  <c r="J25" i="8"/>
  <c r="J26" i="8"/>
  <c r="J27" i="8"/>
  <c r="J28" i="8"/>
  <c r="J29" i="8"/>
  <c r="J33" i="8"/>
  <c r="J34" i="8"/>
  <c r="J35" i="8"/>
  <c r="J36" i="8"/>
  <c r="J37" i="8"/>
  <c r="J38" i="8"/>
  <c r="J39" i="8"/>
  <c r="J40" i="8"/>
  <c r="J41" i="8"/>
  <c r="J42" i="8"/>
  <c r="J44" i="8"/>
  <c r="J45" i="8"/>
  <c r="J46" i="8"/>
  <c r="J47" i="8"/>
  <c r="J48" i="8"/>
  <c r="J49" i="8"/>
  <c r="J50" i="8"/>
  <c r="J51" i="8"/>
  <c r="J52" i="8"/>
  <c r="J53" i="8"/>
  <c r="J54" i="8"/>
  <c r="J55" i="8"/>
  <c r="I12" i="8"/>
  <c r="I13" i="8"/>
  <c r="I14" i="8"/>
  <c r="I15" i="8"/>
  <c r="I16" i="8"/>
  <c r="I17" i="8"/>
  <c r="I18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8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G15" i="8"/>
  <c r="G16" i="8"/>
  <c r="G17" i="8"/>
  <c r="G18" i="8"/>
  <c r="G19" i="8"/>
  <c r="G20" i="8"/>
  <c r="G25" i="8"/>
  <c r="G26" i="8"/>
  <c r="G27" i="8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3" i="8"/>
  <c r="G49" i="8"/>
  <c r="G50" i="8"/>
  <c r="G51" i="8"/>
  <c r="G52" i="8"/>
  <c r="G53" i="8"/>
  <c r="G54" i="8"/>
  <c r="G55" i="8"/>
  <c r="E199" i="6"/>
  <c r="E198" i="6"/>
  <c r="E197" i="6"/>
  <c r="DI57" i="6"/>
  <c r="DH57" i="6"/>
  <c r="DG57" i="6"/>
  <c r="DF57" i="6"/>
  <c r="DE57" i="6"/>
  <c r="DD57" i="6"/>
  <c r="DC57" i="6"/>
  <c r="DB57" i="6"/>
  <c r="DA57" i="6"/>
  <c r="CZ57" i="6"/>
  <c r="CY57" i="6"/>
  <c r="CX57" i="6"/>
  <c r="DI56" i="6"/>
  <c r="DH56" i="6"/>
  <c r="DG56" i="6"/>
  <c r="DF56" i="6"/>
  <c r="DE56" i="6"/>
  <c r="DD56" i="6"/>
  <c r="DC56" i="6"/>
  <c r="DB56" i="6"/>
  <c r="DA56" i="6"/>
  <c r="CZ56" i="6"/>
  <c r="CY56" i="6"/>
  <c r="CX56" i="6"/>
  <c r="DI47" i="6"/>
  <c r="DH47" i="6"/>
  <c r="DG47" i="6"/>
  <c r="DF47" i="6"/>
  <c r="DE47" i="6"/>
  <c r="DD47" i="6"/>
  <c r="DC47" i="6"/>
  <c r="DB47" i="6"/>
  <c r="DA47" i="6"/>
  <c r="CZ47" i="6"/>
  <c r="CY47" i="6"/>
  <c r="CX47" i="6"/>
  <c r="DI5" i="6"/>
  <c r="DH5" i="6"/>
  <c r="DG5" i="6"/>
  <c r="DF5" i="6"/>
  <c r="DE5" i="6"/>
  <c r="DD5" i="6"/>
  <c r="DC5" i="6"/>
  <c r="DB5" i="6"/>
  <c r="DA5" i="6"/>
  <c r="CZ5" i="6"/>
  <c r="CY5" i="6"/>
  <c r="CX5" i="6"/>
  <c r="DI4" i="6"/>
  <c r="DH4" i="6"/>
  <c r="DG4" i="6"/>
  <c r="DF4" i="6"/>
  <c r="DE4" i="6"/>
  <c r="DD4" i="6"/>
  <c r="DC4" i="6"/>
  <c r="DB4" i="6"/>
  <c r="DA4" i="6"/>
  <c r="CZ4" i="6"/>
  <c r="CY4" i="6"/>
  <c r="CX4" i="6"/>
  <c r="A106" i="9"/>
  <c r="G100" i="9"/>
  <c r="G106" i="9"/>
  <c r="A107" i="9"/>
  <c r="G107" i="9"/>
  <c r="A108" i="9"/>
  <c r="G108" i="9"/>
  <c r="A109" i="9"/>
  <c r="G109" i="9"/>
  <c r="A110" i="9"/>
  <c r="G110" i="9"/>
  <c r="A111" i="9"/>
  <c r="G111" i="9"/>
  <c r="A112" i="9"/>
  <c r="G112" i="9"/>
  <c r="A113" i="9"/>
  <c r="G113" i="9"/>
  <c r="A115" i="9"/>
  <c r="G115" i="9"/>
  <c r="A116" i="9"/>
  <c r="G116" i="9"/>
  <c r="A117" i="9"/>
  <c r="G117" i="9"/>
  <c r="A118" i="9"/>
  <c r="G118" i="9"/>
  <c r="A119" i="9"/>
  <c r="G119" i="9"/>
  <c r="A120" i="9"/>
  <c r="G120" i="9"/>
  <c r="A121" i="9"/>
  <c r="G121" i="9"/>
  <c r="A122" i="9"/>
  <c r="G122" i="9"/>
  <c r="A123" i="9"/>
  <c r="G123" i="9"/>
  <c r="A127" i="9"/>
  <c r="G127" i="9"/>
  <c r="A128" i="9"/>
  <c r="G128" i="9"/>
  <c r="A129" i="9"/>
  <c r="G129" i="9"/>
  <c r="A130" i="9"/>
  <c r="G130" i="9"/>
  <c r="A131" i="9"/>
  <c r="G131" i="9"/>
  <c r="A132" i="9"/>
  <c r="G132" i="9"/>
  <c r="A133" i="9"/>
  <c r="G133" i="9"/>
  <c r="A134" i="9"/>
  <c r="G134" i="9"/>
  <c r="A135" i="9"/>
  <c r="G135" i="9"/>
  <c r="A136" i="9"/>
  <c r="G136" i="9"/>
  <c r="A138" i="9"/>
  <c r="G138" i="9"/>
  <c r="A139" i="9"/>
  <c r="G139" i="9"/>
  <c r="A140" i="9"/>
  <c r="G140" i="9"/>
  <c r="A141" i="9"/>
  <c r="G141" i="9"/>
  <c r="A142" i="9"/>
  <c r="G142" i="9"/>
  <c r="A143" i="9"/>
  <c r="G143" i="9"/>
  <c r="A144" i="9"/>
  <c r="G144" i="9"/>
  <c r="A145" i="9"/>
  <c r="G145" i="9"/>
  <c r="A146" i="9"/>
  <c r="G146" i="9"/>
  <c r="A147" i="9"/>
  <c r="G147" i="9"/>
  <c r="A151" i="9"/>
  <c r="G151" i="9"/>
  <c r="A152" i="9"/>
  <c r="G152" i="9"/>
  <c r="A153" i="9"/>
  <c r="G153" i="9"/>
  <c r="A156" i="9"/>
  <c r="G156" i="9"/>
  <c r="A157" i="9"/>
  <c r="G157" i="9"/>
  <c r="A158" i="9"/>
  <c r="G158" i="9"/>
  <c r="H100" i="9"/>
  <c r="H106" i="9"/>
  <c r="H107" i="9"/>
  <c r="H108" i="9"/>
  <c r="H109" i="9"/>
  <c r="H110" i="9"/>
  <c r="H111" i="9"/>
  <c r="H112" i="9"/>
  <c r="H113" i="9"/>
  <c r="H115" i="9"/>
  <c r="H116" i="9"/>
  <c r="H117" i="9"/>
  <c r="H118" i="9"/>
  <c r="H119" i="9"/>
  <c r="H120" i="9"/>
  <c r="H121" i="9"/>
  <c r="H122" i="9"/>
  <c r="H123" i="9"/>
  <c r="H127" i="9"/>
  <c r="H128" i="9"/>
  <c r="H129" i="9"/>
  <c r="H130" i="9"/>
  <c r="H131" i="9"/>
  <c r="H132" i="9"/>
  <c r="H133" i="9"/>
  <c r="H134" i="9"/>
  <c r="H135" i="9"/>
  <c r="H136" i="9"/>
  <c r="H138" i="9"/>
  <c r="H139" i="9"/>
  <c r="H140" i="9"/>
  <c r="H141" i="9"/>
  <c r="H142" i="9"/>
  <c r="H143" i="9"/>
  <c r="H144" i="9"/>
  <c r="H145" i="9"/>
  <c r="H146" i="9"/>
  <c r="H147" i="9"/>
  <c r="H151" i="9"/>
  <c r="H152" i="9"/>
  <c r="H153" i="9"/>
  <c r="H156" i="9"/>
  <c r="H157" i="9"/>
  <c r="H158" i="9"/>
  <c r="I100" i="9"/>
  <c r="I106" i="9"/>
  <c r="I107" i="9"/>
  <c r="I108" i="9"/>
  <c r="I109" i="9"/>
  <c r="I110" i="9"/>
  <c r="I111" i="9"/>
  <c r="I112" i="9"/>
  <c r="I113" i="9"/>
  <c r="I115" i="9"/>
  <c r="I116" i="9"/>
  <c r="I117" i="9"/>
  <c r="I118" i="9"/>
  <c r="I119" i="9"/>
  <c r="I120" i="9"/>
  <c r="I121" i="9"/>
  <c r="I122" i="9"/>
  <c r="I123" i="9"/>
  <c r="I127" i="9"/>
  <c r="I128" i="9"/>
  <c r="I129" i="9"/>
  <c r="I130" i="9"/>
  <c r="I131" i="9"/>
  <c r="I132" i="9"/>
  <c r="I133" i="9"/>
  <c r="I134" i="9"/>
  <c r="I135" i="9"/>
  <c r="I136" i="9"/>
  <c r="I138" i="9"/>
  <c r="I139" i="9"/>
  <c r="I140" i="9"/>
  <c r="I141" i="9"/>
  <c r="I142" i="9"/>
  <c r="I143" i="9"/>
  <c r="I144" i="9"/>
  <c r="I145" i="9"/>
  <c r="I146" i="9"/>
  <c r="I147" i="9"/>
  <c r="I151" i="9"/>
  <c r="I152" i="9"/>
  <c r="I153" i="9"/>
  <c r="I156" i="9"/>
  <c r="I157" i="9"/>
  <c r="I158" i="9"/>
  <c r="J100" i="9"/>
  <c r="J106" i="9"/>
  <c r="J107" i="9"/>
  <c r="J108" i="9"/>
  <c r="J109" i="9"/>
  <c r="J110" i="9"/>
  <c r="J111" i="9"/>
  <c r="J112" i="9"/>
  <c r="J113" i="9"/>
  <c r="J115" i="9"/>
  <c r="J116" i="9"/>
  <c r="J117" i="9"/>
  <c r="J118" i="9"/>
  <c r="J119" i="9"/>
  <c r="J120" i="9"/>
  <c r="J121" i="9"/>
  <c r="J122" i="9"/>
  <c r="J123" i="9"/>
  <c r="J127" i="9"/>
  <c r="J128" i="9"/>
  <c r="J129" i="9"/>
  <c r="J130" i="9"/>
  <c r="J131" i="9"/>
  <c r="J132" i="9"/>
  <c r="J133" i="9"/>
  <c r="J134" i="9"/>
  <c r="J135" i="9"/>
  <c r="J136" i="9"/>
  <c r="J138" i="9"/>
  <c r="J139" i="9"/>
  <c r="J140" i="9"/>
  <c r="J141" i="9"/>
  <c r="J142" i="9"/>
  <c r="J143" i="9"/>
  <c r="J144" i="9"/>
  <c r="J145" i="9"/>
  <c r="J146" i="9"/>
  <c r="J147" i="9"/>
  <c r="J151" i="9"/>
  <c r="J152" i="9"/>
  <c r="J153" i="9"/>
  <c r="J156" i="9"/>
  <c r="J157" i="9"/>
  <c r="J158" i="9"/>
  <c r="K100" i="9"/>
  <c r="K106" i="9"/>
  <c r="K107" i="9"/>
  <c r="K108" i="9"/>
  <c r="K109" i="9"/>
  <c r="K110" i="9"/>
  <c r="K111" i="9"/>
  <c r="K112" i="9"/>
  <c r="K113" i="9"/>
  <c r="K105" i="9"/>
  <c r="K115" i="9"/>
  <c r="K116" i="9"/>
  <c r="K117" i="9"/>
  <c r="K118" i="9"/>
  <c r="K119" i="9"/>
  <c r="K120" i="9"/>
  <c r="K121" i="9"/>
  <c r="K122" i="9"/>
  <c r="K123" i="9"/>
  <c r="K127" i="9"/>
  <c r="K128" i="9"/>
  <c r="K129" i="9"/>
  <c r="K130" i="9"/>
  <c r="K131" i="9"/>
  <c r="K132" i="9"/>
  <c r="K133" i="9"/>
  <c r="K134" i="9"/>
  <c r="K135" i="9"/>
  <c r="K136" i="9"/>
  <c r="K138" i="9"/>
  <c r="K139" i="9"/>
  <c r="K140" i="9"/>
  <c r="K141" i="9"/>
  <c r="K142" i="9"/>
  <c r="K143" i="9"/>
  <c r="K144" i="9"/>
  <c r="K145" i="9"/>
  <c r="K146" i="9"/>
  <c r="K147" i="9"/>
  <c r="K151" i="9"/>
  <c r="K152" i="9"/>
  <c r="K153" i="9"/>
  <c r="K156" i="9"/>
  <c r="K157" i="9"/>
  <c r="K158" i="9"/>
  <c r="L100" i="9"/>
  <c r="L106" i="9"/>
  <c r="L107" i="9"/>
  <c r="L108" i="9"/>
  <c r="L109" i="9"/>
  <c r="L110" i="9"/>
  <c r="L111" i="9"/>
  <c r="L112" i="9"/>
  <c r="L113" i="9"/>
  <c r="L115" i="9"/>
  <c r="L116" i="9"/>
  <c r="L117" i="9"/>
  <c r="L118" i="9"/>
  <c r="L114" i="9"/>
  <c r="L119" i="9"/>
  <c r="L120" i="9"/>
  <c r="L121" i="9"/>
  <c r="L122" i="9"/>
  <c r="L123" i="9"/>
  <c r="L127" i="9"/>
  <c r="L128" i="9"/>
  <c r="L129" i="9"/>
  <c r="L130" i="9"/>
  <c r="L131" i="9"/>
  <c r="L132" i="9"/>
  <c r="L133" i="9"/>
  <c r="L134" i="9"/>
  <c r="L135" i="9"/>
  <c r="L136" i="9"/>
  <c r="L138" i="9"/>
  <c r="L139" i="9"/>
  <c r="L140" i="9"/>
  <c r="L141" i="9"/>
  <c r="L142" i="9"/>
  <c r="L143" i="9"/>
  <c r="L144" i="9"/>
  <c r="L145" i="9"/>
  <c r="L146" i="9"/>
  <c r="L147" i="9"/>
  <c r="L151" i="9"/>
  <c r="L152" i="9"/>
  <c r="L153" i="9"/>
  <c r="L150" i="9"/>
  <c r="L156" i="9"/>
  <c r="L157" i="9"/>
  <c r="L158" i="9"/>
  <c r="M100" i="9"/>
  <c r="M106" i="9"/>
  <c r="M107" i="9"/>
  <c r="M108" i="9"/>
  <c r="M109" i="9"/>
  <c r="M110" i="9"/>
  <c r="M111" i="9"/>
  <c r="M112" i="9"/>
  <c r="M113" i="9"/>
  <c r="M115" i="9"/>
  <c r="M116" i="9"/>
  <c r="M117" i="9"/>
  <c r="M118" i="9"/>
  <c r="M114" i="9"/>
  <c r="M119" i="9"/>
  <c r="M120" i="9"/>
  <c r="M121" i="9"/>
  <c r="M122" i="9"/>
  <c r="M123" i="9"/>
  <c r="M127" i="9"/>
  <c r="M128" i="9"/>
  <c r="M129" i="9"/>
  <c r="M130" i="9"/>
  <c r="M131" i="9"/>
  <c r="M132" i="9"/>
  <c r="M133" i="9"/>
  <c r="M134" i="9"/>
  <c r="M135" i="9"/>
  <c r="M136" i="9"/>
  <c r="M138" i="9"/>
  <c r="M139" i="9"/>
  <c r="M140" i="9"/>
  <c r="M141" i="9"/>
  <c r="M142" i="9"/>
  <c r="M143" i="9"/>
  <c r="M144" i="9"/>
  <c r="M145" i="9"/>
  <c r="M146" i="9"/>
  <c r="M147" i="9"/>
  <c r="M151" i="9"/>
  <c r="M152" i="9"/>
  <c r="M153" i="9"/>
  <c r="M156" i="9"/>
  <c r="M157" i="9"/>
  <c r="M158" i="9"/>
  <c r="N100" i="9"/>
  <c r="N106" i="9"/>
  <c r="N107" i="9"/>
  <c r="N108" i="9"/>
  <c r="N109" i="9"/>
  <c r="N110" i="9"/>
  <c r="N111" i="9"/>
  <c r="N112" i="9"/>
  <c r="N113" i="9"/>
  <c r="N115" i="9"/>
  <c r="N116" i="9"/>
  <c r="N117" i="9"/>
  <c r="N118" i="9"/>
  <c r="N119" i="9"/>
  <c r="N120" i="9"/>
  <c r="N121" i="9"/>
  <c r="N122" i="9"/>
  <c r="N123" i="9"/>
  <c r="N127" i="9"/>
  <c r="N128" i="9"/>
  <c r="N129" i="9"/>
  <c r="N130" i="9"/>
  <c r="N131" i="9"/>
  <c r="N132" i="9"/>
  <c r="N133" i="9"/>
  <c r="N134" i="9"/>
  <c r="N135" i="9"/>
  <c r="N136" i="9"/>
  <c r="N138" i="9"/>
  <c r="N139" i="9"/>
  <c r="N140" i="9"/>
  <c r="N141" i="9"/>
  <c r="N142" i="9"/>
  <c r="N143" i="9"/>
  <c r="N144" i="9"/>
  <c r="N145" i="9"/>
  <c r="N146" i="9"/>
  <c r="N147" i="9"/>
  <c r="N151" i="9"/>
  <c r="N152" i="9"/>
  <c r="N153" i="9"/>
  <c r="N156" i="9"/>
  <c r="N157" i="9"/>
  <c r="N158" i="9"/>
  <c r="O100" i="9"/>
  <c r="O106" i="9"/>
  <c r="O107" i="9"/>
  <c r="O108" i="9"/>
  <c r="O109" i="9"/>
  <c r="O110" i="9"/>
  <c r="O111" i="9"/>
  <c r="O112" i="9"/>
  <c r="O113" i="9"/>
  <c r="O115" i="9"/>
  <c r="O116" i="9"/>
  <c r="O117" i="9"/>
  <c r="O118" i="9"/>
  <c r="O119" i="9"/>
  <c r="O120" i="9"/>
  <c r="O121" i="9"/>
  <c r="O122" i="9"/>
  <c r="O123" i="9"/>
  <c r="O127" i="9"/>
  <c r="O128" i="9"/>
  <c r="O129" i="9"/>
  <c r="O130" i="9"/>
  <c r="O131" i="9"/>
  <c r="O132" i="9"/>
  <c r="O133" i="9"/>
  <c r="O134" i="9"/>
  <c r="O135" i="9"/>
  <c r="O136" i="9"/>
  <c r="O138" i="9"/>
  <c r="O139" i="9"/>
  <c r="O140" i="9"/>
  <c r="O141" i="9"/>
  <c r="O142" i="9"/>
  <c r="O143" i="9"/>
  <c r="O144" i="9"/>
  <c r="O145" i="9"/>
  <c r="O146" i="9"/>
  <c r="O147" i="9"/>
  <c r="O151" i="9"/>
  <c r="O152" i="9"/>
  <c r="O153" i="9"/>
  <c r="O150" i="9"/>
  <c r="O156" i="9"/>
  <c r="O157" i="9"/>
  <c r="O158" i="9"/>
  <c r="P100" i="9"/>
  <c r="P106" i="9"/>
  <c r="P107" i="9"/>
  <c r="P108" i="9"/>
  <c r="P109" i="9"/>
  <c r="P110" i="9"/>
  <c r="P111" i="9"/>
  <c r="P112" i="9"/>
  <c r="P113" i="9"/>
  <c r="P115" i="9"/>
  <c r="P116" i="9"/>
  <c r="P117" i="9"/>
  <c r="P118" i="9"/>
  <c r="P119" i="9"/>
  <c r="P120" i="9"/>
  <c r="P121" i="9"/>
  <c r="P122" i="9"/>
  <c r="P123" i="9"/>
  <c r="P127" i="9"/>
  <c r="P128" i="9"/>
  <c r="P129" i="9"/>
  <c r="P130" i="9"/>
  <c r="P131" i="9"/>
  <c r="P132" i="9"/>
  <c r="P133" i="9"/>
  <c r="P134" i="9"/>
  <c r="P135" i="9"/>
  <c r="P136" i="9"/>
  <c r="P138" i="9"/>
  <c r="P139" i="9"/>
  <c r="P140" i="9"/>
  <c r="P141" i="9"/>
  <c r="P142" i="9"/>
  <c r="P143" i="9"/>
  <c r="P144" i="9"/>
  <c r="P145" i="9"/>
  <c r="P146" i="9"/>
  <c r="P147" i="9"/>
  <c r="P151" i="9"/>
  <c r="P152" i="9"/>
  <c r="P153" i="9"/>
  <c r="P156" i="9"/>
  <c r="P157" i="9"/>
  <c r="P158" i="9"/>
  <c r="Q100" i="9"/>
  <c r="Q106" i="9"/>
  <c r="Q107" i="9"/>
  <c r="Q108" i="9"/>
  <c r="Q109" i="9"/>
  <c r="Q110" i="9"/>
  <c r="Q111" i="9"/>
  <c r="Q112" i="9"/>
  <c r="Q113" i="9"/>
  <c r="Q115" i="9"/>
  <c r="Q116" i="9"/>
  <c r="Q117" i="9"/>
  <c r="Q118" i="9"/>
  <c r="Q119" i="9"/>
  <c r="Q120" i="9"/>
  <c r="Q121" i="9"/>
  <c r="Q122" i="9"/>
  <c r="Q123" i="9"/>
  <c r="Q127" i="9"/>
  <c r="Q128" i="9"/>
  <c r="Q129" i="9"/>
  <c r="Q130" i="9"/>
  <c r="Q131" i="9"/>
  <c r="Q132" i="9"/>
  <c r="Q133" i="9"/>
  <c r="Q134" i="9"/>
  <c r="Q135" i="9"/>
  <c r="Q136" i="9"/>
  <c r="Q138" i="9"/>
  <c r="Q139" i="9"/>
  <c r="Q140" i="9"/>
  <c r="Q141" i="9"/>
  <c r="Q142" i="9"/>
  <c r="Q143" i="9"/>
  <c r="Q144" i="9"/>
  <c r="Q145" i="9"/>
  <c r="Q146" i="9"/>
  <c r="Q147" i="9"/>
  <c r="Q151" i="9"/>
  <c r="Q152" i="9"/>
  <c r="Q153" i="9"/>
  <c r="Q156" i="9"/>
  <c r="Q157" i="9"/>
  <c r="Q158" i="9"/>
  <c r="R100" i="9"/>
  <c r="R106" i="9"/>
  <c r="S106" i="9"/>
  <c r="T106" i="9"/>
  <c r="R107" i="9"/>
  <c r="R108" i="9"/>
  <c r="R109" i="9"/>
  <c r="R110" i="9"/>
  <c r="R111" i="9"/>
  <c r="S111" i="9"/>
  <c r="T111" i="9"/>
  <c r="R112" i="9"/>
  <c r="R113" i="9"/>
  <c r="R115" i="9"/>
  <c r="S115" i="9"/>
  <c r="T115" i="9"/>
  <c r="R116" i="9"/>
  <c r="R117" i="9"/>
  <c r="R118" i="9"/>
  <c r="R114" i="9"/>
  <c r="R119" i="9"/>
  <c r="R120" i="9"/>
  <c r="R121" i="9"/>
  <c r="R122" i="9"/>
  <c r="R123" i="9"/>
  <c r="R127" i="9"/>
  <c r="R128" i="9"/>
  <c r="R129" i="9"/>
  <c r="R130" i="9"/>
  <c r="R131" i="9"/>
  <c r="R132" i="9"/>
  <c r="R133" i="9"/>
  <c r="R134" i="9"/>
  <c r="R135" i="9"/>
  <c r="R136" i="9"/>
  <c r="R138" i="9"/>
  <c r="R139" i="9"/>
  <c r="R140" i="9"/>
  <c r="R141" i="9"/>
  <c r="R142" i="9"/>
  <c r="R143" i="9"/>
  <c r="R144" i="9"/>
  <c r="R145" i="9"/>
  <c r="R146" i="9"/>
  <c r="S146" i="9"/>
  <c r="T146" i="9"/>
  <c r="R147" i="9"/>
  <c r="R151" i="9"/>
  <c r="R152" i="9"/>
  <c r="R153" i="9"/>
  <c r="R156" i="9"/>
  <c r="R157" i="9"/>
  <c r="R158" i="9"/>
  <c r="A159" i="9"/>
  <c r="B159" i="9"/>
  <c r="B158" i="9"/>
  <c r="B157" i="9"/>
  <c r="B156" i="9"/>
  <c r="A155" i="9"/>
  <c r="B155" i="9"/>
  <c r="A154" i="9"/>
  <c r="B154" i="9"/>
  <c r="B153" i="9"/>
  <c r="B152" i="9"/>
  <c r="B151" i="9"/>
  <c r="A150" i="9"/>
  <c r="B150" i="9"/>
  <c r="A149" i="9"/>
  <c r="B149" i="9"/>
  <c r="A148" i="9"/>
  <c r="B148" i="9"/>
  <c r="B147" i="9"/>
  <c r="B146" i="9"/>
  <c r="B145" i="9"/>
  <c r="B144" i="9"/>
  <c r="B143" i="9"/>
  <c r="B142" i="9"/>
  <c r="B141" i="9"/>
  <c r="B140" i="9"/>
  <c r="B139" i="9"/>
  <c r="S138" i="9"/>
  <c r="T138" i="9"/>
  <c r="B138" i="9"/>
  <c r="A137" i="9"/>
  <c r="B137" i="9"/>
  <c r="S136" i="9"/>
  <c r="T136" i="9"/>
  <c r="B136" i="9"/>
  <c r="B135" i="9"/>
  <c r="B134" i="9"/>
  <c r="B133" i="9"/>
  <c r="S132" i="9"/>
  <c r="T132" i="9"/>
  <c r="B132" i="9"/>
  <c r="B131" i="9"/>
  <c r="B130" i="9"/>
  <c r="B129" i="9"/>
  <c r="S128" i="9"/>
  <c r="T128" i="9"/>
  <c r="B128" i="9"/>
  <c r="B127" i="9"/>
  <c r="A126" i="9"/>
  <c r="B126" i="9"/>
  <c r="A125" i="9"/>
  <c r="B125" i="9"/>
  <c r="A124" i="9"/>
  <c r="B124" i="9"/>
  <c r="B123" i="9"/>
  <c r="S122" i="9"/>
  <c r="T122" i="9"/>
  <c r="B122" i="9"/>
  <c r="B121" i="9"/>
  <c r="B120" i="9"/>
  <c r="B119" i="9"/>
  <c r="S118" i="9"/>
  <c r="T118" i="9"/>
  <c r="B118" i="9"/>
  <c r="B117" i="9"/>
  <c r="B116" i="9"/>
  <c r="B115" i="9"/>
  <c r="A114" i="9"/>
  <c r="B114" i="9"/>
  <c r="S113" i="9"/>
  <c r="T113" i="9"/>
  <c r="B113" i="9"/>
  <c r="B112" i="9"/>
  <c r="B111" i="9"/>
  <c r="S110" i="9"/>
  <c r="T110" i="9"/>
  <c r="B110" i="9"/>
  <c r="B109" i="9"/>
  <c r="S108" i="9"/>
  <c r="T108" i="9"/>
  <c r="B108" i="9"/>
  <c r="B107" i="9"/>
  <c r="B106" i="9"/>
  <c r="A105" i="9"/>
  <c r="B105" i="9"/>
  <c r="A104" i="9"/>
  <c r="B104" i="9"/>
  <c r="T9" i="9"/>
  <c r="T103" i="9"/>
  <c r="T102" i="9"/>
  <c r="S102" i="9"/>
  <c r="R8" i="9"/>
  <c r="R102" i="9"/>
  <c r="Q8" i="9"/>
  <c r="Q102" i="9"/>
  <c r="P8" i="9"/>
  <c r="P102" i="9"/>
  <c r="O8" i="9"/>
  <c r="O102" i="9"/>
  <c r="N8" i="9"/>
  <c r="N102" i="9"/>
  <c r="M8" i="9"/>
  <c r="M102" i="9"/>
  <c r="L8" i="9"/>
  <c r="L102" i="9"/>
  <c r="K8" i="9"/>
  <c r="K102" i="9"/>
  <c r="J8" i="9"/>
  <c r="J102" i="9"/>
  <c r="I8" i="9"/>
  <c r="I102" i="9"/>
  <c r="H8" i="9"/>
  <c r="H102" i="9"/>
  <c r="G8" i="9"/>
  <c r="G102" i="9"/>
  <c r="S7" i="9"/>
  <c r="S101" i="9"/>
  <c r="B101" i="9"/>
  <c r="G12" i="9"/>
  <c r="G13" i="9"/>
  <c r="G14" i="9"/>
  <c r="G15" i="9"/>
  <c r="G16" i="9"/>
  <c r="G17" i="9"/>
  <c r="G18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3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G64" i="9"/>
  <c r="H12" i="9"/>
  <c r="H13" i="9"/>
  <c r="H14" i="9"/>
  <c r="H15" i="9"/>
  <c r="H16" i="9"/>
  <c r="H17" i="9"/>
  <c r="H18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8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8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6" i="9"/>
  <c r="K17" i="9"/>
  <c r="K18" i="9"/>
  <c r="K19" i="9"/>
  <c r="K11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8" i="9"/>
  <c r="L19" i="9"/>
  <c r="L20" i="9"/>
  <c r="L25" i="9"/>
  <c r="L26" i="9"/>
  <c r="L27" i="9"/>
  <c r="L28" i="9"/>
  <c r="L29" i="9"/>
  <c r="L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M14" i="9"/>
  <c r="M15" i="9"/>
  <c r="M16" i="9"/>
  <c r="M17" i="9"/>
  <c r="M18" i="9"/>
  <c r="M19" i="9"/>
  <c r="M20" i="9"/>
  <c r="M25" i="9"/>
  <c r="M26" i="9"/>
  <c r="M27" i="9"/>
  <c r="M28" i="9"/>
  <c r="M29" i="9"/>
  <c r="M33" i="9"/>
  <c r="N33" i="9"/>
  <c r="O33" i="9"/>
  <c r="P33" i="9"/>
  <c r="Q33" i="9"/>
  <c r="R33" i="9"/>
  <c r="S33" i="9"/>
  <c r="T33" i="9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O63" i="9"/>
  <c r="P63" i="9"/>
  <c r="Q63" i="9"/>
  <c r="R63" i="9"/>
  <c r="S63" i="9"/>
  <c r="T63" i="9"/>
  <c r="M64" i="9"/>
  <c r="N12" i="9"/>
  <c r="N13" i="9"/>
  <c r="N14" i="9"/>
  <c r="N15" i="9"/>
  <c r="N16" i="9"/>
  <c r="N17" i="9"/>
  <c r="N18" i="9"/>
  <c r="N19" i="9"/>
  <c r="N20" i="9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4" i="9"/>
  <c r="O15" i="9"/>
  <c r="O16" i="9"/>
  <c r="O17" i="9"/>
  <c r="O18" i="9"/>
  <c r="O19" i="9"/>
  <c r="O11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8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8" i="9"/>
  <c r="Q19" i="9"/>
  <c r="Q20" i="9"/>
  <c r="Q25" i="9"/>
  <c r="Q26" i="9"/>
  <c r="Q27" i="9"/>
  <c r="Q28" i="9"/>
  <c r="Q29" i="9"/>
  <c r="Q34" i="9"/>
  <c r="Q35" i="9"/>
  <c r="Q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8" i="9"/>
  <c r="R19" i="9"/>
  <c r="R20" i="9"/>
  <c r="R25" i="9"/>
  <c r="R26" i="9"/>
  <c r="R27" i="9"/>
  <c r="R28" i="9"/>
  <c r="R29" i="9"/>
  <c r="R34" i="9"/>
  <c r="R35" i="9"/>
  <c r="R36" i="9"/>
  <c r="S36" i="9"/>
  <c r="T36" i="9"/>
  <c r="R37" i="9"/>
  <c r="R38" i="9"/>
  <c r="R39" i="9"/>
  <c r="R40" i="9"/>
  <c r="S40" i="9"/>
  <c r="T40" i="9"/>
  <c r="R41" i="9"/>
  <c r="R42" i="9"/>
  <c r="R44" i="9"/>
  <c r="S44" i="9"/>
  <c r="T44" i="9"/>
  <c r="R45" i="9"/>
  <c r="R46" i="9"/>
  <c r="R47" i="9"/>
  <c r="R48" i="9"/>
  <c r="R49" i="9"/>
  <c r="R50" i="9"/>
  <c r="R51" i="9"/>
  <c r="R52" i="9"/>
  <c r="S52" i="9"/>
  <c r="T52" i="9"/>
  <c r="R53" i="9"/>
  <c r="R57" i="9"/>
  <c r="R58" i="9"/>
  <c r="R59" i="9"/>
  <c r="R62" i="9"/>
  <c r="R64" i="9"/>
  <c r="B65" i="9"/>
  <c r="S64" i="9"/>
  <c r="T64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S51" i="9"/>
  <c r="T51" i="9"/>
  <c r="B51" i="9"/>
  <c r="B50" i="9"/>
  <c r="B49" i="9"/>
  <c r="S48" i="9"/>
  <c r="T48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S35" i="9"/>
  <c r="T35" i="9"/>
  <c r="B35" i="9"/>
  <c r="B34" i="9"/>
  <c r="B33" i="9"/>
  <c r="B32" i="9"/>
  <c r="B31" i="9"/>
  <c r="B30" i="9"/>
  <c r="S29" i="9"/>
  <c r="T29" i="9"/>
  <c r="B29" i="9"/>
  <c r="B28" i="9"/>
  <c r="B27" i="9"/>
  <c r="B26" i="9"/>
  <c r="B25" i="9"/>
  <c r="G24" i="9"/>
  <c r="H24" i="9"/>
  <c r="I24" i="9"/>
  <c r="J24" i="9"/>
  <c r="K24" i="9"/>
  <c r="L24" i="9"/>
  <c r="M24" i="9"/>
  <c r="N24" i="9"/>
  <c r="O24" i="9"/>
  <c r="P24" i="9"/>
  <c r="Q24" i="9"/>
  <c r="R24" i="9"/>
  <c r="B24" i="9"/>
  <c r="G23" i="9"/>
  <c r="H23" i="9"/>
  <c r="I23" i="9"/>
  <c r="J23" i="9"/>
  <c r="K23" i="9"/>
  <c r="L23" i="9"/>
  <c r="M23" i="9"/>
  <c r="N23" i="9"/>
  <c r="O23" i="9"/>
  <c r="P23" i="9"/>
  <c r="Q23" i="9"/>
  <c r="R23" i="9"/>
  <c r="B23" i="9"/>
  <c r="G22" i="9"/>
  <c r="H22" i="9"/>
  <c r="I22" i="9"/>
  <c r="J22" i="9"/>
  <c r="K22" i="9"/>
  <c r="L22" i="9"/>
  <c r="M22" i="9"/>
  <c r="N22" i="9"/>
  <c r="O22" i="9"/>
  <c r="P22" i="9"/>
  <c r="Q22" i="9"/>
  <c r="R22" i="9"/>
  <c r="B22" i="9"/>
  <c r="G21" i="9"/>
  <c r="H21" i="9"/>
  <c r="I21" i="9"/>
  <c r="J21" i="9"/>
  <c r="K21" i="9"/>
  <c r="L21" i="9"/>
  <c r="M21" i="9"/>
  <c r="N21" i="9"/>
  <c r="O21" i="9"/>
  <c r="P21" i="9"/>
  <c r="Q21" i="9"/>
  <c r="R21" i="9"/>
  <c r="B21" i="9"/>
  <c r="S20" i="9"/>
  <c r="T20" i="9"/>
  <c r="B20" i="9"/>
  <c r="S19" i="9"/>
  <c r="T19" i="9"/>
  <c r="B19" i="9"/>
  <c r="B18" i="9"/>
  <c r="B17" i="9"/>
  <c r="S16" i="9"/>
  <c r="T16" i="9"/>
  <c r="B16" i="9"/>
  <c r="B15" i="9"/>
  <c r="B14" i="9"/>
  <c r="S13" i="9"/>
  <c r="T13" i="9"/>
  <c r="B13" i="9"/>
  <c r="B12" i="9"/>
  <c r="B11" i="9"/>
  <c r="B10" i="9"/>
  <c r="B7" i="9"/>
  <c r="R5" i="9"/>
  <c r="Q5" i="9"/>
  <c r="P5" i="9"/>
  <c r="O5" i="9"/>
  <c r="N5" i="9"/>
  <c r="M5" i="9"/>
  <c r="L5" i="9"/>
  <c r="K5" i="9"/>
  <c r="J5" i="9"/>
  <c r="I5" i="9"/>
  <c r="H5" i="9"/>
  <c r="G5" i="9"/>
  <c r="E4" i="9"/>
  <c r="E3" i="9"/>
  <c r="E2" i="9"/>
  <c r="A107" i="8"/>
  <c r="G101" i="8"/>
  <c r="G107" i="8"/>
  <c r="A108" i="8"/>
  <c r="G108" i="8"/>
  <c r="A109" i="8"/>
  <c r="G109" i="8"/>
  <c r="A110" i="8"/>
  <c r="G110" i="8"/>
  <c r="A111" i="8"/>
  <c r="G111" i="8"/>
  <c r="A112" i="8"/>
  <c r="G112" i="8"/>
  <c r="A113" i="8"/>
  <c r="G113" i="8"/>
  <c r="A114" i="8"/>
  <c r="G114" i="8"/>
  <c r="A116" i="8"/>
  <c r="G116" i="8"/>
  <c r="A117" i="8"/>
  <c r="G117" i="8"/>
  <c r="A118" i="8"/>
  <c r="G118" i="8"/>
  <c r="A119" i="8"/>
  <c r="G119" i="8"/>
  <c r="A120" i="8"/>
  <c r="G120" i="8"/>
  <c r="A121" i="8"/>
  <c r="G121" i="8"/>
  <c r="A122" i="8"/>
  <c r="G122" i="8"/>
  <c r="A123" i="8"/>
  <c r="G123" i="8"/>
  <c r="A124" i="8"/>
  <c r="G124" i="8"/>
  <c r="A128" i="8"/>
  <c r="G128" i="8"/>
  <c r="A129" i="8"/>
  <c r="G129" i="8"/>
  <c r="A130" i="8"/>
  <c r="G130" i="8"/>
  <c r="A131" i="8"/>
  <c r="G131" i="8"/>
  <c r="A132" i="8"/>
  <c r="G132" i="8"/>
  <c r="A133" i="8"/>
  <c r="G133" i="8"/>
  <c r="A134" i="8"/>
  <c r="G134" i="8"/>
  <c r="A135" i="8"/>
  <c r="G135" i="8"/>
  <c r="A136" i="8"/>
  <c r="G136" i="8"/>
  <c r="A137" i="8"/>
  <c r="G137" i="8"/>
  <c r="A139" i="8"/>
  <c r="G139" i="8"/>
  <c r="A140" i="8"/>
  <c r="G140" i="8"/>
  <c r="A141" i="8"/>
  <c r="G141" i="8"/>
  <c r="A142" i="8"/>
  <c r="G142" i="8"/>
  <c r="A143" i="8"/>
  <c r="G143" i="8"/>
  <c r="A144" i="8"/>
  <c r="G144" i="8"/>
  <c r="A145" i="8"/>
  <c r="G145" i="8"/>
  <c r="A146" i="8"/>
  <c r="G146" i="8"/>
  <c r="A147" i="8"/>
  <c r="G147" i="8"/>
  <c r="A148" i="8"/>
  <c r="G148" i="8"/>
  <c r="A152" i="8"/>
  <c r="G152" i="8"/>
  <c r="A153" i="8"/>
  <c r="G153" i="8"/>
  <c r="A154" i="8"/>
  <c r="G154" i="8"/>
  <c r="A157" i="8"/>
  <c r="G157" i="8"/>
  <c r="A158" i="8"/>
  <c r="G158" i="8"/>
  <c r="A159" i="8"/>
  <c r="G159" i="8"/>
  <c r="H101" i="8"/>
  <c r="H107" i="8"/>
  <c r="H108" i="8"/>
  <c r="H109" i="8"/>
  <c r="H110" i="8"/>
  <c r="H111" i="8"/>
  <c r="H112" i="8"/>
  <c r="H113" i="8"/>
  <c r="H114" i="8"/>
  <c r="H116" i="8"/>
  <c r="H117" i="8"/>
  <c r="H118" i="8"/>
  <c r="H119" i="8"/>
  <c r="H115" i="8"/>
  <c r="H120" i="8"/>
  <c r="H121" i="8"/>
  <c r="H122" i="8"/>
  <c r="H123" i="8"/>
  <c r="H124" i="8"/>
  <c r="H128" i="8"/>
  <c r="H129" i="8"/>
  <c r="H130" i="8"/>
  <c r="H131" i="8"/>
  <c r="H132" i="8"/>
  <c r="H133" i="8"/>
  <c r="H134" i="8"/>
  <c r="H135" i="8"/>
  <c r="H136" i="8"/>
  <c r="H137" i="8"/>
  <c r="H139" i="8"/>
  <c r="H140" i="8"/>
  <c r="H141" i="8"/>
  <c r="H142" i="8"/>
  <c r="H143" i="8"/>
  <c r="H144" i="8"/>
  <c r="H145" i="8"/>
  <c r="H146" i="8"/>
  <c r="H147" i="8"/>
  <c r="H148" i="8"/>
  <c r="H152" i="8"/>
  <c r="H153" i="8"/>
  <c r="H154" i="8"/>
  <c r="H157" i="8"/>
  <c r="H158" i="8"/>
  <c r="H159" i="8"/>
  <c r="I101" i="8"/>
  <c r="I107" i="8"/>
  <c r="I108" i="8"/>
  <c r="I109" i="8"/>
  <c r="I110" i="8"/>
  <c r="I111" i="8"/>
  <c r="I112" i="8"/>
  <c r="I113" i="8"/>
  <c r="I114" i="8"/>
  <c r="I116" i="8"/>
  <c r="I117" i="8"/>
  <c r="I118" i="8"/>
  <c r="I119" i="8"/>
  <c r="I120" i="8"/>
  <c r="I121" i="8"/>
  <c r="I122" i="8"/>
  <c r="I123" i="8"/>
  <c r="I124" i="8"/>
  <c r="I128" i="8"/>
  <c r="I129" i="8"/>
  <c r="I130" i="8"/>
  <c r="I131" i="8"/>
  <c r="I132" i="8"/>
  <c r="I133" i="8"/>
  <c r="I134" i="8"/>
  <c r="I135" i="8"/>
  <c r="I136" i="8"/>
  <c r="I137" i="8"/>
  <c r="I139" i="8"/>
  <c r="I140" i="8"/>
  <c r="I141" i="8"/>
  <c r="I142" i="8"/>
  <c r="I143" i="8"/>
  <c r="I144" i="8"/>
  <c r="I145" i="8"/>
  <c r="I146" i="8"/>
  <c r="I147" i="8"/>
  <c r="I148" i="8"/>
  <c r="I152" i="8"/>
  <c r="I153" i="8"/>
  <c r="I154" i="8"/>
  <c r="I151" i="8"/>
  <c r="I157" i="8"/>
  <c r="I158" i="8"/>
  <c r="I159" i="8"/>
  <c r="J101" i="8"/>
  <c r="J107" i="8"/>
  <c r="J108" i="8"/>
  <c r="J109" i="8"/>
  <c r="J110" i="8"/>
  <c r="J111" i="8"/>
  <c r="J112" i="8"/>
  <c r="J113" i="8"/>
  <c r="J114" i="8"/>
  <c r="J116" i="8"/>
  <c r="J117" i="8"/>
  <c r="J118" i="8"/>
  <c r="J119" i="8"/>
  <c r="J120" i="8"/>
  <c r="J121" i="8"/>
  <c r="J122" i="8"/>
  <c r="J123" i="8"/>
  <c r="J124" i="8"/>
  <c r="J128" i="8"/>
  <c r="J129" i="8"/>
  <c r="J130" i="8"/>
  <c r="J131" i="8"/>
  <c r="J132" i="8"/>
  <c r="J133" i="8"/>
  <c r="J134" i="8"/>
  <c r="J135" i="8"/>
  <c r="J136" i="8"/>
  <c r="J137" i="8"/>
  <c r="J139" i="8"/>
  <c r="J140" i="8"/>
  <c r="J141" i="8"/>
  <c r="J142" i="8"/>
  <c r="J143" i="8"/>
  <c r="J144" i="8"/>
  <c r="J145" i="8"/>
  <c r="J146" i="8"/>
  <c r="J147" i="8"/>
  <c r="J148" i="8"/>
  <c r="J152" i="8"/>
  <c r="J153" i="8"/>
  <c r="J154" i="8"/>
  <c r="J157" i="8"/>
  <c r="J158" i="8"/>
  <c r="J159" i="8"/>
  <c r="K101" i="8"/>
  <c r="K107" i="8"/>
  <c r="K108" i="8"/>
  <c r="K109" i="8"/>
  <c r="K110" i="8"/>
  <c r="K111" i="8"/>
  <c r="K112" i="8"/>
  <c r="K113" i="8"/>
  <c r="K114" i="8"/>
  <c r="K116" i="8"/>
  <c r="K117" i="8"/>
  <c r="K118" i="8"/>
  <c r="K119" i="8"/>
  <c r="K120" i="8"/>
  <c r="K121" i="8"/>
  <c r="K122" i="8"/>
  <c r="K123" i="8"/>
  <c r="K124" i="8"/>
  <c r="K128" i="8"/>
  <c r="K129" i="8"/>
  <c r="K130" i="8"/>
  <c r="K131" i="8"/>
  <c r="K132" i="8"/>
  <c r="K133" i="8"/>
  <c r="K134" i="8"/>
  <c r="K135" i="8"/>
  <c r="K136" i="8"/>
  <c r="K137" i="8"/>
  <c r="K139" i="8"/>
  <c r="K140" i="8"/>
  <c r="K141" i="8"/>
  <c r="K142" i="8"/>
  <c r="K143" i="8"/>
  <c r="K144" i="8"/>
  <c r="K145" i="8"/>
  <c r="K146" i="8"/>
  <c r="K147" i="8"/>
  <c r="K148" i="8"/>
  <c r="K152" i="8"/>
  <c r="K153" i="8"/>
  <c r="K154" i="8"/>
  <c r="K151" i="8"/>
  <c r="K157" i="8"/>
  <c r="K158" i="8"/>
  <c r="K159" i="8"/>
  <c r="L101" i="8"/>
  <c r="L107" i="8"/>
  <c r="L108" i="8"/>
  <c r="L109" i="8"/>
  <c r="L110" i="8"/>
  <c r="L111" i="8"/>
  <c r="L112" i="8"/>
  <c r="L113" i="8"/>
  <c r="L114" i="8"/>
  <c r="L116" i="8"/>
  <c r="L117" i="8"/>
  <c r="L118" i="8"/>
  <c r="L119" i="8"/>
  <c r="L115" i="8"/>
  <c r="L120" i="8"/>
  <c r="L121" i="8"/>
  <c r="L122" i="8"/>
  <c r="L123" i="8"/>
  <c r="L124" i="8"/>
  <c r="L128" i="8"/>
  <c r="L129" i="8"/>
  <c r="L130" i="8"/>
  <c r="L131" i="8"/>
  <c r="L132" i="8"/>
  <c r="L133" i="8"/>
  <c r="L134" i="8"/>
  <c r="L135" i="8"/>
  <c r="L136" i="8"/>
  <c r="L137" i="8"/>
  <c r="L139" i="8"/>
  <c r="L140" i="8"/>
  <c r="L141" i="8"/>
  <c r="L142" i="8"/>
  <c r="L143" i="8"/>
  <c r="L144" i="8"/>
  <c r="L145" i="8"/>
  <c r="L146" i="8"/>
  <c r="L147" i="8"/>
  <c r="L148" i="8"/>
  <c r="M148" i="8"/>
  <c r="N148" i="8"/>
  <c r="O148" i="8"/>
  <c r="P148" i="8"/>
  <c r="Q148" i="8"/>
  <c r="R148" i="8"/>
  <c r="S148" i="8"/>
  <c r="T148" i="8"/>
  <c r="L152" i="8"/>
  <c r="L153" i="8"/>
  <c r="L154" i="8"/>
  <c r="L157" i="8"/>
  <c r="L158" i="8"/>
  <c r="L159" i="8"/>
  <c r="M101" i="8"/>
  <c r="M107" i="8"/>
  <c r="M108" i="8"/>
  <c r="M109" i="8"/>
  <c r="M110" i="8"/>
  <c r="M111" i="8"/>
  <c r="M112" i="8"/>
  <c r="M113" i="8"/>
  <c r="M114" i="8"/>
  <c r="M116" i="8"/>
  <c r="M117" i="8"/>
  <c r="M118" i="8"/>
  <c r="M119" i="8"/>
  <c r="M120" i="8"/>
  <c r="M121" i="8"/>
  <c r="M122" i="8"/>
  <c r="M123" i="8"/>
  <c r="M124" i="8"/>
  <c r="M128" i="8"/>
  <c r="M129" i="8"/>
  <c r="M130" i="8"/>
  <c r="M131" i="8"/>
  <c r="M132" i="8"/>
  <c r="M133" i="8"/>
  <c r="M134" i="8"/>
  <c r="M135" i="8"/>
  <c r="M136" i="8"/>
  <c r="M137" i="8"/>
  <c r="M139" i="8"/>
  <c r="M140" i="8"/>
  <c r="M141" i="8"/>
  <c r="M142" i="8"/>
  <c r="M143" i="8"/>
  <c r="M144" i="8"/>
  <c r="M145" i="8"/>
  <c r="M146" i="8"/>
  <c r="M147" i="8"/>
  <c r="M152" i="8"/>
  <c r="M153" i="8"/>
  <c r="M154" i="8"/>
  <c r="M157" i="8"/>
  <c r="M158" i="8"/>
  <c r="M159" i="8"/>
  <c r="N101" i="8"/>
  <c r="N107" i="8"/>
  <c r="N108" i="8"/>
  <c r="N109" i="8"/>
  <c r="N110" i="8"/>
  <c r="N111" i="8"/>
  <c r="N112" i="8"/>
  <c r="N113" i="8"/>
  <c r="N114" i="8"/>
  <c r="N116" i="8"/>
  <c r="O116" i="8"/>
  <c r="P116" i="8"/>
  <c r="Q116" i="8"/>
  <c r="R116" i="8"/>
  <c r="S116" i="8"/>
  <c r="T116" i="8"/>
  <c r="N117" i="8"/>
  <c r="N118" i="8"/>
  <c r="N119" i="8"/>
  <c r="N120" i="8"/>
  <c r="N121" i="8"/>
  <c r="N122" i="8"/>
  <c r="N123" i="8"/>
  <c r="N124" i="8"/>
  <c r="N128" i="8"/>
  <c r="N129" i="8"/>
  <c r="N130" i="8"/>
  <c r="N131" i="8"/>
  <c r="N132" i="8"/>
  <c r="N133" i="8"/>
  <c r="N134" i="8"/>
  <c r="N135" i="8"/>
  <c r="O135" i="8"/>
  <c r="P135" i="8"/>
  <c r="Q135" i="8"/>
  <c r="R135" i="8"/>
  <c r="S135" i="8"/>
  <c r="T135" i="8"/>
  <c r="N136" i="8"/>
  <c r="N137" i="8"/>
  <c r="N139" i="8"/>
  <c r="N140" i="8"/>
  <c r="N141" i="8"/>
  <c r="N142" i="8"/>
  <c r="N143" i="8"/>
  <c r="N144" i="8"/>
  <c r="N145" i="8"/>
  <c r="N146" i="8"/>
  <c r="N147" i="8"/>
  <c r="N152" i="8"/>
  <c r="N153" i="8"/>
  <c r="N154" i="8"/>
  <c r="N151" i="8"/>
  <c r="N157" i="8"/>
  <c r="N158" i="8"/>
  <c r="N159" i="8"/>
  <c r="O101" i="8"/>
  <c r="O107" i="8"/>
  <c r="O108" i="8"/>
  <c r="O109" i="8"/>
  <c r="O110" i="8"/>
  <c r="O111" i="8"/>
  <c r="O112" i="8"/>
  <c r="O113" i="8"/>
  <c r="O114" i="8"/>
  <c r="O106" i="8"/>
  <c r="O117" i="8"/>
  <c r="O118" i="8"/>
  <c r="O119" i="8"/>
  <c r="O120" i="8"/>
  <c r="O121" i="8"/>
  <c r="O122" i="8"/>
  <c r="O123" i="8"/>
  <c r="O124" i="8"/>
  <c r="O128" i="8"/>
  <c r="O129" i="8"/>
  <c r="O130" i="8"/>
  <c r="O131" i="8"/>
  <c r="O132" i="8"/>
  <c r="O133" i="8"/>
  <c r="O134" i="8"/>
  <c r="O136" i="8"/>
  <c r="O137" i="8"/>
  <c r="O139" i="8"/>
  <c r="O140" i="8"/>
  <c r="O141" i="8"/>
  <c r="O142" i="8"/>
  <c r="O143" i="8"/>
  <c r="P143" i="8"/>
  <c r="Q143" i="8"/>
  <c r="R143" i="8"/>
  <c r="S143" i="8"/>
  <c r="T143" i="8"/>
  <c r="O144" i="8"/>
  <c r="O145" i="8"/>
  <c r="O146" i="8"/>
  <c r="O147" i="8"/>
  <c r="P147" i="8"/>
  <c r="Q147" i="8"/>
  <c r="R147" i="8"/>
  <c r="S147" i="8"/>
  <c r="T147" i="8"/>
  <c r="O152" i="8"/>
  <c r="O153" i="8"/>
  <c r="O154" i="8"/>
  <c r="P154" i="8"/>
  <c r="Q154" i="8"/>
  <c r="R154" i="8"/>
  <c r="S154" i="8"/>
  <c r="T154" i="8"/>
  <c r="O157" i="8"/>
  <c r="O158" i="8"/>
  <c r="O159" i="8"/>
  <c r="P101" i="8"/>
  <c r="P107" i="8"/>
  <c r="P108" i="8"/>
  <c r="P109" i="8"/>
  <c r="P110" i="8"/>
  <c r="Q110" i="8"/>
  <c r="R110" i="8"/>
  <c r="S110" i="8"/>
  <c r="T110" i="8"/>
  <c r="P111" i="8"/>
  <c r="P112" i="8"/>
  <c r="P113" i="8"/>
  <c r="P114" i="8"/>
  <c r="Q114" i="8"/>
  <c r="R114" i="8"/>
  <c r="S114" i="8"/>
  <c r="T114" i="8"/>
  <c r="P117" i="8"/>
  <c r="P118" i="8"/>
  <c r="P119" i="8"/>
  <c r="P120" i="8"/>
  <c r="P121" i="8"/>
  <c r="P122" i="8"/>
  <c r="P123" i="8"/>
  <c r="P124" i="8"/>
  <c r="P128" i="8"/>
  <c r="P129" i="8"/>
  <c r="P130" i="8"/>
  <c r="P131" i="8"/>
  <c r="P132" i="8"/>
  <c r="P133" i="8"/>
  <c r="P134" i="8"/>
  <c r="P136" i="8"/>
  <c r="P137" i="8"/>
  <c r="P139" i="8"/>
  <c r="P140" i="8"/>
  <c r="P141" i="8"/>
  <c r="P142" i="8"/>
  <c r="P144" i="8"/>
  <c r="P145" i="8"/>
  <c r="P146" i="8"/>
  <c r="P152" i="8"/>
  <c r="P153" i="8"/>
  <c r="P157" i="8"/>
  <c r="P158" i="8"/>
  <c r="P159" i="8"/>
  <c r="Q101" i="8"/>
  <c r="Q107" i="8"/>
  <c r="Q108" i="8"/>
  <c r="Q109" i="8"/>
  <c r="Q111" i="8"/>
  <c r="Q112" i="8"/>
  <c r="Q113" i="8"/>
  <c r="Q106" i="8"/>
  <c r="Q117" i="8"/>
  <c r="Q118" i="8"/>
  <c r="R118" i="8"/>
  <c r="S118" i="8"/>
  <c r="T118" i="8"/>
  <c r="Q119" i="8"/>
  <c r="Q120" i="8"/>
  <c r="Q121" i="8"/>
  <c r="Q122" i="8"/>
  <c r="R122" i="8"/>
  <c r="S122" i="8"/>
  <c r="T122" i="8"/>
  <c r="Q123" i="8"/>
  <c r="Q124" i="8"/>
  <c r="Q128" i="8"/>
  <c r="Q129" i="8"/>
  <c r="R129" i="8"/>
  <c r="S129" i="8"/>
  <c r="T129" i="8"/>
  <c r="Q130" i="8"/>
  <c r="Q131" i="8"/>
  <c r="Q132" i="8"/>
  <c r="Q133" i="8"/>
  <c r="R133" i="8"/>
  <c r="S133" i="8"/>
  <c r="T133" i="8"/>
  <c r="Q134" i="8"/>
  <c r="Q136" i="8"/>
  <c r="Q137" i="8"/>
  <c r="R137" i="8"/>
  <c r="S137" i="8"/>
  <c r="T137" i="8"/>
  <c r="Q139" i="8"/>
  <c r="Q140" i="8"/>
  <c r="Q141" i="8"/>
  <c r="Q142" i="8"/>
  <c r="Q144" i="8"/>
  <c r="Q145" i="8"/>
  <c r="Q146" i="8"/>
  <c r="R146" i="8"/>
  <c r="S146" i="8"/>
  <c r="T146" i="8"/>
  <c r="Q152" i="8"/>
  <c r="Q153" i="8"/>
  <c r="Q157" i="8"/>
  <c r="Q158" i="8"/>
  <c r="Q159" i="8"/>
  <c r="R159" i="8"/>
  <c r="S159" i="8"/>
  <c r="T159" i="8"/>
  <c r="R101" i="8"/>
  <c r="R107" i="8"/>
  <c r="R108" i="8"/>
  <c r="R109" i="8"/>
  <c r="S109" i="8"/>
  <c r="T109" i="8"/>
  <c r="R111" i="8"/>
  <c r="R112" i="8"/>
  <c r="R113" i="8"/>
  <c r="S113" i="8"/>
  <c r="T113" i="8"/>
  <c r="R117" i="8"/>
  <c r="R119" i="8"/>
  <c r="R120" i="8"/>
  <c r="R121" i="8"/>
  <c r="S121" i="8"/>
  <c r="T121" i="8"/>
  <c r="R123" i="8"/>
  <c r="R124" i="8"/>
  <c r="R128" i="8"/>
  <c r="R130" i="8"/>
  <c r="R131" i="8"/>
  <c r="R132" i="8"/>
  <c r="R134" i="8"/>
  <c r="R136" i="8"/>
  <c r="R139" i="8"/>
  <c r="R140" i="8"/>
  <c r="R141" i="8"/>
  <c r="S141" i="8"/>
  <c r="T141" i="8"/>
  <c r="R142" i="8"/>
  <c r="S142" i="8"/>
  <c r="T142" i="8"/>
  <c r="R144" i="8"/>
  <c r="R145" i="8"/>
  <c r="R152" i="8"/>
  <c r="R153" i="8"/>
  <c r="R157" i="8"/>
  <c r="R158" i="8"/>
  <c r="A160" i="8"/>
  <c r="B160" i="8"/>
  <c r="B159" i="8"/>
  <c r="B158" i="8"/>
  <c r="B157" i="8"/>
  <c r="A156" i="8"/>
  <c r="B156" i="8"/>
  <c r="A155" i="8"/>
  <c r="B155" i="8"/>
  <c r="B154" i="8"/>
  <c r="B153" i="8"/>
  <c r="B152" i="8"/>
  <c r="A151" i="8"/>
  <c r="B151" i="8"/>
  <c r="A150" i="8"/>
  <c r="B150" i="8"/>
  <c r="A149" i="8"/>
  <c r="B149" i="8"/>
  <c r="B148" i="8"/>
  <c r="B147" i="8"/>
  <c r="B146" i="8"/>
  <c r="B145" i="8"/>
  <c r="S144" i="8"/>
  <c r="T144" i="8"/>
  <c r="B144" i="8"/>
  <c r="B143" i="8"/>
  <c r="B142" i="8"/>
  <c r="B141" i="8"/>
  <c r="B140" i="8"/>
  <c r="B139" i="8"/>
  <c r="A138" i="8"/>
  <c r="B138" i="8"/>
  <c r="B137" i="8"/>
  <c r="B136" i="8"/>
  <c r="B135" i="8"/>
  <c r="B134" i="8"/>
  <c r="B133" i="8"/>
  <c r="B132" i="8"/>
  <c r="S131" i="8"/>
  <c r="T131" i="8"/>
  <c r="B131" i="8"/>
  <c r="B130" i="8"/>
  <c r="B129" i="8"/>
  <c r="B128" i="8"/>
  <c r="A127" i="8"/>
  <c r="B127" i="8"/>
  <c r="A126" i="8"/>
  <c r="B126" i="8"/>
  <c r="A125" i="8"/>
  <c r="B125" i="8"/>
  <c r="B124" i="8"/>
  <c r="B123" i="8"/>
  <c r="B122" i="8"/>
  <c r="B121" i="8"/>
  <c r="B120" i="8"/>
  <c r="B119" i="8"/>
  <c r="B118" i="8"/>
  <c r="B117" i="8"/>
  <c r="B116" i="8"/>
  <c r="A115" i="8"/>
  <c r="B115" i="8"/>
  <c r="B114" i="8"/>
  <c r="B113" i="8"/>
  <c r="S112" i="8"/>
  <c r="T112" i="8"/>
  <c r="B112" i="8"/>
  <c r="B111" i="8"/>
  <c r="B110" i="8"/>
  <c r="B109" i="8"/>
  <c r="S108" i="8"/>
  <c r="T108" i="8"/>
  <c r="B108" i="8"/>
  <c r="B107" i="8"/>
  <c r="A106" i="8"/>
  <c r="B106" i="8"/>
  <c r="A105" i="8"/>
  <c r="B105" i="8"/>
  <c r="T9" i="8"/>
  <c r="T104" i="8"/>
  <c r="T103" i="8"/>
  <c r="S103" i="8"/>
  <c r="R8" i="8"/>
  <c r="R103" i="8"/>
  <c r="Q8" i="8"/>
  <c r="Q103" i="8"/>
  <c r="P8" i="8"/>
  <c r="P103" i="8"/>
  <c r="O8" i="8"/>
  <c r="O103" i="8"/>
  <c r="N8" i="8"/>
  <c r="N103" i="8"/>
  <c r="M8" i="8"/>
  <c r="M103" i="8"/>
  <c r="L8" i="8"/>
  <c r="L103" i="8"/>
  <c r="K8" i="8"/>
  <c r="K103" i="8"/>
  <c r="J8" i="8"/>
  <c r="J103" i="8"/>
  <c r="I8" i="8"/>
  <c r="I103" i="8"/>
  <c r="H8" i="8"/>
  <c r="H103" i="8"/>
  <c r="G8" i="8"/>
  <c r="G103" i="8"/>
  <c r="S7" i="8"/>
  <c r="S102" i="8"/>
  <c r="B102" i="8"/>
  <c r="G59" i="8"/>
  <c r="G60" i="8"/>
  <c r="G63" i="8"/>
  <c r="G64" i="8"/>
  <c r="G65" i="8"/>
  <c r="H59" i="8"/>
  <c r="H60" i="8"/>
  <c r="H58" i="8"/>
  <c r="H63" i="8"/>
  <c r="H64" i="8"/>
  <c r="H65" i="8"/>
  <c r="I59" i="8"/>
  <c r="I60" i="8"/>
  <c r="I63" i="8"/>
  <c r="I64" i="8"/>
  <c r="I65" i="8"/>
  <c r="J59" i="8"/>
  <c r="J60" i="8"/>
  <c r="J63" i="8"/>
  <c r="J64" i="8"/>
  <c r="J65" i="8"/>
  <c r="K59" i="8"/>
  <c r="K60" i="8"/>
  <c r="K63" i="8"/>
  <c r="K64" i="8"/>
  <c r="K65" i="8"/>
  <c r="L59" i="8"/>
  <c r="L60" i="8"/>
  <c r="L58" i="8"/>
  <c r="L63" i="8"/>
  <c r="L64" i="8"/>
  <c r="L65" i="8"/>
  <c r="M59" i="8"/>
  <c r="M60" i="8"/>
  <c r="M63" i="8"/>
  <c r="M64" i="8"/>
  <c r="M65" i="8"/>
  <c r="N59" i="8"/>
  <c r="N60" i="8"/>
  <c r="N63" i="8"/>
  <c r="N64" i="8"/>
  <c r="N65" i="8"/>
  <c r="O59" i="8"/>
  <c r="O60" i="8"/>
  <c r="O63" i="8"/>
  <c r="O64" i="8"/>
  <c r="O65" i="8"/>
  <c r="P59" i="8"/>
  <c r="P60" i="8"/>
  <c r="P58" i="8"/>
  <c r="P63" i="8"/>
  <c r="P64" i="8"/>
  <c r="P65" i="8"/>
  <c r="Q59" i="8"/>
  <c r="Q60" i="8"/>
  <c r="Q63" i="8"/>
  <c r="Q64" i="8"/>
  <c r="Q65" i="8"/>
  <c r="R59" i="8"/>
  <c r="R60" i="8"/>
  <c r="R63" i="8"/>
  <c r="R64" i="8"/>
  <c r="R65" i="8"/>
  <c r="B66" i="8"/>
  <c r="B65" i="8"/>
  <c r="B64" i="8"/>
  <c r="B63" i="8"/>
  <c r="B62" i="8"/>
  <c r="B61" i="8"/>
  <c r="B60" i="8"/>
  <c r="B59" i="8"/>
  <c r="B58" i="8"/>
  <c r="B57" i="8"/>
  <c r="B56" i="8"/>
  <c r="S55" i="8"/>
  <c r="T55" i="8"/>
  <c r="B55" i="8"/>
  <c r="S54" i="8"/>
  <c r="T54" i="8"/>
  <c r="B54" i="8"/>
  <c r="S53" i="8"/>
  <c r="T53" i="8"/>
  <c r="B53" i="8"/>
  <c r="S52" i="8"/>
  <c r="T52" i="8"/>
  <c r="B52" i="8"/>
  <c r="S51" i="8"/>
  <c r="T51" i="8"/>
  <c r="B51" i="8"/>
  <c r="S50" i="8"/>
  <c r="T50" i="8"/>
  <c r="B50" i="8"/>
  <c r="S49" i="8"/>
  <c r="T49" i="8"/>
  <c r="B49" i="8"/>
  <c r="S48" i="8"/>
  <c r="T48" i="8"/>
  <c r="B48" i="8"/>
  <c r="S47" i="8"/>
  <c r="T47" i="8"/>
  <c r="B47" i="8"/>
  <c r="S46" i="8"/>
  <c r="T46" i="8"/>
  <c r="B46" i="8"/>
  <c r="S45" i="8"/>
  <c r="T45" i="8"/>
  <c r="B45" i="8"/>
  <c r="S44" i="8"/>
  <c r="T44" i="8"/>
  <c r="B44" i="8"/>
  <c r="B43" i="8"/>
  <c r="S42" i="8"/>
  <c r="T42" i="8"/>
  <c r="B42" i="8"/>
  <c r="S41" i="8"/>
  <c r="T41" i="8"/>
  <c r="B41" i="8"/>
  <c r="S40" i="8"/>
  <c r="T40" i="8"/>
  <c r="B40" i="8"/>
  <c r="S39" i="8"/>
  <c r="T39" i="8"/>
  <c r="B39" i="8"/>
  <c r="S38" i="8"/>
  <c r="T38" i="8"/>
  <c r="B38" i="8"/>
  <c r="S37" i="8"/>
  <c r="T37" i="8"/>
  <c r="B37" i="8"/>
  <c r="S36" i="8"/>
  <c r="T36" i="8"/>
  <c r="B36" i="8"/>
  <c r="S35" i="8"/>
  <c r="T35" i="8"/>
  <c r="B35" i="8"/>
  <c r="S34" i="8"/>
  <c r="T34" i="8"/>
  <c r="B34" i="8"/>
  <c r="S33" i="8"/>
  <c r="T33" i="8"/>
  <c r="B33" i="8"/>
  <c r="B32" i="8"/>
  <c r="B31" i="8"/>
  <c r="B30" i="8"/>
  <c r="S29" i="8"/>
  <c r="T29" i="8"/>
  <c r="B29" i="8"/>
  <c r="S28" i="8"/>
  <c r="T28" i="8"/>
  <c r="B28" i="8"/>
  <c r="S27" i="8"/>
  <c r="T27" i="8"/>
  <c r="B27" i="8"/>
  <c r="S26" i="8"/>
  <c r="T26" i="8"/>
  <c r="B26" i="8"/>
  <c r="S25" i="8"/>
  <c r="T25" i="8"/>
  <c r="B25" i="8"/>
  <c r="G24" i="8"/>
  <c r="H24" i="8"/>
  <c r="I24" i="8"/>
  <c r="J24" i="8"/>
  <c r="K24" i="8"/>
  <c r="L24" i="8"/>
  <c r="M24" i="8"/>
  <c r="N24" i="8"/>
  <c r="O24" i="8"/>
  <c r="P24" i="8"/>
  <c r="Q24" i="8"/>
  <c r="R24" i="8"/>
  <c r="B24" i="8"/>
  <c r="G23" i="8"/>
  <c r="H23" i="8"/>
  <c r="I23" i="8"/>
  <c r="J23" i="8"/>
  <c r="K23" i="8"/>
  <c r="L23" i="8"/>
  <c r="M23" i="8"/>
  <c r="N23" i="8"/>
  <c r="O23" i="8"/>
  <c r="P23" i="8"/>
  <c r="Q23" i="8"/>
  <c r="R23" i="8"/>
  <c r="B23" i="8"/>
  <c r="G22" i="8"/>
  <c r="H22" i="8"/>
  <c r="I22" i="8"/>
  <c r="J22" i="8"/>
  <c r="K22" i="8"/>
  <c r="L22" i="8"/>
  <c r="M22" i="8"/>
  <c r="N22" i="8"/>
  <c r="O22" i="8"/>
  <c r="P22" i="8"/>
  <c r="Q22" i="8"/>
  <c r="R22" i="8"/>
  <c r="B22" i="8"/>
  <c r="G21" i="8"/>
  <c r="H21" i="8"/>
  <c r="I21" i="8"/>
  <c r="J21" i="8"/>
  <c r="K21" i="8"/>
  <c r="L21" i="8"/>
  <c r="M21" i="8"/>
  <c r="N21" i="8"/>
  <c r="O21" i="8"/>
  <c r="P21" i="8"/>
  <c r="Q21" i="8"/>
  <c r="R21" i="8"/>
  <c r="B21" i="8"/>
  <c r="S20" i="8"/>
  <c r="T20" i="8"/>
  <c r="B20" i="8"/>
  <c r="S19" i="8"/>
  <c r="T19" i="8"/>
  <c r="B19" i="8"/>
  <c r="S18" i="8"/>
  <c r="T18" i="8"/>
  <c r="B18" i="8"/>
  <c r="S17" i="8"/>
  <c r="T17" i="8"/>
  <c r="B17" i="8"/>
  <c r="S16" i="8"/>
  <c r="T16" i="8"/>
  <c r="B16" i="8"/>
  <c r="S15" i="8"/>
  <c r="T15" i="8"/>
  <c r="B15" i="8"/>
  <c r="S14" i="8"/>
  <c r="T14" i="8"/>
  <c r="B14" i="8"/>
  <c r="S13" i="8"/>
  <c r="T13" i="8"/>
  <c r="B13" i="8"/>
  <c r="S12" i="8"/>
  <c r="T12" i="8"/>
  <c r="B12" i="8"/>
  <c r="B11" i="8"/>
  <c r="B10" i="8"/>
  <c r="B7" i="8"/>
  <c r="R5" i="8"/>
  <c r="Q5" i="8"/>
  <c r="P5" i="8"/>
  <c r="O5" i="8"/>
  <c r="N5" i="8"/>
  <c r="M5" i="8"/>
  <c r="L5" i="8"/>
  <c r="K5" i="8"/>
  <c r="J5" i="8"/>
  <c r="I5" i="8"/>
  <c r="H5" i="8"/>
  <c r="G5" i="8"/>
  <c r="E4" i="8"/>
  <c r="E3" i="8"/>
  <c r="E2" i="8"/>
  <c r="A107" i="4"/>
  <c r="G101" i="4"/>
  <c r="G107" i="4"/>
  <c r="A108" i="4"/>
  <c r="G108" i="4"/>
  <c r="A109" i="4"/>
  <c r="G109" i="4"/>
  <c r="A110" i="4"/>
  <c r="G110" i="4"/>
  <c r="A111" i="4"/>
  <c r="G111" i="4"/>
  <c r="A112" i="4"/>
  <c r="G112" i="4"/>
  <c r="A113" i="4"/>
  <c r="G113" i="4"/>
  <c r="A114" i="4"/>
  <c r="G114" i="4"/>
  <c r="A116" i="4"/>
  <c r="G116" i="4"/>
  <c r="A117" i="4"/>
  <c r="G117" i="4"/>
  <c r="A118" i="4"/>
  <c r="G118" i="4"/>
  <c r="A119" i="4"/>
  <c r="G119" i="4"/>
  <c r="A120" i="4"/>
  <c r="G120" i="4"/>
  <c r="A121" i="4"/>
  <c r="G121" i="4"/>
  <c r="A122" i="4"/>
  <c r="G122" i="4"/>
  <c r="A123" i="4"/>
  <c r="G123" i="4"/>
  <c r="A124" i="4"/>
  <c r="G124" i="4"/>
  <c r="A128" i="4"/>
  <c r="G128" i="4"/>
  <c r="A129" i="4"/>
  <c r="G129" i="4"/>
  <c r="A130" i="4"/>
  <c r="G130" i="4"/>
  <c r="A131" i="4"/>
  <c r="G131" i="4"/>
  <c r="A132" i="4"/>
  <c r="G132" i="4"/>
  <c r="A133" i="4"/>
  <c r="G133" i="4"/>
  <c r="A134" i="4"/>
  <c r="G134" i="4"/>
  <c r="A135" i="4"/>
  <c r="G135" i="4"/>
  <c r="A136" i="4"/>
  <c r="G136" i="4"/>
  <c r="A137" i="4"/>
  <c r="G137" i="4"/>
  <c r="A139" i="4"/>
  <c r="G139" i="4"/>
  <c r="A140" i="4"/>
  <c r="G140" i="4"/>
  <c r="A141" i="4"/>
  <c r="G141" i="4"/>
  <c r="A142" i="4"/>
  <c r="G142" i="4"/>
  <c r="A143" i="4"/>
  <c r="G143" i="4"/>
  <c r="A144" i="4"/>
  <c r="G144" i="4"/>
  <c r="A145" i="4"/>
  <c r="G145" i="4"/>
  <c r="A146" i="4"/>
  <c r="G146" i="4"/>
  <c r="A147" i="4"/>
  <c r="G147" i="4"/>
  <c r="A148" i="4"/>
  <c r="G148" i="4"/>
  <c r="A152" i="4"/>
  <c r="G152" i="4"/>
  <c r="A153" i="4"/>
  <c r="G153" i="4"/>
  <c r="A154" i="4"/>
  <c r="G154" i="4"/>
  <c r="A157" i="4"/>
  <c r="G157" i="4"/>
  <c r="A158" i="4"/>
  <c r="G158" i="4"/>
  <c r="A159" i="4"/>
  <c r="G159" i="4"/>
  <c r="H101" i="4"/>
  <c r="H107" i="4"/>
  <c r="H108" i="4"/>
  <c r="H109" i="4"/>
  <c r="H110" i="4"/>
  <c r="H111" i="4"/>
  <c r="H112" i="4"/>
  <c r="H113" i="4"/>
  <c r="H114" i="4"/>
  <c r="H106" i="4"/>
  <c r="H116" i="4"/>
  <c r="H117" i="4"/>
  <c r="H118" i="4"/>
  <c r="H119" i="4"/>
  <c r="H120" i="4"/>
  <c r="H121" i="4"/>
  <c r="H122" i="4"/>
  <c r="H123" i="4"/>
  <c r="H124" i="4"/>
  <c r="H128" i="4"/>
  <c r="H129" i="4"/>
  <c r="H130" i="4"/>
  <c r="H131" i="4"/>
  <c r="H132" i="4"/>
  <c r="H133" i="4"/>
  <c r="H134" i="4"/>
  <c r="H135" i="4"/>
  <c r="H136" i="4"/>
  <c r="H137" i="4"/>
  <c r="H139" i="4"/>
  <c r="H140" i="4"/>
  <c r="H141" i="4"/>
  <c r="H142" i="4"/>
  <c r="H143" i="4"/>
  <c r="H144" i="4"/>
  <c r="H145" i="4"/>
  <c r="H146" i="4"/>
  <c r="H147" i="4"/>
  <c r="H148" i="4"/>
  <c r="H152" i="4"/>
  <c r="H153" i="4"/>
  <c r="H154" i="4"/>
  <c r="H157" i="4"/>
  <c r="H158" i="4"/>
  <c r="H159" i="4"/>
  <c r="I101" i="4"/>
  <c r="I107" i="4"/>
  <c r="I108" i="4"/>
  <c r="I109" i="4"/>
  <c r="I110" i="4"/>
  <c r="I111" i="4"/>
  <c r="I112" i="4"/>
  <c r="I113" i="4"/>
  <c r="I114" i="4"/>
  <c r="I116" i="4"/>
  <c r="I117" i="4"/>
  <c r="I118" i="4"/>
  <c r="I119" i="4"/>
  <c r="I120" i="4"/>
  <c r="I121" i="4"/>
  <c r="I122" i="4"/>
  <c r="I123" i="4"/>
  <c r="I124" i="4"/>
  <c r="I128" i="4"/>
  <c r="I129" i="4"/>
  <c r="I130" i="4"/>
  <c r="I131" i="4"/>
  <c r="I132" i="4"/>
  <c r="I133" i="4"/>
  <c r="I134" i="4"/>
  <c r="I135" i="4"/>
  <c r="I136" i="4"/>
  <c r="I137" i="4"/>
  <c r="I139" i="4"/>
  <c r="I140" i="4"/>
  <c r="I141" i="4"/>
  <c r="I142" i="4"/>
  <c r="I143" i="4"/>
  <c r="I144" i="4"/>
  <c r="I145" i="4"/>
  <c r="I146" i="4"/>
  <c r="I147" i="4"/>
  <c r="I148" i="4"/>
  <c r="I152" i="4"/>
  <c r="I153" i="4"/>
  <c r="I154" i="4"/>
  <c r="I157" i="4"/>
  <c r="I158" i="4"/>
  <c r="I159" i="4"/>
  <c r="J101" i="4"/>
  <c r="J107" i="4"/>
  <c r="J108" i="4"/>
  <c r="J109" i="4"/>
  <c r="J110" i="4"/>
  <c r="J111" i="4"/>
  <c r="J112" i="4"/>
  <c r="J113" i="4"/>
  <c r="J114" i="4"/>
  <c r="J116" i="4"/>
  <c r="J117" i="4"/>
  <c r="J118" i="4"/>
  <c r="J119" i="4"/>
  <c r="J120" i="4"/>
  <c r="J121" i="4"/>
  <c r="J122" i="4"/>
  <c r="J123" i="4"/>
  <c r="J124" i="4"/>
  <c r="J128" i="4"/>
  <c r="J129" i="4"/>
  <c r="J130" i="4"/>
  <c r="J131" i="4"/>
  <c r="J132" i="4"/>
  <c r="J133" i="4"/>
  <c r="J134" i="4"/>
  <c r="J135" i="4"/>
  <c r="J136" i="4"/>
  <c r="J137" i="4"/>
  <c r="J139" i="4"/>
  <c r="J140" i="4"/>
  <c r="J141" i="4"/>
  <c r="J142" i="4"/>
  <c r="J143" i="4"/>
  <c r="J138" i="4"/>
  <c r="J144" i="4"/>
  <c r="J145" i="4"/>
  <c r="J146" i="4"/>
  <c r="J147" i="4"/>
  <c r="J148" i="4"/>
  <c r="J152" i="4"/>
  <c r="J153" i="4"/>
  <c r="J154" i="4"/>
  <c r="J157" i="4"/>
  <c r="J158" i="4"/>
  <c r="J159" i="4"/>
  <c r="K101" i="4"/>
  <c r="K107" i="4"/>
  <c r="K108" i="4"/>
  <c r="K109" i="4"/>
  <c r="K110" i="4"/>
  <c r="K111" i="4"/>
  <c r="K112" i="4"/>
  <c r="K113" i="4"/>
  <c r="K114" i="4"/>
  <c r="K116" i="4"/>
  <c r="K117" i="4"/>
  <c r="K118" i="4"/>
  <c r="K119" i="4"/>
  <c r="K120" i="4"/>
  <c r="L120" i="4"/>
  <c r="M120" i="4"/>
  <c r="N120" i="4"/>
  <c r="O120" i="4"/>
  <c r="P120" i="4"/>
  <c r="Q120" i="4"/>
  <c r="R120" i="4"/>
  <c r="S120" i="4"/>
  <c r="T120" i="4"/>
  <c r="K121" i="4"/>
  <c r="K122" i="4"/>
  <c r="K123" i="4"/>
  <c r="K124" i="4"/>
  <c r="K128" i="4"/>
  <c r="K129" i="4"/>
  <c r="K130" i="4"/>
  <c r="K131" i="4"/>
  <c r="K132" i="4"/>
  <c r="K133" i="4"/>
  <c r="K134" i="4"/>
  <c r="K135" i="4"/>
  <c r="K136" i="4"/>
  <c r="K137" i="4"/>
  <c r="K127" i="4"/>
  <c r="K139" i="4"/>
  <c r="K140" i="4"/>
  <c r="K141" i="4"/>
  <c r="K142" i="4"/>
  <c r="K143" i="4"/>
  <c r="K144" i="4"/>
  <c r="K145" i="4"/>
  <c r="K146" i="4"/>
  <c r="K147" i="4"/>
  <c r="K148" i="4"/>
  <c r="K152" i="4"/>
  <c r="K153" i="4"/>
  <c r="K154" i="4"/>
  <c r="K157" i="4"/>
  <c r="K158" i="4"/>
  <c r="K159" i="4"/>
  <c r="L101" i="4"/>
  <c r="L107" i="4"/>
  <c r="L108" i="4"/>
  <c r="L109" i="4"/>
  <c r="L110" i="4"/>
  <c r="L111" i="4"/>
  <c r="L112" i="4"/>
  <c r="L113" i="4"/>
  <c r="L114" i="4"/>
  <c r="L116" i="4"/>
  <c r="L117" i="4"/>
  <c r="L118" i="4"/>
  <c r="L119" i="4"/>
  <c r="L121" i="4"/>
  <c r="L122" i="4"/>
  <c r="L123" i="4"/>
  <c r="L124" i="4"/>
  <c r="L128" i="4"/>
  <c r="L129" i="4"/>
  <c r="L130" i="4"/>
  <c r="L131" i="4"/>
  <c r="L132" i="4"/>
  <c r="L133" i="4"/>
  <c r="L134" i="4"/>
  <c r="L135" i="4"/>
  <c r="L136" i="4"/>
  <c r="L137" i="4"/>
  <c r="L139" i="4"/>
  <c r="L140" i="4"/>
  <c r="L141" i="4"/>
  <c r="L142" i="4"/>
  <c r="L143" i="4"/>
  <c r="L144" i="4"/>
  <c r="L145" i="4"/>
  <c r="L146" i="4"/>
  <c r="L147" i="4"/>
  <c r="L148" i="4"/>
  <c r="L152" i="4"/>
  <c r="L153" i="4"/>
  <c r="L154" i="4"/>
  <c r="L157" i="4"/>
  <c r="L158" i="4"/>
  <c r="L159" i="4"/>
  <c r="M101" i="4"/>
  <c r="M107" i="4"/>
  <c r="M108" i="4"/>
  <c r="M109" i="4"/>
  <c r="M110" i="4"/>
  <c r="N110" i="4"/>
  <c r="O110" i="4"/>
  <c r="P110" i="4"/>
  <c r="Q110" i="4"/>
  <c r="R110" i="4"/>
  <c r="S110" i="4"/>
  <c r="T110" i="4"/>
  <c r="M111" i="4"/>
  <c r="M112" i="4"/>
  <c r="M113" i="4"/>
  <c r="M114" i="4"/>
  <c r="M116" i="4"/>
  <c r="M117" i="4"/>
  <c r="M118" i="4"/>
  <c r="M119" i="4"/>
  <c r="M121" i="4"/>
  <c r="M122" i="4"/>
  <c r="M123" i="4"/>
  <c r="M124" i="4"/>
  <c r="M128" i="4"/>
  <c r="M129" i="4"/>
  <c r="M130" i="4"/>
  <c r="M131" i="4"/>
  <c r="M132" i="4"/>
  <c r="M133" i="4"/>
  <c r="M134" i="4"/>
  <c r="M135" i="4"/>
  <c r="M136" i="4"/>
  <c r="M137" i="4"/>
  <c r="M139" i="4"/>
  <c r="N139" i="4"/>
  <c r="O139" i="4"/>
  <c r="P139" i="4"/>
  <c r="Q139" i="4"/>
  <c r="R139" i="4"/>
  <c r="S139" i="4"/>
  <c r="T139" i="4"/>
  <c r="M140" i="4"/>
  <c r="M141" i="4"/>
  <c r="M142" i="4"/>
  <c r="M143" i="4"/>
  <c r="M144" i="4"/>
  <c r="M145" i="4"/>
  <c r="M146" i="4"/>
  <c r="M147" i="4"/>
  <c r="M148" i="4"/>
  <c r="M152" i="4"/>
  <c r="M153" i="4"/>
  <c r="M154" i="4"/>
  <c r="M157" i="4"/>
  <c r="M158" i="4"/>
  <c r="M159" i="4"/>
  <c r="N101" i="4"/>
  <c r="N107" i="4"/>
  <c r="N108" i="4"/>
  <c r="N109" i="4"/>
  <c r="N111" i="4"/>
  <c r="N112" i="4"/>
  <c r="N113" i="4"/>
  <c r="N114" i="4"/>
  <c r="N116" i="4"/>
  <c r="N117" i="4"/>
  <c r="N118" i="4"/>
  <c r="N119" i="4"/>
  <c r="N121" i="4"/>
  <c r="N122" i="4"/>
  <c r="N123" i="4"/>
  <c r="O123" i="4"/>
  <c r="P123" i="4"/>
  <c r="Q123" i="4"/>
  <c r="R123" i="4"/>
  <c r="S123" i="4"/>
  <c r="T123" i="4"/>
  <c r="N124" i="4"/>
  <c r="N128" i="4"/>
  <c r="N129" i="4"/>
  <c r="N130" i="4"/>
  <c r="N131" i="4"/>
  <c r="N132" i="4"/>
  <c r="N133" i="4"/>
  <c r="N134" i="4"/>
  <c r="N135" i="4"/>
  <c r="N136" i="4"/>
  <c r="N137" i="4"/>
  <c r="N140" i="4"/>
  <c r="N141" i="4"/>
  <c r="N142" i="4"/>
  <c r="N143" i="4"/>
  <c r="N144" i="4"/>
  <c r="N145" i="4"/>
  <c r="N146" i="4"/>
  <c r="N147" i="4"/>
  <c r="N148" i="4"/>
  <c r="N152" i="4"/>
  <c r="N153" i="4"/>
  <c r="N154" i="4"/>
  <c r="N157" i="4"/>
  <c r="N158" i="4"/>
  <c r="N159" i="4"/>
  <c r="O101" i="4"/>
  <c r="O107" i="4"/>
  <c r="O108" i="4"/>
  <c r="O109" i="4"/>
  <c r="O111" i="4"/>
  <c r="O112" i="4"/>
  <c r="O113" i="4"/>
  <c r="O114" i="4"/>
  <c r="O116" i="4"/>
  <c r="O117" i="4"/>
  <c r="O118" i="4"/>
  <c r="O119" i="4"/>
  <c r="O121" i="4"/>
  <c r="O122" i="4"/>
  <c r="O124" i="4"/>
  <c r="O128" i="4"/>
  <c r="O129" i="4"/>
  <c r="O130" i="4"/>
  <c r="O131" i="4"/>
  <c r="O132" i="4"/>
  <c r="O133" i="4"/>
  <c r="O134" i="4"/>
  <c r="O135" i="4"/>
  <c r="O136" i="4"/>
  <c r="O137" i="4"/>
  <c r="O140" i="4"/>
  <c r="O141" i="4"/>
  <c r="O142" i="4"/>
  <c r="O143" i="4"/>
  <c r="O144" i="4"/>
  <c r="O145" i="4"/>
  <c r="O146" i="4"/>
  <c r="O147" i="4"/>
  <c r="O148" i="4"/>
  <c r="O152" i="4"/>
  <c r="O153" i="4"/>
  <c r="O154" i="4"/>
  <c r="O157" i="4"/>
  <c r="O158" i="4"/>
  <c r="O159" i="4"/>
  <c r="P101" i="4"/>
  <c r="P107" i="4"/>
  <c r="P108" i="4"/>
  <c r="P109" i="4"/>
  <c r="P111" i="4"/>
  <c r="P112" i="4"/>
  <c r="P113" i="4"/>
  <c r="P114" i="4"/>
  <c r="P106" i="4"/>
  <c r="P116" i="4"/>
  <c r="P117" i="4"/>
  <c r="P118" i="4"/>
  <c r="Q118" i="4"/>
  <c r="R118" i="4"/>
  <c r="S118" i="4"/>
  <c r="T118" i="4"/>
  <c r="P119" i="4"/>
  <c r="P121" i="4"/>
  <c r="P122" i="4"/>
  <c r="Q122" i="4"/>
  <c r="R122" i="4"/>
  <c r="S122" i="4"/>
  <c r="T122" i="4"/>
  <c r="P124" i="4"/>
  <c r="P128" i="4"/>
  <c r="P129" i="4"/>
  <c r="P130" i="4"/>
  <c r="P131" i="4"/>
  <c r="P132" i="4"/>
  <c r="P133" i="4"/>
  <c r="P134" i="4"/>
  <c r="P135" i="4"/>
  <c r="P136" i="4"/>
  <c r="P137" i="4"/>
  <c r="Q137" i="4"/>
  <c r="R137" i="4"/>
  <c r="S137" i="4"/>
  <c r="T137" i="4"/>
  <c r="P140" i="4"/>
  <c r="P141" i="4"/>
  <c r="P142" i="4"/>
  <c r="P143" i="4"/>
  <c r="P144" i="4"/>
  <c r="Q144" i="4"/>
  <c r="R144" i="4"/>
  <c r="S144" i="4"/>
  <c r="T144" i="4"/>
  <c r="P145" i="4"/>
  <c r="P146" i="4"/>
  <c r="P147" i="4"/>
  <c r="P148" i="4"/>
  <c r="P152" i="4"/>
  <c r="P153" i="4"/>
  <c r="P154" i="4"/>
  <c r="P157" i="4"/>
  <c r="P158" i="4"/>
  <c r="P159" i="4"/>
  <c r="Q159" i="4"/>
  <c r="R159" i="4"/>
  <c r="S159" i="4"/>
  <c r="T159" i="4"/>
  <c r="Q101" i="4"/>
  <c r="Q107" i="4"/>
  <c r="Q108" i="4"/>
  <c r="Q109" i="4"/>
  <c r="R109" i="4"/>
  <c r="S109" i="4"/>
  <c r="T109" i="4"/>
  <c r="Q111" i="4"/>
  <c r="R111" i="4"/>
  <c r="S111" i="4"/>
  <c r="T111" i="4"/>
  <c r="Q112" i="4"/>
  <c r="Q113" i="4"/>
  <c r="Q114" i="4"/>
  <c r="Q116" i="4"/>
  <c r="Q117" i="4"/>
  <c r="Q119" i="4"/>
  <c r="Q121" i="4"/>
  <c r="Q124" i="4"/>
  <c r="Q128" i="4"/>
  <c r="Q129" i="4"/>
  <c r="Q130" i="4"/>
  <c r="Q131" i="4"/>
  <c r="Q132" i="4"/>
  <c r="Q133" i="4"/>
  <c r="Q134" i="4"/>
  <c r="Q135" i="4"/>
  <c r="Q136" i="4"/>
  <c r="Q140" i="4"/>
  <c r="Q141" i="4"/>
  <c r="Q142" i="4"/>
  <c r="Q143" i="4"/>
  <c r="Q145" i="4"/>
  <c r="Q146" i="4"/>
  <c r="Q147" i="4"/>
  <c r="Q148" i="4"/>
  <c r="Q152" i="4"/>
  <c r="Q153" i="4"/>
  <c r="Q154" i="4"/>
  <c r="Q151" i="4"/>
  <c r="Q157" i="4"/>
  <c r="Q158" i="4"/>
  <c r="R101" i="4"/>
  <c r="R107" i="4"/>
  <c r="R108" i="4"/>
  <c r="R112" i="4"/>
  <c r="R113" i="4"/>
  <c r="S113" i="4"/>
  <c r="T113" i="4"/>
  <c r="R114" i="4"/>
  <c r="R116" i="4"/>
  <c r="R117" i="4"/>
  <c r="S117" i="4"/>
  <c r="T117" i="4"/>
  <c r="R119" i="4"/>
  <c r="R121" i="4"/>
  <c r="R124" i="4"/>
  <c r="S124" i="4"/>
  <c r="T124" i="4"/>
  <c r="R128" i="4"/>
  <c r="R129" i="4"/>
  <c r="R130" i="4"/>
  <c r="R131" i="4"/>
  <c r="R132" i="4"/>
  <c r="S132" i="4"/>
  <c r="T132" i="4"/>
  <c r="R133" i="4"/>
  <c r="R134" i="4"/>
  <c r="R135" i="4"/>
  <c r="S135" i="4"/>
  <c r="T135" i="4"/>
  <c r="R136" i="4"/>
  <c r="R140" i="4"/>
  <c r="S140" i="4"/>
  <c r="T140" i="4"/>
  <c r="R141" i="4"/>
  <c r="R142" i="4"/>
  <c r="R143" i="4"/>
  <c r="R145" i="4"/>
  <c r="R146" i="4"/>
  <c r="R147" i="4"/>
  <c r="R148" i="4"/>
  <c r="S148" i="4"/>
  <c r="T148" i="4"/>
  <c r="R152" i="4"/>
  <c r="R153" i="4"/>
  <c r="R154" i="4"/>
  <c r="R157" i="4"/>
  <c r="R158" i="4"/>
  <c r="S158" i="4"/>
  <c r="T158" i="4"/>
  <c r="A160" i="4"/>
  <c r="B160" i="4"/>
  <c r="B159" i="4"/>
  <c r="B158" i="4"/>
  <c r="S157" i="4"/>
  <c r="T157" i="4"/>
  <c r="B157" i="4"/>
  <c r="A156" i="4"/>
  <c r="B156" i="4"/>
  <c r="A155" i="4"/>
  <c r="B155" i="4"/>
  <c r="B154" i="4"/>
  <c r="B153" i="4"/>
  <c r="B152" i="4"/>
  <c r="A151" i="4"/>
  <c r="B151" i="4"/>
  <c r="A150" i="4"/>
  <c r="B150" i="4"/>
  <c r="A149" i="4"/>
  <c r="B149" i="4"/>
  <c r="B148" i="4"/>
  <c r="B147" i="4"/>
  <c r="B146" i="4"/>
  <c r="B145" i="4"/>
  <c r="B144" i="4"/>
  <c r="B143" i="4"/>
  <c r="S142" i="4"/>
  <c r="T142" i="4"/>
  <c r="B142" i="4"/>
  <c r="B141" i="4"/>
  <c r="B140" i="4"/>
  <c r="B139" i="4"/>
  <c r="A138" i="4"/>
  <c r="B138" i="4"/>
  <c r="B137" i="4"/>
  <c r="B136" i="4"/>
  <c r="B135" i="4"/>
  <c r="B134" i="4"/>
  <c r="B133" i="4"/>
  <c r="B132" i="4"/>
  <c r="B131" i="4"/>
  <c r="B130" i="4"/>
  <c r="S129" i="4"/>
  <c r="T129" i="4"/>
  <c r="B129" i="4"/>
  <c r="B128" i="4"/>
  <c r="A127" i="4"/>
  <c r="B127" i="4"/>
  <c r="A126" i="4"/>
  <c r="B126" i="4"/>
  <c r="A125" i="4"/>
  <c r="B125" i="4"/>
  <c r="B124" i="4"/>
  <c r="B123" i="4"/>
  <c r="B122" i="4"/>
  <c r="S121" i="4"/>
  <c r="T121" i="4"/>
  <c r="B121" i="4"/>
  <c r="B120" i="4"/>
  <c r="B119" i="4"/>
  <c r="B118" i="4"/>
  <c r="B117" i="4"/>
  <c r="S116" i="4"/>
  <c r="T116" i="4"/>
  <c r="B116" i="4"/>
  <c r="A115" i="4"/>
  <c r="B115" i="4"/>
  <c r="B114" i="4"/>
  <c r="B113" i="4"/>
  <c r="S112" i="4"/>
  <c r="T112" i="4"/>
  <c r="B112" i="4"/>
  <c r="B111" i="4"/>
  <c r="B110" i="4"/>
  <c r="B109" i="4"/>
  <c r="S108" i="4"/>
  <c r="T108" i="4"/>
  <c r="B108" i="4"/>
  <c r="S107" i="4"/>
  <c r="T107" i="4"/>
  <c r="B107" i="4"/>
  <c r="A106" i="4"/>
  <c r="B106" i="4"/>
  <c r="A105" i="4"/>
  <c r="B105" i="4"/>
  <c r="T9" i="4"/>
  <c r="T104" i="4"/>
  <c r="T103" i="4"/>
  <c r="S103" i="4"/>
  <c r="R8" i="4"/>
  <c r="R103" i="4"/>
  <c r="Q8" i="4"/>
  <c r="Q103" i="4"/>
  <c r="P8" i="4"/>
  <c r="P103" i="4"/>
  <c r="O8" i="4"/>
  <c r="O103" i="4"/>
  <c r="N8" i="4"/>
  <c r="N103" i="4"/>
  <c r="M8" i="4"/>
  <c r="M103" i="4"/>
  <c r="L8" i="4"/>
  <c r="L103" i="4"/>
  <c r="K8" i="4"/>
  <c r="K103" i="4"/>
  <c r="J8" i="4"/>
  <c r="J103" i="4"/>
  <c r="I8" i="4"/>
  <c r="I103" i="4"/>
  <c r="H8" i="4"/>
  <c r="H103" i="4"/>
  <c r="G8" i="4"/>
  <c r="G103" i="4"/>
  <c r="S7" i="4"/>
  <c r="S102" i="4"/>
  <c r="B102" i="4"/>
  <c r="G59" i="4"/>
  <c r="G60" i="4"/>
  <c r="G58" i="4"/>
  <c r="G63" i="4"/>
  <c r="G64" i="4"/>
  <c r="G65" i="4"/>
  <c r="H59" i="4"/>
  <c r="H60" i="4"/>
  <c r="H63" i="4"/>
  <c r="H64" i="4"/>
  <c r="H65" i="4"/>
  <c r="I59" i="4"/>
  <c r="I60" i="4"/>
  <c r="I63" i="4"/>
  <c r="I64" i="4"/>
  <c r="I65" i="4"/>
  <c r="J59" i="4"/>
  <c r="J60" i="4"/>
  <c r="J63" i="4"/>
  <c r="J64" i="4"/>
  <c r="J65" i="4"/>
  <c r="K59" i="4"/>
  <c r="K60" i="4"/>
  <c r="K58" i="4"/>
  <c r="K63" i="4"/>
  <c r="K64" i="4"/>
  <c r="K65" i="4"/>
  <c r="L59" i="4"/>
  <c r="L60" i="4"/>
  <c r="L63" i="4"/>
  <c r="L64" i="4"/>
  <c r="L65" i="4"/>
  <c r="M59" i="4"/>
  <c r="M60" i="4"/>
  <c r="M63" i="4"/>
  <c r="M64" i="4"/>
  <c r="M65" i="4"/>
  <c r="N59" i="4"/>
  <c r="N60" i="4"/>
  <c r="N63" i="4"/>
  <c r="N64" i="4"/>
  <c r="N65" i="4"/>
  <c r="O59" i="4"/>
  <c r="O60" i="4"/>
  <c r="O58" i="4"/>
  <c r="O63" i="4"/>
  <c r="O64" i="4"/>
  <c r="O65" i="4"/>
  <c r="P59" i="4"/>
  <c r="P60" i="4"/>
  <c r="P63" i="4"/>
  <c r="P64" i="4"/>
  <c r="P65" i="4"/>
  <c r="Q59" i="4"/>
  <c r="Q60" i="4"/>
  <c r="Q63" i="4"/>
  <c r="Q64" i="4"/>
  <c r="Q65" i="4"/>
  <c r="R59" i="4"/>
  <c r="R60" i="4"/>
  <c r="R58" i="4"/>
  <c r="R63" i="4"/>
  <c r="R64" i="4"/>
  <c r="R65" i="4"/>
  <c r="B66" i="4"/>
  <c r="B65" i="4"/>
  <c r="B64" i="4"/>
  <c r="B63" i="4"/>
  <c r="B62" i="4"/>
  <c r="B61" i="4"/>
  <c r="B60" i="4"/>
  <c r="B59" i="4"/>
  <c r="B58" i="4"/>
  <c r="B57" i="4"/>
  <c r="B56" i="4"/>
  <c r="G55" i="4"/>
  <c r="H55" i="4"/>
  <c r="I55" i="4"/>
  <c r="J55" i="4"/>
  <c r="K55" i="4"/>
  <c r="L55" i="4"/>
  <c r="M55" i="4"/>
  <c r="N55" i="4"/>
  <c r="O55" i="4"/>
  <c r="P55" i="4"/>
  <c r="Q55" i="4"/>
  <c r="R55" i="4"/>
  <c r="B55" i="4"/>
  <c r="S54" i="4"/>
  <c r="T54" i="4"/>
  <c r="B54" i="4"/>
  <c r="S53" i="4"/>
  <c r="T53" i="4"/>
  <c r="B53" i="4"/>
  <c r="S52" i="4"/>
  <c r="T52" i="4"/>
  <c r="B52" i="4"/>
  <c r="S51" i="4"/>
  <c r="T51" i="4"/>
  <c r="B51" i="4"/>
  <c r="S50" i="4"/>
  <c r="T50" i="4"/>
  <c r="B50" i="4"/>
  <c r="S49" i="4"/>
  <c r="T49" i="4"/>
  <c r="B49" i="4"/>
  <c r="S48" i="4"/>
  <c r="T48" i="4"/>
  <c r="B48" i="4"/>
  <c r="S47" i="4"/>
  <c r="T47" i="4"/>
  <c r="B47" i="4"/>
  <c r="S46" i="4"/>
  <c r="T46" i="4"/>
  <c r="B46" i="4"/>
  <c r="S45" i="4"/>
  <c r="T45" i="4"/>
  <c r="B45" i="4"/>
  <c r="S44" i="4"/>
  <c r="T44" i="4"/>
  <c r="B44" i="4"/>
  <c r="B43" i="4"/>
  <c r="S42" i="4"/>
  <c r="T42" i="4"/>
  <c r="B42" i="4"/>
  <c r="S41" i="4"/>
  <c r="T41" i="4"/>
  <c r="B41" i="4"/>
  <c r="S40" i="4"/>
  <c r="T40" i="4"/>
  <c r="B40" i="4"/>
  <c r="S39" i="4"/>
  <c r="T39" i="4"/>
  <c r="B39" i="4"/>
  <c r="S38" i="4"/>
  <c r="T38" i="4"/>
  <c r="B38" i="4"/>
  <c r="S37" i="4"/>
  <c r="T37" i="4"/>
  <c r="B37" i="4"/>
  <c r="S36" i="4"/>
  <c r="T36" i="4"/>
  <c r="B36" i="4"/>
  <c r="S35" i="4"/>
  <c r="T35" i="4"/>
  <c r="B35" i="4"/>
  <c r="S34" i="4"/>
  <c r="T34" i="4"/>
  <c r="B34" i="4"/>
  <c r="S33" i="4"/>
  <c r="T33" i="4"/>
  <c r="B33" i="4"/>
  <c r="B32" i="4"/>
  <c r="B31" i="4"/>
  <c r="B30" i="4"/>
  <c r="S29" i="4"/>
  <c r="T29" i="4"/>
  <c r="B29" i="4"/>
  <c r="S28" i="4"/>
  <c r="T28" i="4"/>
  <c r="B28" i="4"/>
  <c r="S27" i="4"/>
  <c r="T27" i="4"/>
  <c r="B27" i="4"/>
  <c r="S26" i="4"/>
  <c r="T26" i="4"/>
  <c r="B26" i="4"/>
  <c r="S25" i="4"/>
  <c r="T25" i="4"/>
  <c r="B25" i="4"/>
  <c r="G24" i="4"/>
  <c r="H24" i="4"/>
  <c r="I24" i="4"/>
  <c r="J24" i="4"/>
  <c r="K24" i="4"/>
  <c r="L24" i="4"/>
  <c r="M24" i="4"/>
  <c r="N24" i="4"/>
  <c r="O24" i="4"/>
  <c r="P24" i="4"/>
  <c r="Q24" i="4"/>
  <c r="R24" i="4"/>
  <c r="B24" i="4"/>
  <c r="G23" i="4"/>
  <c r="H23" i="4"/>
  <c r="I23" i="4"/>
  <c r="J23" i="4"/>
  <c r="K23" i="4"/>
  <c r="L23" i="4"/>
  <c r="M23" i="4"/>
  <c r="N23" i="4"/>
  <c r="O23" i="4"/>
  <c r="P23" i="4"/>
  <c r="Q23" i="4"/>
  <c r="R23" i="4"/>
  <c r="B23" i="4"/>
  <c r="G22" i="4"/>
  <c r="H22" i="4"/>
  <c r="I22" i="4"/>
  <c r="J22" i="4"/>
  <c r="K22" i="4"/>
  <c r="L22" i="4"/>
  <c r="M22" i="4"/>
  <c r="N22" i="4"/>
  <c r="O22" i="4"/>
  <c r="P22" i="4"/>
  <c r="Q22" i="4"/>
  <c r="R22" i="4"/>
  <c r="B22" i="4"/>
  <c r="G21" i="4"/>
  <c r="H21" i="4"/>
  <c r="I21" i="4"/>
  <c r="J21" i="4"/>
  <c r="K21" i="4"/>
  <c r="L21" i="4"/>
  <c r="M21" i="4"/>
  <c r="N21" i="4"/>
  <c r="O21" i="4"/>
  <c r="P21" i="4"/>
  <c r="Q21" i="4"/>
  <c r="R21" i="4"/>
  <c r="B21" i="4"/>
  <c r="S20" i="4"/>
  <c r="T20" i="4"/>
  <c r="B20" i="4"/>
  <c r="S19" i="4"/>
  <c r="T19" i="4"/>
  <c r="B19" i="4"/>
  <c r="S18" i="4"/>
  <c r="T18" i="4"/>
  <c r="B18" i="4"/>
  <c r="S17" i="4"/>
  <c r="T17" i="4"/>
  <c r="B17" i="4"/>
  <c r="S16" i="4"/>
  <c r="T16" i="4"/>
  <c r="B16" i="4"/>
  <c r="S15" i="4"/>
  <c r="T15" i="4"/>
  <c r="B15" i="4"/>
  <c r="S14" i="4"/>
  <c r="T14" i="4"/>
  <c r="B14" i="4"/>
  <c r="S13" i="4"/>
  <c r="T13" i="4"/>
  <c r="B13" i="4"/>
  <c r="S12" i="4"/>
  <c r="T12" i="4"/>
  <c r="B12" i="4"/>
  <c r="B11" i="4"/>
  <c r="B10" i="4"/>
  <c r="B7" i="4"/>
  <c r="R5" i="4"/>
  <c r="Q5" i="4"/>
  <c r="P5" i="4"/>
  <c r="O5" i="4"/>
  <c r="N5" i="4"/>
  <c r="M5" i="4"/>
  <c r="L5" i="4"/>
  <c r="K5" i="4"/>
  <c r="J5" i="4"/>
  <c r="I5" i="4"/>
  <c r="H5" i="4"/>
  <c r="G5" i="4"/>
  <c r="E4" i="4"/>
  <c r="E3" i="4"/>
  <c r="E2" i="4"/>
  <c r="A107" i="10"/>
  <c r="G101" i="10"/>
  <c r="A108" i="10"/>
  <c r="A109" i="10"/>
  <c r="A110" i="10"/>
  <c r="A111" i="10"/>
  <c r="A112" i="10"/>
  <c r="A113" i="10"/>
  <c r="A114" i="10"/>
  <c r="A116" i="10"/>
  <c r="A117" i="10"/>
  <c r="A118" i="10"/>
  <c r="A119" i="10"/>
  <c r="A120" i="10"/>
  <c r="A121" i="10"/>
  <c r="A122" i="10"/>
  <c r="A123" i="10"/>
  <c r="A124" i="10"/>
  <c r="A128" i="10"/>
  <c r="G128" i="10"/>
  <c r="A129" i="10"/>
  <c r="G129" i="10"/>
  <c r="A130" i="10"/>
  <c r="G130" i="10"/>
  <c r="A131" i="10"/>
  <c r="G131" i="10"/>
  <c r="A132" i="10"/>
  <c r="G132" i="10"/>
  <c r="A133" i="10"/>
  <c r="G133" i="10"/>
  <c r="A134" i="10"/>
  <c r="G134" i="10"/>
  <c r="A135" i="10"/>
  <c r="G135" i="10"/>
  <c r="A136" i="10"/>
  <c r="G136" i="10"/>
  <c r="A137" i="10"/>
  <c r="G137" i="10"/>
  <c r="A139" i="10"/>
  <c r="G139" i="10"/>
  <c r="A140" i="10"/>
  <c r="G140" i="10"/>
  <c r="H140" i="10"/>
  <c r="I140" i="10"/>
  <c r="J140" i="10"/>
  <c r="K140" i="10"/>
  <c r="L140" i="10"/>
  <c r="M140" i="10"/>
  <c r="N140" i="10"/>
  <c r="O140" i="10"/>
  <c r="P140" i="10"/>
  <c r="Q140" i="10"/>
  <c r="R140" i="10"/>
  <c r="S140" i="10"/>
  <c r="T140" i="10"/>
  <c r="A141" i="10"/>
  <c r="G141" i="10"/>
  <c r="A142" i="10"/>
  <c r="G142" i="10"/>
  <c r="A143" i="10"/>
  <c r="G143" i="10"/>
  <c r="A144" i="10"/>
  <c r="G144" i="10"/>
  <c r="A145" i="10"/>
  <c r="G145" i="10"/>
  <c r="A146" i="10"/>
  <c r="G146" i="10"/>
  <c r="A147" i="10"/>
  <c r="G147" i="10"/>
  <c r="A148" i="10"/>
  <c r="G148" i="10"/>
  <c r="A152" i="10"/>
  <c r="G152" i="10"/>
  <c r="A153" i="10"/>
  <c r="G153" i="10"/>
  <c r="A154" i="10"/>
  <c r="G154" i="10"/>
  <c r="A157" i="10"/>
  <c r="G157" i="10"/>
  <c r="A158" i="10"/>
  <c r="G158" i="10"/>
  <c r="A159" i="10"/>
  <c r="G159" i="10"/>
  <c r="H101" i="10"/>
  <c r="H128" i="10"/>
  <c r="H129" i="10"/>
  <c r="H130" i="10"/>
  <c r="H131" i="10"/>
  <c r="H132" i="10"/>
  <c r="H133" i="10"/>
  <c r="H134" i="10"/>
  <c r="H135" i="10"/>
  <c r="H136" i="10"/>
  <c r="H137" i="10"/>
  <c r="H139" i="10"/>
  <c r="H141" i="10"/>
  <c r="H142" i="10"/>
  <c r="H143" i="10"/>
  <c r="H144" i="10"/>
  <c r="H145" i="10"/>
  <c r="H146" i="10"/>
  <c r="H147" i="10"/>
  <c r="H148" i="10"/>
  <c r="H152" i="10"/>
  <c r="H153" i="10"/>
  <c r="H154" i="10"/>
  <c r="H157" i="10"/>
  <c r="H158" i="10"/>
  <c r="H159" i="10"/>
  <c r="I101" i="10"/>
  <c r="I128" i="10"/>
  <c r="I129" i="10"/>
  <c r="I130" i="10"/>
  <c r="I131" i="10"/>
  <c r="I132" i="10"/>
  <c r="I133" i="10"/>
  <c r="I134" i="10"/>
  <c r="I135" i="10"/>
  <c r="I136" i="10"/>
  <c r="I137" i="10"/>
  <c r="I139" i="10"/>
  <c r="I141" i="10"/>
  <c r="I142" i="10"/>
  <c r="I143" i="10"/>
  <c r="I144" i="10"/>
  <c r="I145" i="10"/>
  <c r="I146" i="10"/>
  <c r="I147" i="10"/>
  <c r="I148" i="10"/>
  <c r="I152" i="10"/>
  <c r="I153" i="10"/>
  <c r="I154" i="10"/>
  <c r="I157" i="10"/>
  <c r="I158" i="10"/>
  <c r="I159" i="10"/>
  <c r="J101" i="10"/>
  <c r="J128" i="10"/>
  <c r="J129" i="10"/>
  <c r="J130" i="10"/>
  <c r="J131" i="10"/>
  <c r="J132" i="10"/>
  <c r="J133" i="10"/>
  <c r="J134" i="10"/>
  <c r="J135" i="10"/>
  <c r="J136" i="10"/>
  <c r="J137" i="10"/>
  <c r="J139" i="10"/>
  <c r="J141" i="10"/>
  <c r="J142" i="10"/>
  <c r="J143" i="10"/>
  <c r="J144" i="10"/>
  <c r="J145" i="10"/>
  <c r="J146" i="10"/>
  <c r="J147" i="10"/>
  <c r="J148" i="10"/>
  <c r="J152" i="10"/>
  <c r="J153" i="10"/>
  <c r="J154" i="10"/>
  <c r="J157" i="10"/>
  <c r="J158" i="10"/>
  <c r="J159" i="10"/>
  <c r="K101" i="10"/>
  <c r="K128" i="10"/>
  <c r="K129" i="10"/>
  <c r="K130" i="10"/>
  <c r="K131" i="10"/>
  <c r="K132" i="10"/>
  <c r="K133" i="10"/>
  <c r="L133" i="10"/>
  <c r="M133" i="10"/>
  <c r="N133" i="10"/>
  <c r="O133" i="10"/>
  <c r="P133" i="10"/>
  <c r="Q133" i="10"/>
  <c r="R133" i="10"/>
  <c r="S133" i="10"/>
  <c r="T133" i="10"/>
  <c r="K134" i="10"/>
  <c r="K135" i="10"/>
  <c r="K136" i="10"/>
  <c r="K137" i="10"/>
  <c r="K139" i="10"/>
  <c r="K141" i="10"/>
  <c r="K142" i="10"/>
  <c r="K143" i="10"/>
  <c r="K144" i="10"/>
  <c r="K145" i="10"/>
  <c r="K146" i="10"/>
  <c r="K147" i="10"/>
  <c r="K148" i="10"/>
  <c r="K152" i="10"/>
  <c r="K153" i="10"/>
  <c r="K154" i="10"/>
  <c r="K151" i="10"/>
  <c r="K157" i="10"/>
  <c r="K158" i="10"/>
  <c r="K159" i="10"/>
  <c r="L101" i="10"/>
  <c r="L128" i="10"/>
  <c r="L129" i="10"/>
  <c r="L130" i="10"/>
  <c r="L131" i="10"/>
  <c r="L132" i="10"/>
  <c r="L134" i="10"/>
  <c r="L135" i="10"/>
  <c r="L136" i="10"/>
  <c r="L137" i="10"/>
  <c r="L139" i="10"/>
  <c r="L141" i="10"/>
  <c r="L142" i="10"/>
  <c r="L143" i="10"/>
  <c r="L144" i="10"/>
  <c r="L145" i="10"/>
  <c r="L146" i="10"/>
  <c r="L147" i="10"/>
  <c r="L148" i="10"/>
  <c r="L152" i="10"/>
  <c r="L153" i="10"/>
  <c r="L154" i="10"/>
  <c r="L151" i="10"/>
  <c r="L157" i="10"/>
  <c r="L158" i="10"/>
  <c r="L159" i="10"/>
  <c r="M101" i="10"/>
  <c r="M128" i="10"/>
  <c r="M129" i="10"/>
  <c r="M130" i="10"/>
  <c r="M131" i="10"/>
  <c r="M132" i="10"/>
  <c r="M134" i="10"/>
  <c r="M135" i="10"/>
  <c r="M136" i="10"/>
  <c r="M137" i="10"/>
  <c r="M139" i="10"/>
  <c r="M141" i="10"/>
  <c r="M142" i="10"/>
  <c r="M143" i="10"/>
  <c r="M144" i="10"/>
  <c r="M145" i="10"/>
  <c r="M146" i="10"/>
  <c r="M147" i="10"/>
  <c r="M148" i="10"/>
  <c r="M152" i="10"/>
  <c r="M153" i="10"/>
  <c r="M154" i="10"/>
  <c r="M157" i="10"/>
  <c r="M158" i="10"/>
  <c r="M159" i="10"/>
  <c r="N101" i="10"/>
  <c r="N128" i="10"/>
  <c r="N129" i="10"/>
  <c r="N130" i="10"/>
  <c r="N131" i="10"/>
  <c r="N132" i="10"/>
  <c r="N134" i="10"/>
  <c r="N135" i="10"/>
  <c r="N136" i="10"/>
  <c r="N137" i="10"/>
  <c r="N139" i="10"/>
  <c r="N141" i="10"/>
  <c r="N142" i="10"/>
  <c r="N143" i="10"/>
  <c r="N144" i="10"/>
  <c r="N145" i="10"/>
  <c r="N146" i="10"/>
  <c r="N147" i="10"/>
  <c r="N148" i="10"/>
  <c r="N152" i="10"/>
  <c r="N153" i="10"/>
  <c r="N154" i="10"/>
  <c r="N157" i="10"/>
  <c r="N158" i="10"/>
  <c r="N159" i="10"/>
  <c r="O101" i="10"/>
  <c r="O128" i="10"/>
  <c r="O129" i="10"/>
  <c r="O130" i="10"/>
  <c r="O131" i="10"/>
  <c r="O132" i="10"/>
  <c r="O134" i="10"/>
  <c r="O135" i="10"/>
  <c r="O136" i="10"/>
  <c r="O137" i="10"/>
  <c r="O139" i="10"/>
  <c r="O141" i="10"/>
  <c r="O142" i="10"/>
  <c r="O143" i="10"/>
  <c r="O144" i="10"/>
  <c r="O145" i="10"/>
  <c r="O146" i="10"/>
  <c r="O147" i="10"/>
  <c r="O148" i="10"/>
  <c r="O152" i="10"/>
  <c r="O153" i="10"/>
  <c r="O154" i="10"/>
  <c r="O157" i="10"/>
  <c r="O158" i="10"/>
  <c r="O159" i="10"/>
  <c r="P101" i="10"/>
  <c r="P128" i="10"/>
  <c r="P129" i="10"/>
  <c r="P130" i="10"/>
  <c r="P131" i="10"/>
  <c r="P132" i="10"/>
  <c r="P134" i="10"/>
  <c r="P135" i="10"/>
  <c r="P136" i="10"/>
  <c r="P137" i="10"/>
  <c r="P139" i="10"/>
  <c r="P141" i="10"/>
  <c r="P142" i="10"/>
  <c r="P143" i="10"/>
  <c r="P144" i="10"/>
  <c r="P145" i="10"/>
  <c r="P146" i="10"/>
  <c r="Q146" i="10"/>
  <c r="R146" i="10"/>
  <c r="S146" i="10"/>
  <c r="T146" i="10"/>
  <c r="P147" i="10"/>
  <c r="P148" i="10"/>
  <c r="P152" i="10"/>
  <c r="P153" i="10"/>
  <c r="P154" i="10"/>
  <c r="P151" i="10"/>
  <c r="P157" i="10"/>
  <c r="P158" i="10"/>
  <c r="P159" i="10"/>
  <c r="Q101" i="10"/>
  <c r="Q128" i="10"/>
  <c r="Q129" i="10"/>
  <c r="Q130" i="10"/>
  <c r="Q131" i="10"/>
  <c r="Q132" i="10"/>
  <c r="Q134" i="10"/>
  <c r="Q135" i="10"/>
  <c r="Q136" i="10"/>
  <c r="Q137" i="10"/>
  <c r="Q139" i="10"/>
  <c r="Q141" i="10"/>
  <c r="Q142" i="10"/>
  <c r="Q143" i="10"/>
  <c r="R143" i="10"/>
  <c r="H48" i="11"/>
  <c r="Q144" i="10"/>
  <c r="Q145" i="10"/>
  <c r="Q147" i="10"/>
  <c r="Q148" i="10"/>
  <c r="Q152" i="10"/>
  <c r="Q153" i="10"/>
  <c r="Q154" i="10"/>
  <c r="R154" i="10"/>
  <c r="H61" i="11"/>
  <c r="Q157" i="10"/>
  <c r="Q158" i="10"/>
  <c r="Q159" i="10"/>
  <c r="R101" i="10"/>
  <c r="R128" i="10"/>
  <c r="R129" i="10"/>
  <c r="R130" i="10"/>
  <c r="R131" i="10"/>
  <c r="R132" i="10"/>
  <c r="R134" i="10"/>
  <c r="R135" i="10"/>
  <c r="R136" i="10"/>
  <c r="R137" i="10"/>
  <c r="R139" i="10"/>
  <c r="R141" i="10"/>
  <c r="R142" i="10"/>
  <c r="R144" i="10"/>
  <c r="R145" i="10"/>
  <c r="R147" i="10"/>
  <c r="R148" i="10"/>
  <c r="R152" i="10"/>
  <c r="R153" i="10"/>
  <c r="R157" i="10"/>
  <c r="R158" i="10"/>
  <c r="R159" i="10"/>
  <c r="A160" i="10"/>
  <c r="B160" i="10"/>
  <c r="B159" i="10"/>
  <c r="B158" i="10"/>
  <c r="S157" i="10"/>
  <c r="T157" i="10"/>
  <c r="B157" i="10"/>
  <c r="A156" i="10"/>
  <c r="B156" i="10"/>
  <c r="A155" i="10"/>
  <c r="B155" i="10"/>
  <c r="B154" i="10"/>
  <c r="B153" i="10"/>
  <c r="B152" i="10"/>
  <c r="A151" i="10"/>
  <c r="B151" i="10"/>
  <c r="A150" i="10"/>
  <c r="B150" i="10"/>
  <c r="A149" i="10"/>
  <c r="B149" i="10"/>
  <c r="S148" i="10"/>
  <c r="T148" i="10"/>
  <c r="B148" i="10"/>
  <c r="B147" i="10"/>
  <c r="B146" i="10"/>
  <c r="B145" i="10"/>
  <c r="S144" i="10"/>
  <c r="T144" i="10"/>
  <c r="B144" i="10"/>
  <c r="B143" i="10"/>
  <c r="S142" i="10"/>
  <c r="T142" i="10"/>
  <c r="B142" i="10"/>
  <c r="B141" i="10"/>
  <c r="B140" i="10"/>
  <c r="B139" i="10"/>
  <c r="A138" i="10"/>
  <c r="B138" i="10"/>
  <c r="B137" i="10"/>
  <c r="B136" i="10"/>
  <c r="B135" i="10"/>
  <c r="B134" i="10"/>
  <c r="B133" i="10"/>
  <c r="B132" i="10"/>
  <c r="B131" i="10"/>
  <c r="B130" i="10"/>
  <c r="B129" i="10"/>
  <c r="B128" i="10"/>
  <c r="A127" i="10"/>
  <c r="B127" i="10"/>
  <c r="A126" i="10"/>
  <c r="B126" i="10"/>
  <c r="A125" i="10"/>
  <c r="B125" i="10"/>
  <c r="S124" i="10"/>
  <c r="T124" i="10"/>
  <c r="B124" i="10"/>
  <c r="S123" i="10"/>
  <c r="T123" i="10"/>
  <c r="B123" i="10"/>
  <c r="S122" i="10"/>
  <c r="T122" i="10"/>
  <c r="B122" i="10"/>
  <c r="S121" i="10"/>
  <c r="T121" i="10"/>
  <c r="B121" i="10"/>
  <c r="S120" i="10"/>
  <c r="T120" i="10"/>
  <c r="B120" i="10"/>
  <c r="S119" i="10"/>
  <c r="T119" i="10"/>
  <c r="B119" i="10"/>
  <c r="S118" i="10"/>
  <c r="T118" i="10"/>
  <c r="B118" i="10"/>
  <c r="S117" i="10"/>
  <c r="T117" i="10"/>
  <c r="B117" i="10"/>
  <c r="S116" i="10"/>
  <c r="T116" i="10"/>
  <c r="B116" i="10"/>
  <c r="A115" i="10"/>
  <c r="B115" i="10"/>
  <c r="S114" i="10"/>
  <c r="T114" i="10"/>
  <c r="B114" i="10"/>
  <c r="S113" i="10"/>
  <c r="T113" i="10"/>
  <c r="B113" i="10"/>
  <c r="S112" i="10"/>
  <c r="T112" i="10"/>
  <c r="B112" i="10"/>
  <c r="S111" i="10"/>
  <c r="T111" i="10"/>
  <c r="B111" i="10"/>
  <c r="S110" i="10"/>
  <c r="T110" i="10"/>
  <c r="B110" i="10"/>
  <c r="S109" i="10"/>
  <c r="T109" i="10"/>
  <c r="B109" i="10"/>
  <c r="S108" i="10"/>
  <c r="T108" i="10"/>
  <c r="B108" i="10"/>
  <c r="S107" i="10"/>
  <c r="T107" i="10"/>
  <c r="B107" i="10"/>
  <c r="A106" i="10"/>
  <c r="B106" i="10"/>
  <c r="A105" i="10"/>
  <c r="B105" i="10"/>
  <c r="T9" i="10"/>
  <c r="T104" i="10"/>
  <c r="T103" i="10"/>
  <c r="S103" i="10"/>
  <c r="R8" i="10"/>
  <c r="R103" i="10"/>
  <c r="Q8" i="10"/>
  <c r="Q103" i="10"/>
  <c r="P8" i="10"/>
  <c r="P103" i="10"/>
  <c r="O8" i="10"/>
  <c r="O103" i="10"/>
  <c r="N8" i="10"/>
  <c r="N103" i="10"/>
  <c r="M8" i="10"/>
  <c r="M103" i="10"/>
  <c r="L8" i="10"/>
  <c r="L103" i="10"/>
  <c r="K8" i="10"/>
  <c r="K103" i="10"/>
  <c r="J8" i="10"/>
  <c r="J103" i="10"/>
  <c r="I8" i="10"/>
  <c r="I103" i="10"/>
  <c r="H8" i="10"/>
  <c r="H103" i="10"/>
  <c r="G8" i="10"/>
  <c r="G103" i="10"/>
  <c r="T102" i="10"/>
  <c r="S7" i="10"/>
  <c r="S102" i="10"/>
  <c r="B102" i="10"/>
  <c r="G12" i="10"/>
  <c r="G13" i="10"/>
  <c r="G14" i="10"/>
  <c r="G15" i="10"/>
  <c r="G16" i="10"/>
  <c r="G17" i="10"/>
  <c r="G18" i="10"/>
  <c r="G19" i="10"/>
  <c r="G20" i="10"/>
  <c r="G25" i="10"/>
  <c r="G26" i="10"/>
  <c r="G27" i="10"/>
  <c r="G28" i="10"/>
  <c r="G29" i="10"/>
  <c r="G33" i="10"/>
  <c r="G34" i="10"/>
  <c r="G35" i="10"/>
  <c r="G36" i="10"/>
  <c r="G37" i="10"/>
  <c r="G38" i="10"/>
  <c r="G39" i="10"/>
  <c r="G40" i="10"/>
  <c r="G41" i="10"/>
  <c r="G42" i="10"/>
  <c r="G44" i="10"/>
  <c r="G45" i="10"/>
  <c r="G46" i="10"/>
  <c r="G47" i="10"/>
  <c r="G48" i="10"/>
  <c r="G49" i="10"/>
  <c r="G50" i="10"/>
  <c r="G51" i="10"/>
  <c r="G52" i="10"/>
  <c r="G53" i="10"/>
  <c r="G54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G59" i="11"/>
  <c r="G60" i="10"/>
  <c r="G63" i="10"/>
  <c r="G64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G66" i="11"/>
  <c r="H12" i="10"/>
  <c r="H13" i="10"/>
  <c r="H14" i="10"/>
  <c r="H15" i="10"/>
  <c r="I15" i="10"/>
  <c r="J15" i="10"/>
  <c r="K15" i="10"/>
  <c r="L15" i="10"/>
  <c r="O15" i="10"/>
  <c r="P15" i="10"/>
  <c r="Q15" i="10"/>
  <c r="R15" i="10"/>
  <c r="S15" i="10"/>
  <c r="T15" i="10"/>
  <c r="H16" i="10"/>
  <c r="H17" i="10"/>
  <c r="H18" i="10"/>
  <c r="H19" i="10"/>
  <c r="H20" i="10"/>
  <c r="H25" i="10"/>
  <c r="H26" i="10"/>
  <c r="H27" i="10"/>
  <c r="I27" i="10"/>
  <c r="J27" i="10"/>
  <c r="K27" i="10"/>
  <c r="L27" i="10"/>
  <c r="O27" i="10"/>
  <c r="P27" i="10"/>
  <c r="Q27" i="10"/>
  <c r="R27" i="10"/>
  <c r="G27" i="11"/>
  <c r="H28" i="10"/>
  <c r="H29" i="10"/>
  <c r="H33" i="10"/>
  <c r="H34" i="10"/>
  <c r="H35" i="10"/>
  <c r="H36" i="10"/>
  <c r="H37" i="10"/>
  <c r="H38" i="10"/>
  <c r="H39" i="10"/>
  <c r="H40" i="10"/>
  <c r="H41" i="10"/>
  <c r="H42" i="10"/>
  <c r="H44" i="10"/>
  <c r="H45" i="10"/>
  <c r="H46" i="10"/>
  <c r="H47" i="10"/>
  <c r="I47" i="10"/>
  <c r="J47" i="10"/>
  <c r="K47" i="10"/>
  <c r="L47" i="10"/>
  <c r="O47" i="10"/>
  <c r="P47" i="10"/>
  <c r="Q47" i="10"/>
  <c r="R47" i="10"/>
  <c r="G47" i="11"/>
  <c r="H48" i="10"/>
  <c r="H49" i="10"/>
  <c r="H50" i="10"/>
  <c r="H51" i="10"/>
  <c r="I51" i="10"/>
  <c r="J51" i="10"/>
  <c r="K51" i="10"/>
  <c r="L51" i="10"/>
  <c r="O51" i="10"/>
  <c r="P51" i="10"/>
  <c r="Q51" i="10"/>
  <c r="R51" i="10"/>
  <c r="G51" i="11"/>
  <c r="H52" i="10"/>
  <c r="H53" i="10"/>
  <c r="H54" i="10"/>
  <c r="H60" i="10"/>
  <c r="H58" i="10"/>
  <c r="H63" i="10"/>
  <c r="H64" i="10"/>
  <c r="I12" i="10"/>
  <c r="I13" i="10"/>
  <c r="I14" i="10"/>
  <c r="I16" i="10"/>
  <c r="I17" i="10"/>
  <c r="I18" i="10"/>
  <c r="I19" i="10"/>
  <c r="I20" i="10"/>
  <c r="I25" i="10"/>
  <c r="I26" i="10"/>
  <c r="I28" i="10"/>
  <c r="I29" i="10"/>
  <c r="I33" i="10"/>
  <c r="I34" i="10"/>
  <c r="I35" i="10"/>
  <c r="I36" i="10"/>
  <c r="I37" i="10"/>
  <c r="I38" i="10"/>
  <c r="I39" i="10"/>
  <c r="I40" i="10"/>
  <c r="I41" i="10"/>
  <c r="I42" i="10"/>
  <c r="I44" i="10"/>
  <c r="I45" i="10"/>
  <c r="I46" i="10"/>
  <c r="I48" i="10"/>
  <c r="I49" i="10"/>
  <c r="I50" i="10"/>
  <c r="I52" i="10"/>
  <c r="I53" i="10"/>
  <c r="I54" i="10"/>
  <c r="I60" i="10"/>
  <c r="I58" i="10"/>
  <c r="I63" i="10"/>
  <c r="I64" i="10"/>
  <c r="J12" i="10"/>
  <c r="J13" i="10"/>
  <c r="J14" i="10"/>
  <c r="J16" i="10"/>
  <c r="J17" i="10"/>
  <c r="J18" i="10"/>
  <c r="J19" i="10"/>
  <c r="J20" i="10"/>
  <c r="J25" i="10"/>
  <c r="J26" i="10"/>
  <c r="J28" i="10"/>
  <c r="J29" i="10"/>
  <c r="J33" i="10"/>
  <c r="J34" i="10"/>
  <c r="J35" i="10"/>
  <c r="J36" i="10"/>
  <c r="J37" i="10"/>
  <c r="J38" i="10"/>
  <c r="J39" i="10"/>
  <c r="J40" i="10"/>
  <c r="J41" i="10"/>
  <c r="J42" i="10"/>
  <c r="J44" i="10"/>
  <c r="J45" i="10"/>
  <c r="J46" i="10"/>
  <c r="J48" i="10"/>
  <c r="J49" i="10"/>
  <c r="J50" i="10"/>
  <c r="J52" i="10"/>
  <c r="J53" i="10"/>
  <c r="J54" i="10"/>
  <c r="J60" i="10"/>
  <c r="J63" i="10"/>
  <c r="J64" i="10"/>
  <c r="K12" i="10"/>
  <c r="K13" i="10"/>
  <c r="K14" i="10"/>
  <c r="K16" i="10"/>
  <c r="K17" i="10"/>
  <c r="K18" i="10"/>
  <c r="K19" i="10"/>
  <c r="K20" i="10"/>
  <c r="K25" i="10"/>
  <c r="K26" i="10"/>
  <c r="K28" i="10"/>
  <c r="K29" i="10"/>
  <c r="K33" i="10"/>
  <c r="K34" i="10"/>
  <c r="K35" i="10"/>
  <c r="K36" i="10"/>
  <c r="K37" i="10"/>
  <c r="K38" i="10"/>
  <c r="K39" i="10"/>
  <c r="K40" i="10"/>
  <c r="K41" i="10"/>
  <c r="K42" i="10"/>
  <c r="K44" i="10"/>
  <c r="K45" i="10"/>
  <c r="K46" i="10"/>
  <c r="K48" i="10"/>
  <c r="K49" i="10"/>
  <c r="K50" i="10"/>
  <c r="K52" i="10"/>
  <c r="K53" i="10"/>
  <c r="K54" i="10"/>
  <c r="K60" i="10"/>
  <c r="K58" i="10"/>
  <c r="K63" i="10"/>
  <c r="K64" i="10"/>
  <c r="L12" i="10"/>
  <c r="L13" i="10"/>
  <c r="L14" i="10"/>
  <c r="L16" i="10"/>
  <c r="L17" i="10"/>
  <c r="L18" i="10"/>
  <c r="L19" i="10"/>
  <c r="L20" i="10"/>
  <c r="L25" i="10"/>
  <c r="L26" i="10"/>
  <c r="L28" i="10"/>
  <c r="L29" i="10"/>
  <c r="L33" i="10"/>
  <c r="L34" i="10"/>
  <c r="L35" i="10"/>
  <c r="L36" i="10"/>
  <c r="L37" i="10"/>
  <c r="L38" i="10"/>
  <c r="L39" i="10"/>
  <c r="L40" i="10"/>
  <c r="L41" i="10"/>
  <c r="L42" i="10"/>
  <c r="L44" i="10"/>
  <c r="L45" i="10"/>
  <c r="L46" i="10"/>
  <c r="L48" i="10"/>
  <c r="L49" i="10"/>
  <c r="L50" i="10"/>
  <c r="L52" i="10"/>
  <c r="L53" i="10"/>
  <c r="L54" i="10"/>
  <c r="L60" i="10"/>
  <c r="L63" i="10"/>
  <c r="L64" i="10"/>
  <c r="M60" i="10"/>
  <c r="M63" i="10"/>
  <c r="M64" i="10"/>
  <c r="N64" i="10"/>
  <c r="N65" i="11"/>
  <c r="N60" i="10"/>
  <c r="N63" i="10"/>
  <c r="O12" i="10"/>
  <c r="O13" i="10"/>
  <c r="P13" i="10"/>
  <c r="Q13" i="10"/>
  <c r="R13" i="10"/>
  <c r="S13" i="10"/>
  <c r="T13" i="10"/>
  <c r="O14" i="10"/>
  <c r="O16" i="10"/>
  <c r="O17" i="10"/>
  <c r="P17" i="10"/>
  <c r="Q17" i="10"/>
  <c r="R17" i="10"/>
  <c r="G17" i="11"/>
  <c r="O18" i="10"/>
  <c r="O19" i="10"/>
  <c r="O20" i="10"/>
  <c r="O25" i="10"/>
  <c r="P25" i="10"/>
  <c r="Q25" i="10"/>
  <c r="R25" i="10"/>
  <c r="G25" i="11"/>
  <c r="O26" i="10"/>
  <c r="O28" i="10"/>
  <c r="O29" i="10"/>
  <c r="P29" i="10"/>
  <c r="Q29" i="10"/>
  <c r="R29" i="10"/>
  <c r="S29" i="10"/>
  <c r="T29" i="10"/>
  <c r="O33" i="10"/>
  <c r="O34" i="10"/>
  <c r="O35" i="10"/>
  <c r="O36" i="10"/>
  <c r="P36" i="10"/>
  <c r="Q36" i="10"/>
  <c r="R36" i="10"/>
  <c r="G36" i="11"/>
  <c r="O37" i="10"/>
  <c r="O38" i="10"/>
  <c r="O39" i="10"/>
  <c r="O40" i="10"/>
  <c r="P40" i="10"/>
  <c r="Q40" i="10"/>
  <c r="R40" i="10"/>
  <c r="G40" i="11"/>
  <c r="O41" i="10"/>
  <c r="O42" i="10"/>
  <c r="O44" i="10"/>
  <c r="O45" i="10"/>
  <c r="P45" i="10"/>
  <c r="Q45" i="10"/>
  <c r="R45" i="10"/>
  <c r="S45" i="10"/>
  <c r="T45" i="10"/>
  <c r="O46" i="10"/>
  <c r="O48" i="10"/>
  <c r="O49" i="10"/>
  <c r="O50" i="10"/>
  <c r="O52" i="10"/>
  <c r="O53" i="10"/>
  <c r="O54" i="10"/>
  <c r="O60" i="10"/>
  <c r="O63" i="10"/>
  <c r="O64" i="10"/>
  <c r="P12" i="10"/>
  <c r="P14" i="10"/>
  <c r="P16" i="10"/>
  <c r="P18" i="10"/>
  <c r="P19" i="10"/>
  <c r="P20" i="10"/>
  <c r="P26" i="10"/>
  <c r="P28" i="10"/>
  <c r="Q28" i="10"/>
  <c r="R28" i="10"/>
  <c r="G28" i="11"/>
  <c r="P33" i="10"/>
  <c r="P34" i="10"/>
  <c r="P35" i="10"/>
  <c r="Q35" i="10"/>
  <c r="R35" i="10"/>
  <c r="G35" i="11"/>
  <c r="P37" i="10"/>
  <c r="P38" i="10"/>
  <c r="P39" i="10"/>
  <c r="Q39" i="10"/>
  <c r="R39" i="10"/>
  <c r="G39" i="11"/>
  <c r="P41" i="10"/>
  <c r="P42" i="10"/>
  <c r="P44" i="10"/>
  <c r="Q44" i="10"/>
  <c r="R44" i="10"/>
  <c r="G44" i="11"/>
  <c r="P46" i="10"/>
  <c r="P48" i="10"/>
  <c r="Q48" i="10"/>
  <c r="R48" i="10"/>
  <c r="G48" i="11"/>
  <c r="P49" i="10"/>
  <c r="P50" i="10"/>
  <c r="P52" i="10"/>
  <c r="P53" i="10"/>
  <c r="P54" i="10"/>
  <c r="P60" i="10"/>
  <c r="P63" i="10"/>
  <c r="P64" i="10"/>
  <c r="Q12" i="10"/>
  <c r="Q14" i="10"/>
  <c r="Q16" i="10"/>
  <c r="Q18" i="10"/>
  <c r="Q19" i="10"/>
  <c r="Q20" i="10"/>
  <c r="Q26" i="10"/>
  <c r="Q33" i="10"/>
  <c r="Q34" i="10"/>
  <c r="Q37" i="10"/>
  <c r="Q38" i="10"/>
  <c r="Q41" i="10"/>
  <c r="Q42" i="10"/>
  <c r="Q46" i="10"/>
  <c r="Q49" i="10"/>
  <c r="Q50" i="10"/>
  <c r="Q52" i="10"/>
  <c r="Q53" i="10"/>
  <c r="Q54" i="10"/>
  <c r="Q60" i="10"/>
  <c r="Q63" i="10"/>
  <c r="Q64" i="10"/>
  <c r="R12" i="10"/>
  <c r="R14" i="10"/>
  <c r="G14" i="11"/>
  <c r="R16" i="10"/>
  <c r="R18" i="10"/>
  <c r="G18" i="11"/>
  <c r="R19" i="10"/>
  <c r="R20" i="10"/>
  <c r="R26" i="10"/>
  <c r="G26" i="11"/>
  <c r="R33" i="10"/>
  <c r="R34" i="10"/>
  <c r="R37" i="10"/>
  <c r="G37" i="11"/>
  <c r="R38" i="10"/>
  <c r="R41" i="10"/>
  <c r="R42" i="10"/>
  <c r="R46" i="10"/>
  <c r="R49" i="10"/>
  <c r="R50" i="10"/>
  <c r="G50" i="11"/>
  <c r="R52" i="10"/>
  <c r="R53" i="10"/>
  <c r="R54" i="10"/>
  <c r="S54" i="10"/>
  <c r="T54" i="10"/>
  <c r="R60" i="10"/>
  <c r="R63" i="10"/>
  <c r="R64" i="10"/>
  <c r="B66" i="10"/>
  <c r="B65" i="10"/>
  <c r="B64" i="10"/>
  <c r="B63" i="10"/>
  <c r="B62" i="10"/>
  <c r="B61" i="10"/>
  <c r="B60" i="10"/>
  <c r="B59" i="10"/>
  <c r="B58" i="10"/>
  <c r="B57" i="10"/>
  <c r="B56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B55" i="10"/>
  <c r="B54" i="10"/>
  <c r="B53" i="10"/>
  <c r="B52" i="10"/>
  <c r="B51" i="10"/>
  <c r="B50" i="10"/>
  <c r="B49" i="10"/>
  <c r="B48" i="10"/>
  <c r="S47" i="10"/>
  <c r="T47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S35" i="10"/>
  <c r="T35" i="10"/>
  <c r="B35" i="10"/>
  <c r="B34" i="10"/>
  <c r="B33" i="10"/>
  <c r="B32" i="10"/>
  <c r="B31" i="10"/>
  <c r="B30" i="10"/>
  <c r="B29" i="10"/>
  <c r="S28" i="10"/>
  <c r="T28" i="10"/>
  <c r="B28" i="10"/>
  <c r="B27" i="10"/>
  <c r="B26" i="10"/>
  <c r="S25" i="10"/>
  <c r="T25" i="10"/>
  <c r="B25" i="10"/>
  <c r="G24" i="10"/>
  <c r="H24" i="10"/>
  <c r="I24" i="10"/>
  <c r="J24" i="10"/>
  <c r="K24" i="10"/>
  <c r="L24" i="10"/>
  <c r="M24" i="10"/>
  <c r="N24" i="10"/>
  <c r="N24" i="11"/>
  <c r="O24" i="10"/>
  <c r="P24" i="10"/>
  <c r="Q24" i="10"/>
  <c r="R24" i="10"/>
  <c r="B24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G23" i="11"/>
  <c r="B23" i="10"/>
  <c r="G22" i="10"/>
  <c r="H22" i="10"/>
  <c r="I22" i="10"/>
  <c r="J22" i="10"/>
  <c r="K22" i="10"/>
  <c r="L22" i="10"/>
  <c r="M22" i="10"/>
  <c r="N22" i="10"/>
  <c r="N22" i="11"/>
  <c r="O22" i="10"/>
  <c r="P22" i="10"/>
  <c r="Q22" i="10"/>
  <c r="R22" i="10"/>
  <c r="S22" i="10"/>
  <c r="T22" i="10"/>
  <c r="B22" i="10"/>
  <c r="G21" i="10"/>
  <c r="H21" i="10"/>
  <c r="I21" i="10"/>
  <c r="J21" i="10"/>
  <c r="K21" i="10"/>
  <c r="L21" i="10"/>
  <c r="M21" i="10"/>
  <c r="N21" i="10"/>
  <c r="N21" i="11"/>
  <c r="O21" i="10"/>
  <c r="P21" i="10"/>
  <c r="Q21" i="10"/>
  <c r="R21" i="10"/>
  <c r="B21" i="10"/>
  <c r="B20" i="10"/>
  <c r="S19" i="10"/>
  <c r="T19" i="10"/>
  <c r="B19" i="10"/>
  <c r="S18" i="10"/>
  <c r="T18" i="10"/>
  <c r="B18" i="10"/>
  <c r="S17" i="10"/>
  <c r="T17" i="10"/>
  <c r="B17" i="10"/>
  <c r="B16" i="10"/>
  <c r="B15" i="10"/>
  <c r="B14" i="10"/>
  <c r="B13" i="10"/>
  <c r="B12" i="10"/>
  <c r="B11" i="10"/>
  <c r="B1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4" i="10"/>
  <c r="E3" i="10"/>
  <c r="E2" i="10"/>
  <c r="T67" i="3"/>
  <c r="S67" i="3"/>
  <c r="Q67" i="3"/>
  <c r="P67" i="3"/>
  <c r="M67" i="3"/>
  <c r="L67" i="3"/>
  <c r="J67" i="3"/>
  <c r="I67" i="3"/>
  <c r="B67" i="3"/>
  <c r="T66" i="3"/>
  <c r="S66" i="3"/>
  <c r="Q66" i="3"/>
  <c r="P66" i="3"/>
  <c r="M66" i="3"/>
  <c r="L66" i="3"/>
  <c r="J66" i="3"/>
  <c r="I66" i="3"/>
  <c r="B66" i="3"/>
  <c r="T65" i="3"/>
  <c r="S65" i="3"/>
  <c r="Q65" i="3"/>
  <c r="P65" i="3"/>
  <c r="M65" i="3"/>
  <c r="L65" i="3"/>
  <c r="J65" i="3"/>
  <c r="I65" i="3"/>
  <c r="B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B54" i="3"/>
  <c r="B61" i="3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B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B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B43" i="3"/>
  <c r="T42" i="3"/>
  <c r="S42" i="3"/>
  <c r="Q42" i="3"/>
  <c r="P42" i="3"/>
  <c r="M42" i="3"/>
  <c r="L42" i="3"/>
  <c r="J42" i="3"/>
  <c r="I42" i="3"/>
  <c r="B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B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B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B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B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B21" i="3"/>
  <c r="T20" i="3"/>
  <c r="S20" i="3"/>
  <c r="Q20" i="3"/>
  <c r="P20" i="3"/>
  <c r="M20" i="3"/>
  <c r="L20" i="3"/>
  <c r="J20" i="3"/>
  <c r="I20" i="3"/>
  <c r="B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B16" i="3"/>
  <c r="T15" i="3"/>
  <c r="S15" i="3"/>
  <c r="Q15" i="3"/>
  <c r="P15" i="3"/>
  <c r="M15" i="3"/>
  <c r="L15" i="3"/>
  <c r="J15" i="3"/>
  <c r="I15" i="3"/>
  <c r="B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B12" i="3"/>
  <c r="T11" i="3"/>
  <c r="S11" i="3"/>
  <c r="Q11" i="3"/>
  <c r="P11" i="3"/>
  <c r="M11" i="3"/>
  <c r="L11" i="3"/>
  <c r="J11" i="3"/>
  <c r="I11" i="3"/>
  <c r="B11" i="3"/>
  <c r="T10" i="3"/>
  <c r="S10" i="3"/>
  <c r="Q10" i="3"/>
  <c r="P10" i="3"/>
  <c r="M10" i="3"/>
  <c r="L10" i="3"/>
  <c r="J10" i="3"/>
  <c r="I10" i="3"/>
  <c r="B10" i="3"/>
  <c r="I8" i="3"/>
  <c r="P8" i="3"/>
  <c r="S8" i="3"/>
  <c r="H8" i="3"/>
  <c r="O8" i="3"/>
  <c r="G8" i="3"/>
  <c r="N8" i="3"/>
  <c r="L8" i="3"/>
  <c r="N7" i="3"/>
  <c r="R6" i="3"/>
  <c r="N6" i="3"/>
  <c r="O6" i="3"/>
  <c r="E4" i="3"/>
  <c r="E3" i="3"/>
  <c r="E2" i="3"/>
  <c r="R6" i="11"/>
  <c r="O6" i="11"/>
  <c r="O64" i="11"/>
  <c r="B67" i="11"/>
  <c r="N66" i="11"/>
  <c r="R66" i="11"/>
  <c r="O66" i="11"/>
  <c r="K66" i="11"/>
  <c r="H66" i="11"/>
  <c r="B66" i="11"/>
  <c r="R65" i="11"/>
  <c r="K65" i="11"/>
  <c r="H65" i="11"/>
  <c r="B65" i="11"/>
  <c r="N64" i="11"/>
  <c r="R64" i="11"/>
  <c r="G64" i="11"/>
  <c r="K64" i="11"/>
  <c r="L64" i="11"/>
  <c r="H64" i="11"/>
  <c r="B64" i="11"/>
  <c r="B63" i="11"/>
  <c r="B62" i="11"/>
  <c r="R61" i="11"/>
  <c r="N61" i="11"/>
  <c r="B54" i="11"/>
  <c r="B61" i="11"/>
  <c r="N60" i="11"/>
  <c r="R60" i="11"/>
  <c r="K60" i="11"/>
  <c r="H60" i="11"/>
  <c r="B60" i="11"/>
  <c r="N59" i="11"/>
  <c r="R59" i="11"/>
  <c r="K59" i="11"/>
  <c r="H59" i="11"/>
  <c r="B59" i="11"/>
  <c r="B58" i="11"/>
  <c r="B57" i="11"/>
  <c r="B56" i="11"/>
  <c r="N55" i="11"/>
  <c r="Q55" i="11"/>
  <c r="R55" i="11"/>
  <c r="K55" i="11"/>
  <c r="B55" i="11"/>
  <c r="N54" i="11"/>
  <c r="R54" i="11"/>
  <c r="K54" i="11"/>
  <c r="N53" i="11"/>
  <c r="R53" i="11"/>
  <c r="S53" i="11"/>
  <c r="G53" i="11"/>
  <c r="K53" i="11"/>
  <c r="H53" i="11"/>
  <c r="B53" i="11"/>
  <c r="N52" i="11"/>
  <c r="R52" i="11"/>
  <c r="O52" i="11"/>
  <c r="K52" i="11"/>
  <c r="H52" i="11"/>
  <c r="B52" i="11"/>
  <c r="N51" i="11"/>
  <c r="R51" i="11"/>
  <c r="O51" i="11"/>
  <c r="K51" i="11"/>
  <c r="H51" i="11"/>
  <c r="B51" i="11"/>
  <c r="N50" i="11"/>
  <c r="R50" i="11"/>
  <c r="S50" i="11"/>
  <c r="K50" i="11"/>
  <c r="H50" i="11"/>
  <c r="B50" i="11"/>
  <c r="N49" i="11"/>
  <c r="R49" i="11"/>
  <c r="O49" i="11"/>
  <c r="G49" i="11"/>
  <c r="K49" i="11"/>
  <c r="L49" i="11"/>
  <c r="H49" i="11"/>
  <c r="B49" i="11"/>
  <c r="N48" i="11"/>
  <c r="R48" i="11"/>
  <c r="S48" i="11"/>
  <c r="O48" i="11"/>
  <c r="K48" i="11"/>
  <c r="B48" i="11"/>
  <c r="N47" i="11"/>
  <c r="R47" i="11"/>
  <c r="O47" i="11"/>
  <c r="K47" i="11"/>
  <c r="H47" i="11"/>
  <c r="B47" i="11"/>
  <c r="N46" i="11"/>
  <c r="R46" i="11"/>
  <c r="O46" i="11"/>
  <c r="K46" i="11"/>
  <c r="H46" i="11"/>
  <c r="B46" i="11"/>
  <c r="N45" i="11"/>
  <c r="R45" i="11"/>
  <c r="O45" i="11"/>
  <c r="K45" i="11"/>
  <c r="H45" i="11"/>
  <c r="B45" i="11"/>
  <c r="N44" i="11"/>
  <c r="R44" i="11"/>
  <c r="T44" i="11"/>
  <c r="O44" i="11"/>
  <c r="K44" i="11"/>
  <c r="H44" i="11"/>
  <c r="B44" i="11"/>
  <c r="B43" i="11"/>
  <c r="N42" i="11"/>
  <c r="R42" i="11"/>
  <c r="O42" i="11"/>
  <c r="K42" i="11"/>
  <c r="H42" i="11"/>
  <c r="B42" i="11"/>
  <c r="N41" i="11"/>
  <c r="R41" i="11"/>
  <c r="O41" i="11"/>
  <c r="K41" i="11"/>
  <c r="H41" i="11"/>
  <c r="B41" i="11"/>
  <c r="N40" i="11"/>
  <c r="R40" i="11"/>
  <c r="O40" i="11"/>
  <c r="K40" i="11"/>
  <c r="H40" i="11"/>
  <c r="B40" i="11"/>
  <c r="N39" i="11"/>
  <c r="R39" i="11"/>
  <c r="O39" i="11"/>
  <c r="K39" i="11"/>
  <c r="H39" i="11"/>
  <c r="B39" i="11"/>
  <c r="N38" i="11"/>
  <c r="R38" i="11"/>
  <c r="O38" i="11"/>
  <c r="K38" i="11"/>
  <c r="H38" i="11"/>
  <c r="B38" i="11"/>
  <c r="N37" i="11"/>
  <c r="R37" i="11"/>
  <c r="O37" i="11"/>
  <c r="K37" i="11"/>
  <c r="H37" i="11"/>
  <c r="B37" i="11"/>
  <c r="N36" i="11"/>
  <c r="R36" i="11"/>
  <c r="O36" i="11"/>
  <c r="K36" i="11"/>
  <c r="H36" i="11"/>
  <c r="B36" i="11"/>
  <c r="N35" i="11"/>
  <c r="R35" i="11"/>
  <c r="O35" i="11"/>
  <c r="K35" i="11"/>
  <c r="H35" i="11"/>
  <c r="B35" i="11"/>
  <c r="N34" i="11"/>
  <c r="R34" i="11"/>
  <c r="O34" i="11"/>
  <c r="K34" i="11"/>
  <c r="H34" i="11"/>
  <c r="B34" i="11"/>
  <c r="N33" i="11"/>
  <c r="R33" i="11"/>
  <c r="O33" i="11"/>
  <c r="K33" i="11"/>
  <c r="H33" i="11"/>
  <c r="B33" i="11"/>
  <c r="N32" i="11"/>
  <c r="B32" i="11"/>
  <c r="B31" i="11"/>
  <c r="B30" i="11"/>
  <c r="N29" i="11"/>
  <c r="O29" i="11"/>
  <c r="Q29" i="11"/>
  <c r="R29" i="11"/>
  <c r="K29" i="11"/>
  <c r="H29" i="11"/>
  <c r="B29" i="11"/>
  <c r="N28" i="11"/>
  <c r="R28" i="11"/>
  <c r="T28" i="11"/>
  <c r="O28" i="11"/>
  <c r="K28" i="11"/>
  <c r="H28" i="11"/>
  <c r="B28" i="11"/>
  <c r="N27" i="11"/>
  <c r="O27" i="11"/>
  <c r="Q27" i="11"/>
  <c r="R27" i="11"/>
  <c r="K27" i="11"/>
  <c r="H27" i="11"/>
  <c r="B27" i="11"/>
  <c r="N26" i="11"/>
  <c r="R26" i="11"/>
  <c r="O26" i="11"/>
  <c r="K26" i="11"/>
  <c r="M26" i="11"/>
  <c r="H26" i="11"/>
  <c r="B26" i="11"/>
  <c r="N25" i="11"/>
  <c r="R25" i="11"/>
  <c r="O25" i="11"/>
  <c r="Q25" i="11"/>
  <c r="K25" i="11"/>
  <c r="H25" i="11"/>
  <c r="B25" i="11"/>
  <c r="R24" i="11"/>
  <c r="O24" i="11"/>
  <c r="K24" i="11"/>
  <c r="H24" i="11"/>
  <c r="B24" i="11"/>
  <c r="N23" i="11"/>
  <c r="R23" i="11"/>
  <c r="O23" i="11"/>
  <c r="K23" i="11"/>
  <c r="H23" i="11"/>
  <c r="B23" i="11"/>
  <c r="R22" i="11"/>
  <c r="O22" i="11"/>
  <c r="Q22" i="11"/>
  <c r="K22" i="11"/>
  <c r="H22" i="11"/>
  <c r="B22" i="11"/>
  <c r="R21" i="11"/>
  <c r="O21" i="11"/>
  <c r="K21" i="11"/>
  <c r="H21" i="11"/>
  <c r="B21" i="11"/>
  <c r="N20" i="11"/>
  <c r="R20" i="11"/>
  <c r="K20" i="11"/>
  <c r="B20" i="11"/>
  <c r="N19" i="11"/>
  <c r="R19" i="11"/>
  <c r="O19" i="11"/>
  <c r="G19" i="11"/>
  <c r="K19" i="11"/>
  <c r="H19" i="11"/>
  <c r="B19" i="11"/>
  <c r="N18" i="11"/>
  <c r="R18" i="11"/>
  <c r="S18" i="11"/>
  <c r="O18" i="11"/>
  <c r="K18" i="11"/>
  <c r="H18" i="11"/>
  <c r="B18" i="11"/>
  <c r="N17" i="11"/>
  <c r="R17" i="11"/>
  <c r="O17" i="11"/>
  <c r="K17" i="11"/>
  <c r="H17" i="11"/>
  <c r="B17" i="11"/>
  <c r="N16" i="11"/>
  <c r="R16" i="11"/>
  <c r="O16" i="11"/>
  <c r="K16" i="11"/>
  <c r="H16" i="11"/>
  <c r="B16" i="11"/>
  <c r="N15" i="11"/>
  <c r="R15" i="11"/>
  <c r="O15" i="11"/>
  <c r="G15" i="11"/>
  <c r="H15" i="11"/>
  <c r="J15" i="11"/>
  <c r="K15" i="11"/>
  <c r="B15" i="11"/>
  <c r="N14" i="11"/>
  <c r="O14" i="11"/>
  <c r="Q14" i="11"/>
  <c r="R14" i="11"/>
  <c r="P14" i="11"/>
  <c r="K14" i="11"/>
  <c r="H14" i="11"/>
  <c r="B14" i="11"/>
  <c r="N13" i="11"/>
  <c r="R13" i="11"/>
  <c r="O13" i="11"/>
  <c r="K13" i="11"/>
  <c r="H13" i="11"/>
  <c r="B13" i="11"/>
  <c r="N12" i="11"/>
  <c r="O12" i="11"/>
  <c r="Q12" i="11"/>
  <c r="R12" i="11"/>
  <c r="K12" i="11"/>
  <c r="H12" i="11"/>
  <c r="B12" i="11"/>
  <c r="B11" i="11"/>
  <c r="B10" i="11"/>
  <c r="I8" i="11"/>
  <c r="P8" i="11"/>
  <c r="S8" i="11"/>
  <c r="H8" i="11"/>
  <c r="O8" i="11"/>
  <c r="G8" i="11"/>
  <c r="N8" i="11"/>
  <c r="L8" i="11"/>
  <c r="N7" i="11"/>
  <c r="E4" i="11"/>
  <c r="E3" i="11"/>
  <c r="E2" i="11"/>
  <c r="D22" i="1"/>
  <c r="E13" i="1"/>
  <c r="I21" i="1"/>
  <c r="H21" i="1"/>
  <c r="E17" i="1"/>
  <c r="E21" i="1"/>
  <c r="D17" i="1"/>
  <c r="D21" i="1"/>
  <c r="I17" i="1"/>
  <c r="H17" i="1"/>
  <c r="I13" i="1"/>
  <c r="H13" i="1"/>
  <c r="E4" i="1"/>
  <c r="E3" i="1"/>
  <c r="E2" i="1"/>
  <c r="R8" i="11"/>
  <c r="S16" i="11"/>
  <c r="P28" i="11"/>
  <c r="S33" i="11"/>
  <c r="S37" i="11"/>
  <c r="S41" i="11"/>
  <c r="P44" i="11"/>
  <c r="Q45" i="11"/>
  <c r="O50" i="11"/>
  <c r="O53" i="11"/>
  <c r="O54" i="11"/>
  <c r="O60" i="11"/>
  <c r="P60" i="11"/>
  <c r="T64" i="11"/>
  <c r="O65" i="11"/>
  <c r="R8" i="3"/>
  <c r="G265" i="2"/>
  <c r="H11" i="1"/>
  <c r="T21" i="11"/>
  <c r="P29" i="11"/>
  <c r="L40" i="11"/>
  <c r="L36" i="11"/>
  <c r="M17" i="11"/>
  <c r="I66" i="11"/>
  <c r="L59" i="11"/>
  <c r="G261" i="2"/>
  <c r="D11" i="1"/>
  <c r="G266" i="2"/>
  <c r="H15" i="1"/>
  <c r="Q16" i="11"/>
  <c r="T26" i="11"/>
  <c r="T29" i="11"/>
  <c r="O59" i="11"/>
  <c r="O61" i="11"/>
  <c r="P24" i="11"/>
  <c r="I48" i="11"/>
  <c r="J28" i="11"/>
  <c r="G238" i="2"/>
  <c r="G262" i="2"/>
  <c r="D15" i="1"/>
  <c r="M27" i="11"/>
  <c r="I27" i="11"/>
  <c r="L47" i="11"/>
  <c r="M47" i="11"/>
  <c r="J47" i="11"/>
  <c r="I47" i="11"/>
  <c r="J44" i="11"/>
  <c r="I44" i="11"/>
  <c r="M44" i="11"/>
  <c r="M48" i="11"/>
  <c r="G60" i="11"/>
  <c r="S51" i="10"/>
  <c r="T51" i="10"/>
  <c r="S131" i="10"/>
  <c r="T131" i="10"/>
  <c r="S154" i="10"/>
  <c r="T154" i="10"/>
  <c r="S147" i="10"/>
  <c r="T147" i="10"/>
  <c r="S143" i="10"/>
  <c r="T143" i="10"/>
  <c r="S20" i="10"/>
  <c r="T20" i="10"/>
  <c r="G52" i="11"/>
  <c r="J52" i="11"/>
  <c r="O43" i="10"/>
  <c r="G13" i="11"/>
  <c r="M13" i="11"/>
  <c r="P18" i="11"/>
  <c r="G24" i="11"/>
  <c r="P26" i="11"/>
  <c r="G21" i="11"/>
  <c r="L28" i="11"/>
  <c r="G22" i="11"/>
  <c r="I22" i="11"/>
  <c r="S48" i="10"/>
  <c r="T48" i="10"/>
  <c r="S12" i="10"/>
  <c r="T12" i="10"/>
  <c r="G12" i="11"/>
  <c r="M12" i="11"/>
  <c r="S36" i="10"/>
  <c r="T36" i="10"/>
  <c r="Q32" i="10"/>
  <c r="R127" i="10"/>
  <c r="S52" i="10"/>
  <c r="T52" i="10"/>
  <c r="S16" i="10"/>
  <c r="T16" i="10"/>
  <c r="G20" i="11"/>
  <c r="G45" i="11"/>
  <c r="I45" i="11"/>
  <c r="Q46" i="11"/>
  <c r="S64" i="10"/>
  <c r="T64" i="10"/>
  <c r="R43" i="10"/>
  <c r="T14" i="11"/>
  <c r="P15" i="11"/>
  <c r="P19" i="11"/>
  <c r="T46" i="11"/>
  <c r="P47" i="11"/>
  <c r="S64" i="11"/>
  <c r="S40" i="10"/>
  <c r="T40" i="10"/>
  <c r="S135" i="10"/>
  <c r="T135" i="10"/>
  <c r="S139" i="10"/>
  <c r="T139" i="10"/>
  <c r="S134" i="10"/>
  <c r="T134" i="10"/>
  <c r="S42" i="10"/>
  <c r="T42" i="10"/>
  <c r="L11" i="10"/>
  <c r="L10" i="10"/>
  <c r="I11" i="10"/>
  <c r="I10" i="10"/>
  <c r="G11" i="10"/>
  <c r="S158" i="10"/>
  <c r="T158" i="10"/>
  <c r="S145" i="10"/>
  <c r="T145" i="10"/>
  <c r="M151" i="10"/>
  <c r="N151" i="10"/>
  <c r="O58" i="11"/>
  <c r="N58" i="10"/>
  <c r="N58" i="11"/>
  <c r="Q58" i="11"/>
  <c r="G151" i="10"/>
  <c r="O127" i="4"/>
  <c r="O115" i="4"/>
  <c r="N151" i="4"/>
  <c r="N138" i="4"/>
  <c r="N106" i="4"/>
  <c r="L138" i="4"/>
  <c r="L106" i="4"/>
  <c r="H138" i="4"/>
  <c r="G127" i="4"/>
  <c r="S23" i="8"/>
  <c r="T23" i="8"/>
  <c r="S157" i="8"/>
  <c r="T157" i="8"/>
  <c r="S140" i="8"/>
  <c r="T140" i="8"/>
  <c r="P127" i="8"/>
  <c r="M138" i="8"/>
  <c r="M115" i="8"/>
  <c r="J126" i="9"/>
  <c r="J114" i="9"/>
  <c r="I150" i="9"/>
  <c r="H126" i="9"/>
  <c r="H114" i="9"/>
  <c r="P106" i="10"/>
  <c r="L106" i="10"/>
  <c r="R106" i="10"/>
  <c r="T47" i="11"/>
  <c r="S54" i="11"/>
  <c r="T55" i="11"/>
  <c r="M66" i="11"/>
  <c r="S53" i="10"/>
  <c r="T53" i="10"/>
  <c r="S49" i="10"/>
  <c r="T49" i="10"/>
  <c r="G29" i="11"/>
  <c r="I29" i="11"/>
  <c r="O11" i="10"/>
  <c r="O10" i="10"/>
  <c r="M58" i="10"/>
  <c r="S44" i="10"/>
  <c r="T44" i="10"/>
  <c r="S39" i="10"/>
  <c r="T39" i="10"/>
  <c r="J58" i="10"/>
  <c r="I43" i="10"/>
  <c r="O151" i="10"/>
  <c r="I151" i="10"/>
  <c r="S143" i="4"/>
  <c r="T143" i="4"/>
  <c r="S134" i="4"/>
  <c r="T134" i="4"/>
  <c r="S130" i="4"/>
  <c r="T130" i="4"/>
  <c r="S114" i="4"/>
  <c r="T114" i="4"/>
  <c r="M127" i="4"/>
  <c r="Q58" i="8"/>
  <c r="M58" i="8"/>
  <c r="I58" i="8"/>
  <c r="S63" i="8"/>
  <c r="T63" i="8"/>
  <c r="S123" i="8"/>
  <c r="T123" i="8"/>
  <c r="Q138" i="8"/>
  <c r="S134" i="8"/>
  <c r="T134" i="8"/>
  <c r="S130" i="8"/>
  <c r="T130" i="8"/>
  <c r="S119" i="8"/>
  <c r="T119" i="8"/>
  <c r="S111" i="8"/>
  <c r="T111" i="8"/>
  <c r="S107" i="8"/>
  <c r="T107" i="8"/>
  <c r="N127" i="8"/>
  <c r="N115" i="8"/>
  <c r="M151" i="8"/>
  <c r="M106" i="8"/>
  <c r="M105" i="8"/>
  <c r="J115" i="8"/>
  <c r="S152" i="9"/>
  <c r="T152" i="9"/>
  <c r="Q114" i="9"/>
  <c r="P150" i="9"/>
  <c r="P114" i="9"/>
  <c r="G150" i="9"/>
  <c r="G11" i="8"/>
  <c r="M11" i="8"/>
  <c r="Q32" i="8"/>
  <c r="Q106" i="10"/>
  <c r="M106" i="10"/>
  <c r="N106" i="10"/>
  <c r="O11" i="11"/>
  <c r="G115" i="10"/>
  <c r="S146" i="4"/>
  <c r="T146" i="4"/>
  <c r="J106" i="4"/>
  <c r="I127" i="4"/>
  <c r="G115" i="4"/>
  <c r="R127" i="8"/>
  <c r="S153" i="8"/>
  <c r="T153" i="8"/>
  <c r="O138" i="8"/>
  <c r="S120" i="9"/>
  <c r="T120" i="9"/>
  <c r="S121" i="9"/>
  <c r="T121" i="9"/>
  <c r="S112" i="9"/>
  <c r="T112" i="9"/>
  <c r="S158" i="9"/>
  <c r="T158" i="9"/>
  <c r="I137" i="9"/>
  <c r="I105" i="9"/>
  <c r="O43" i="8"/>
  <c r="I115" i="10"/>
  <c r="H106" i="10"/>
  <c r="G42" i="11"/>
  <c r="J42" i="11"/>
  <c r="S38" i="10"/>
  <c r="T38" i="10"/>
  <c r="G34" i="11"/>
  <c r="L34" i="11"/>
  <c r="S27" i="10"/>
  <c r="T27" i="10"/>
  <c r="S65" i="10"/>
  <c r="T65" i="10"/>
  <c r="P58" i="10"/>
  <c r="S34" i="10"/>
  <c r="T34" i="10"/>
  <c r="H11" i="10"/>
  <c r="H10" i="10"/>
  <c r="G43" i="10"/>
  <c r="R151" i="10"/>
  <c r="S130" i="10"/>
  <c r="T130" i="10"/>
  <c r="S153" i="10"/>
  <c r="T153" i="10"/>
  <c r="S137" i="10"/>
  <c r="T137" i="10"/>
  <c r="S129" i="10"/>
  <c r="T129" i="10"/>
  <c r="H151" i="10"/>
  <c r="S21" i="4"/>
  <c r="T21" i="4"/>
  <c r="P58" i="4"/>
  <c r="M58" i="4"/>
  <c r="N58" i="4"/>
  <c r="R58" i="11"/>
  <c r="J58" i="4"/>
  <c r="R151" i="4"/>
  <c r="R106" i="4"/>
  <c r="S152" i="4"/>
  <c r="T152" i="4"/>
  <c r="N115" i="4"/>
  <c r="K151" i="4"/>
  <c r="S139" i="8"/>
  <c r="T139" i="8"/>
  <c r="S117" i="8"/>
  <c r="T117" i="8"/>
  <c r="N114" i="9"/>
  <c r="M150" i="9"/>
  <c r="S135" i="9"/>
  <c r="T135" i="9"/>
  <c r="S131" i="9"/>
  <c r="T131" i="9"/>
  <c r="S127" i="9"/>
  <c r="T127" i="9"/>
  <c r="I114" i="9"/>
  <c r="O106" i="10"/>
  <c r="K115" i="10"/>
  <c r="J106" i="10"/>
  <c r="M50" i="11"/>
  <c r="L50" i="11"/>
  <c r="J22" i="11"/>
  <c r="S36" i="11"/>
  <c r="T36" i="11"/>
  <c r="J51" i="11"/>
  <c r="M51" i="11"/>
  <c r="I51" i="11"/>
  <c r="S51" i="11"/>
  <c r="Q51" i="11"/>
  <c r="S60" i="11"/>
  <c r="Q60" i="11"/>
  <c r="T60" i="11"/>
  <c r="S65" i="11"/>
  <c r="Q65" i="11"/>
  <c r="S41" i="10"/>
  <c r="T41" i="10"/>
  <c r="G41" i="11"/>
  <c r="L37" i="11"/>
  <c r="I37" i="11"/>
  <c r="R32" i="10"/>
  <c r="S33" i="10"/>
  <c r="T33" i="10"/>
  <c r="G33" i="11"/>
  <c r="J26" i="11"/>
  <c r="I26" i="11"/>
  <c r="J18" i="11"/>
  <c r="J14" i="11"/>
  <c r="G54" i="11"/>
  <c r="S37" i="10"/>
  <c r="T37" i="10"/>
  <c r="S26" i="10"/>
  <c r="T26" i="10"/>
  <c r="P35" i="11"/>
  <c r="S35" i="11"/>
  <c r="I19" i="11"/>
  <c r="L19" i="11"/>
  <c r="T24" i="11"/>
  <c r="P25" i="11"/>
  <c r="S25" i="11"/>
  <c r="Q35" i="11"/>
  <c r="P36" i="11"/>
  <c r="L45" i="11"/>
  <c r="G46" i="11"/>
  <c r="J46" i="11"/>
  <c r="S46" i="11"/>
  <c r="Q47" i="11"/>
  <c r="L48" i="11"/>
  <c r="J48" i="11"/>
  <c r="P51" i="11"/>
  <c r="M54" i="11"/>
  <c r="T59" i="11"/>
  <c r="S59" i="11"/>
  <c r="L60" i="11"/>
  <c r="Q64" i="11"/>
  <c r="P64" i="11"/>
  <c r="P65" i="11"/>
  <c r="G55" i="11"/>
  <c r="I55" i="11"/>
  <c r="G65" i="11"/>
  <c r="S15" i="11"/>
  <c r="T15" i="11"/>
  <c r="Q18" i="11"/>
  <c r="L23" i="11"/>
  <c r="M23" i="11"/>
  <c r="S40" i="11"/>
  <c r="T40" i="11"/>
  <c r="S46" i="10"/>
  <c r="T46" i="10"/>
  <c r="S50" i="10"/>
  <c r="T50" i="10"/>
  <c r="L52" i="11"/>
  <c r="I52" i="11"/>
  <c r="J40" i="11"/>
  <c r="I40" i="11"/>
  <c r="J36" i="11"/>
  <c r="I36" i="11"/>
  <c r="I15" i="11"/>
  <c r="L15" i="11"/>
  <c r="J13" i="11"/>
  <c r="J17" i="11"/>
  <c r="J19" i="11"/>
  <c r="P39" i="11"/>
  <c r="S39" i="11"/>
  <c r="L51" i="11"/>
  <c r="Q21" i="11"/>
  <c r="P21" i="11"/>
  <c r="S14" i="11"/>
  <c r="T18" i="11"/>
  <c r="S20" i="11"/>
  <c r="J23" i="11"/>
  <c r="S29" i="11"/>
  <c r="M37" i="11"/>
  <c r="Q39" i="11"/>
  <c r="P40" i="11"/>
  <c r="L44" i="11"/>
  <c r="T49" i="11"/>
  <c r="S49" i="11"/>
  <c r="Q50" i="11"/>
  <c r="T50" i="11"/>
  <c r="P50" i="11"/>
  <c r="T51" i="11"/>
  <c r="Q19" i="11"/>
  <c r="Q23" i="11"/>
  <c r="J24" i="11"/>
  <c r="M25" i="11"/>
  <c r="T33" i="11"/>
  <c r="M40" i="11"/>
  <c r="T41" i="11"/>
  <c r="L53" i="11"/>
  <c r="S55" i="11"/>
  <c r="S23" i="10"/>
  <c r="T23" i="10"/>
  <c r="S60" i="10"/>
  <c r="T60" i="10"/>
  <c r="P32" i="10"/>
  <c r="L43" i="10"/>
  <c r="L32" i="10"/>
  <c r="L30" i="10"/>
  <c r="L31" i="10"/>
  <c r="K32" i="10"/>
  <c r="J43" i="10"/>
  <c r="I32" i="10"/>
  <c r="I30" i="10"/>
  <c r="I31" i="10"/>
  <c r="N138" i="10"/>
  <c r="M138" i="10"/>
  <c r="O43" i="11"/>
  <c r="L127" i="10"/>
  <c r="I127" i="10"/>
  <c r="G138" i="10"/>
  <c r="G127" i="10"/>
  <c r="G125" i="10"/>
  <c r="S65" i="4"/>
  <c r="T65" i="4"/>
  <c r="H58" i="4"/>
  <c r="R138" i="4"/>
  <c r="R115" i="4"/>
  <c r="S131" i="4"/>
  <c r="T131" i="4"/>
  <c r="M36" i="11"/>
  <c r="T37" i="11"/>
  <c r="L42" i="11"/>
  <c r="S44" i="11"/>
  <c r="M52" i="11"/>
  <c r="S52" i="11"/>
  <c r="T53" i="11"/>
  <c r="L66" i="11"/>
  <c r="S14" i="10"/>
  <c r="T14" i="10"/>
  <c r="S55" i="10"/>
  <c r="T55" i="10"/>
  <c r="L12" i="11"/>
  <c r="T12" i="11"/>
  <c r="L13" i="11"/>
  <c r="Q13" i="11"/>
  <c r="M15" i="11"/>
  <c r="G16" i="11"/>
  <c r="T16" i="11"/>
  <c r="L17" i="11"/>
  <c r="Q17" i="11"/>
  <c r="M19" i="11"/>
  <c r="L20" i="11"/>
  <c r="M22" i="11"/>
  <c r="L24" i="11"/>
  <c r="I25" i="11"/>
  <c r="T25" i="11"/>
  <c r="S27" i="11"/>
  <c r="Q33" i="11"/>
  <c r="T35" i="11"/>
  <c r="Q37" i="11"/>
  <c r="G38" i="11"/>
  <c r="J38" i="11"/>
  <c r="T39" i="11"/>
  <c r="Q41" i="11"/>
  <c r="S45" i="11"/>
  <c r="S47" i="11"/>
  <c r="P55" i="11"/>
  <c r="T65" i="11"/>
  <c r="J66" i="11"/>
  <c r="S59" i="10"/>
  <c r="T59" i="10"/>
  <c r="Q58" i="10"/>
  <c r="Q43" i="10"/>
  <c r="O32" i="10"/>
  <c r="O30" i="10"/>
  <c r="O31" i="10"/>
  <c r="K43" i="10"/>
  <c r="K11" i="10"/>
  <c r="K10" i="10"/>
  <c r="H43" i="10"/>
  <c r="H32" i="10"/>
  <c r="H30" i="10"/>
  <c r="H31" i="10"/>
  <c r="G58" i="10"/>
  <c r="G32" i="10"/>
  <c r="S159" i="10"/>
  <c r="T159" i="10"/>
  <c r="O138" i="10"/>
  <c r="N127" i="10"/>
  <c r="K127" i="10"/>
  <c r="H138" i="10"/>
  <c r="S119" i="4"/>
  <c r="T119" i="4"/>
  <c r="P43" i="10"/>
  <c r="J11" i="10"/>
  <c r="P127" i="10"/>
  <c r="M127" i="10"/>
  <c r="J138" i="10"/>
  <c r="I138" i="10"/>
  <c r="H127" i="10"/>
  <c r="H125" i="10"/>
  <c r="H126" i="10"/>
  <c r="S23" i="4"/>
  <c r="T23" i="4"/>
  <c r="Q127" i="4"/>
  <c r="S153" i="4"/>
  <c r="T153" i="4"/>
  <c r="S133" i="4"/>
  <c r="T133" i="4"/>
  <c r="M60" i="11"/>
  <c r="M64" i="11"/>
  <c r="S66" i="11"/>
  <c r="S21" i="10"/>
  <c r="T21" i="10"/>
  <c r="S24" i="10"/>
  <c r="T24" i="10"/>
  <c r="R11" i="10"/>
  <c r="R10" i="10"/>
  <c r="Q11" i="10"/>
  <c r="Q10" i="10"/>
  <c r="P11" i="10"/>
  <c r="P10" i="10"/>
  <c r="O58" i="10"/>
  <c r="L58" i="10"/>
  <c r="J32" i="10"/>
  <c r="J30" i="10"/>
  <c r="J31" i="10"/>
  <c r="S152" i="10"/>
  <c r="T152" i="10"/>
  <c r="S136" i="10"/>
  <c r="T136" i="10"/>
  <c r="S132" i="10"/>
  <c r="T132" i="10"/>
  <c r="O127" i="10"/>
  <c r="L138" i="10"/>
  <c r="L125" i="10"/>
  <c r="L126" i="10"/>
  <c r="K138" i="10"/>
  <c r="J151" i="10"/>
  <c r="J127" i="10"/>
  <c r="S22" i="4"/>
  <c r="T22" i="4"/>
  <c r="S24" i="4"/>
  <c r="T24" i="4"/>
  <c r="L58" i="4"/>
  <c r="I58" i="4"/>
  <c r="S60" i="4"/>
  <c r="T60" i="4"/>
  <c r="S145" i="4"/>
  <c r="T145" i="4"/>
  <c r="S141" i="4"/>
  <c r="T141" i="4"/>
  <c r="S136" i="4"/>
  <c r="T136" i="4"/>
  <c r="S128" i="4"/>
  <c r="T128" i="4"/>
  <c r="Q115" i="4"/>
  <c r="P151" i="4"/>
  <c r="P138" i="4"/>
  <c r="K115" i="4"/>
  <c r="K106" i="4"/>
  <c r="K105" i="4"/>
  <c r="K138" i="4"/>
  <c r="K125" i="4"/>
  <c r="K149" i="4"/>
  <c r="J151" i="4"/>
  <c r="J115" i="4"/>
  <c r="I138" i="4"/>
  <c r="I125" i="4"/>
  <c r="I126" i="4"/>
  <c r="H127" i="4"/>
  <c r="H125" i="4"/>
  <c r="H126" i="4"/>
  <c r="G138" i="4"/>
  <c r="S21" i="8"/>
  <c r="T21" i="8"/>
  <c r="S59" i="8"/>
  <c r="T59" i="8"/>
  <c r="O58" i="8"/>
  <c r="K58" i="8"/>
  <c r="S65" i="8"/>
  <c r="T65" i="8"/>
  <c r="G58" i="8"/>
  <c r="R106" i="8"/>
  <c r="S152" i="8"/>
  <c r="T152" i="8"/>
  <c r="Q115" i="8"/>
  <c r="Q105" i="8"/>
  <c r="P138" i="8"/>
  <c r="P125" i="8"/>
  <c r="P126" i="8"/>
  <c r="O127" i="8"/>
  <c r="O125" i="8"/>
  <c r="O126" i="8"/>
  <c r="K138" i="8"/>
  <c r="K106" i="8"/>
  <c r="J138" i="8"/>
  <c r="I127" i="8"/>
  <c r="I115" i="8"/>
  <c r="H151" i="8"/>
  <c r="G138" i="8"/>
  <c r="G127" i="8"/>
  <c r="G125" i="8"/>
  <c r="G115" i="8"/>
  <c r="O43" i="9"/>
  <c r="N11" i="9"/>
  <c r="N10" i="9"/>
  <c r="I32" i="9"/>
  <c r="I11" i="9"/>
  <c r="I10" i="9"/>
  <c r="H56" i="9"/>
  <c r="S41" i="9"/>
  <c r="T41" i="9"/>
  <c r="S37" i="9"/>
  <c r="T37" i="9"/>
  <c r="S18" i="9"/>
  <c r="T18" i="9"/>
  <c r="S14" i="9"/>
  <c r="T14" i="9"/>
  <c r="S57" i="9"/>
  <c r="T57" i="9"/>
  <c r="S50" i="9"/>
  <c r="T50" i="9"/>
  <c r="S27" i="9"/>
  <c r="T27" i="9"/>
  <c r="S15" i="9"/>
  <c r="T15" i="9"/>
  <c r="S139" i="9"/>
  <c r="T139" i="9"/>
  <c r="S123" i="9"/>
  <c r="T123" i="9"/>
  <c r="S119" i="9"/>
  <c r="T119" i="9"/>
  <c r="S55" i="4"/>
  <c r="T55" i="4"/>
  <c r="Q58" i="4"/>
  <c r="S58" i="4"/>
  <c r="T58" i="4"/>
  <c r="S63" i="4"/>
  <c r="T63" i="4"/>
  <c r="M115" i="4"/>
  <c r="M106" i="4"/>
  <c r="L151" i="4"/>
  <c r="L115" i="4"/>
  <c r="L105" i="4"/>
  <c r="K126" i="4"/>
  <c r="J127" i="4"/>
  <c r="J125" i="4"/>
  <c r="J126" i="4"/>
  <c r="I151" i="4"/>
  <c r="S22" i="8"/>
  <c r="T22" i="8"/>
  <c r="R58" i="8"/>
  <c r="N58" i="8"/>
  <c r="J58" i="8"/>
  <c r="S64" i="8"/>
  <c r="T64" i="8"/>
  <c r="R138" i="8"/>
  <c r="R125" i="8"/>
  <c r="R126" i="8"/>
  <c r="S124" i="8"/>
  <c r="T124" i="8"/>
  <c r="S120" i="8"/>
  <c r="T120" i="8"/>
  <c r="S136" i="8"/>
  <c r="T136" i="8"/>
  <c r="S132" i="8"/>
  <c r="T132" i="8"/>
  <c r="Q127" i="8"/>
  <c r="Q125" i="8"/>
  <c r="Q126" i="8"/>
  <c r="P151" i="8"/>
  <c r="L106" i="8"/>
  <c r="L105" i="8"/>
  <c r="K115" i="8"/>
  <c r="J151" i="8"/>
  <c r="J127" i="8"/>
  <c r="J125" i="8"/>
  <c r="O10" i="9"/>
  <c r="K43" i="9"/>
  <c r="J11" i="9"/>
  <c r="J10" i="9"/>
  <c r="S53" i="9"/>
  <c r="T53" i="9"/>
  <c r="S49" i="9"/>
  <c r="T49" i="9"/>
  <c r="S45" i="9"/>
  <c r="T45" i="9"/>
  <c r="S25" i="9"/>
  <c r="T25" i="9"/>
  <c r="S17" i="9"/>
  <c r="T17" i="9"/>
  <c r="S153" i="9"/>
  <c r="T153" i="9"/>
  <c r="S133" i="9"/>
  <c r="T133" i="9"/>
  <c r="S129" i="9"/>
  <c r="T129" i="9"/>
  <c r="O106" i="4"/>
  <c r="O105" i="4"/>
  <c r="M138" i="4"/>
  <c r="M125" i="4"/>
  <c r="M126" i="4"/>
  <c r="L127" i="4"/>
  <c r="L125" i="4"/>
  <c r="L126" i="4"/>
  <c r="G151" i="4"/>
  <c r="G106" i="4"/>
  <c r="G105" i="4"/>
  <c r="R151" i="8"/>
  <c r="S158" i="8"/>
  <c r="T158" i="8"/>
  <c r="S145" i="8"/>
  <c r="T145" i="8"/>
  <c r="N106" i="8"/>
  <c r="N105" i="8"/>
  <c r="N138" i="8"/>
  <c r="N125" i="8"/>
  <c r="N149" i="8"/>
  <c r="L138" i="8"/>
  <c r="K127" i="8"/>
  <c r="I138" i="8"/>
  <c r="G151" i="8"/>
  <c r="S24" i="9"/>
  <c r="T24" i="9"/>
  <c r="Q32" i="9"/>
  <c r="Q11" i="9"/>
  <c r="Q10" i="9"/>
  <c r="P56" i="9"/>
  <c r="O56" i="9"/>
  <c r="L32" i="9"/>
  <c r="K10" i="9"/>
  <c r="J43" i="9"/>
  <c r="S59" i="9"/>
  <c r="T59" i="9"/>
  <c r="Q150" i="9"/>
  <c r="S145" i="9"/>
  <c r="T145" i="9"/>
  <c r="S141" i="9"/>
  <c r="T141" i="9"/>
  <c r="N127" i="4"/>
  <c r="N125" i="4"/>
  <c r="N126" i="4"/>
  <c r="M151" i="4"/>
  <c r="I115" i="4"/>
  <c r="I106" i="4"/>
  <c r="I105" i="4"/>
  <c r="I149" i="4"/>
  <c r="H151" i="4"/>
  <c r="H115" i="4"/>
  <c r="S24" i="8"/>
  <c r="T24" i="8"/>
  <c r="S60" i="8"/>
  <c r="T60" i="8"/>
  <c r="P115" i="8"/>
  <c r="P106" i="8"/>
  <c r="O151" i="8"/>
  <c r="O115" i="8"/>
  <c r="N126" i="8"/>
  <c r="M127" i="8"/>
  <c r="M125" i="8"/>
  <c r="M126" i="8"/>
  <c r="L151" i="8"/>
  <c r="L127" i="8"/>
  <c r="L125" i="8"/>
  <c r="L126" i="8"/>
  <c r="J106" i="8"/>
  <c r="J105" i="8"/>
  <c r="S21" i="9"/>
  <c r="T21" i="9"/>
  <c r="R11" i="9"/>
  <c r="R10" i="9"/>
  <c r="M32" i="9"/>
  <c r="M11" i="9"/>
  <c r="M10" i="9"/>
  <c r="L56" i="9"/>
  <c r="K56" i="9"/>
  <c r="H32" i="9"/>
  <c r="G43" i="9"/>
  <c r="S47" i="9"/>
  <c r="T47" i="9"/>
  <c r="S39" i="9"/>
  <c r="T39" i="9"/>
  <c r="S28" i="9"/>
  <c r="T28" i="9"/>
  <c r="S12" i="9"/>
  <c r="T12" i="9"/>
  <c r="S116" i="9"/>
  <c r="T116" i="9"/>
  <c r="S151" i="9"/>
  <c r="T151" i="9"/>
  <c r="P126" i="9"/>
  <c r="N105" i="9"/>
  <c r="N104" i="9"/>
  <c r="L126" i="9"/>
  <c r="K150" i="9"/>
  <c r="H43" i="8"/>
  <c r="I43" i="8"/>
  <c r="M32" i="8"/>
  <c r="M30" i="8"/>
  <c r="N43" i="10"/>
  <c r="N30" i="10"/>
  <c r="N31" i="10"/>
  <c r="N11" i="10"/>
  <c r="N10" i="10"/>
  <c r="M43" i="10"/>
  <c r="N43" i="11"/>
  <c r="Q115" i="10"/>
  <c r="Q105" i="10"/>
  <c r="O115" i="10"/>
  <c r="O105" i="10"/>
  <c r="M115" i="10"/>
  <c r="N115" i="10"/>
  <c r="O20" i="11"/>
  <c r="P20" i="11"/>
  <c r="O137" i="9"/>
  <c r="O105" i="9"/>
  <c r="N137" i="9"/>
  <c r="M126" i="9"/>
  <c r="K137" i="9"/>
  <c r="J105" i="9"/>
  <c r="H137" i="9"/>
  <c r="H124" i="9"/>
  <c r="H125" i="9"/>
  <c r="H105" i="9"/>
  <c r="H104" i="9"/>
  <c r="G114" i="9"/>
  <c r="K114" i="9"/>
  <c r="O114" i="9"/>
  <c r="S114" i="9"/>
  <c r="T114" i="9"/>
  <c r="G32" i="8"/>
  <c r="J32" i="8"/>
  <c r="L43" i="8"/>
  <c r="R11" i="8"/>
  <c r="R10" i="8"/>
  <c r="CW197" i="6"/>
  <c r="G43" i="4"/>
  <c r="G11" i="4"/>
  <c r="H43" i="4"/>
  <c r="H11" i="4"/>
  <c r="H10" i="4"/>
  <c r="CY197" i="6"/>
  <c r="I43" i="4"/>
  <c r="I11" i="4"/>
  <c r="I10" i="4"/>
  <c r="CZ197" i="6"/>
  <c r="J43" i="4"/>
  <c r="J11" i="4"/>
  <c r="J10" i="4"/>
  <c r="DA197" i="6"/>
  <c r="K43" i="4"/>
  <c r="K11" i="4"/>
  <c r="K10" i="4"/>
  <c r="DB197" i="6"/>
  <c r="L43" i="4"/>
  <c r="L11" i="4"/>
  <c r="L10" i="4"/>
  <c r="DC197" i="6"/>
  <c r="M43" i="4"/>
  <c r="N43" i="4"/>
  <c r="R43" i="11"/>
  <c r="M11" i="4"/>
  <c r="N11" i="4"/>
  <c r="N10" i="4"/>
  <c r="DE197" i="6"/>
  <c r="O43" i="4"/>
  <c r="O11" i="4"/>
  <c r="O10" i="4"/>
  <c r="DF197" i="6"/>
  <c r="P43" i="4"/>
  <c r="P11" i="4"/>
  <c r="P10" i="4"/>
  <c r="DG197" i="6"/>
  <c r="Q43" i="4"/>
  <c r="Q11" i="4"/>
  <c r="Q10" i="4"/>
  <c r="DH197" i="6"/>
  <c r="R43" i="4"/>
  <c r="R11" i="4"/>
  <c r="R10" i="4"/>
  <c r="DI197" i="6"/>
  <c r="G106" i="8"/>
  <c r="S22" i="9"/>
  <c r="T22" i="9"/>
  <c r="S23" i="9"/>
  <c r="T23" i="9"/>
  <c r="S58" i="9"/>
  <c r="T58" i="9"/>
  <c r="S42" i="9"/>
  <c r="T42" i="9"/>
  <c r="S38" i="9"/>
  <c r="T38" i="9"/>
  <c r="S34" i="9"/>
  <c r="T34" i="9"/>
  <c r="Q43" i="9"/>
  <c r="Q30" i="9"/>
  <c r="Q31" i="9"/>
  <c r="P32" i="9"/>
  <c r="P11" i="9"/>
  <c r="P10" i="9"/>
  <c r="O32" i="9"/>
  <c r="M43" i="9"/>
  <c r="M30" i="9"/>
  <c r="M31" i="9"/>
  <c r="L11" i="9"/>
  <c r="L10" i="9"/>
  <c r="K32" i="9"/>
  <c r="J56" i="9"/>
  <c r="I43" i="9"/>
  <c r="H11" i="9"/>
  <c r="H10" i="9"/>
  <c r="S117" i="9"/>
  <c r="T117" i="9"/>
  <c r="R150" i="9"/>
  <c r="S134" i="9"/>
  <c r="T134" i="9"/>
  <c r="S130" i="9"/>
  <c r="T130" i="9"/>
  <c r="P105" i="9"/>
  <c r="P104" i="9"/>
  <c r="N150" i="9"/>
  <c r="N126" i="9"/>
  <c r="L105" i="9"/>
  <c r="L104" i="9"/>
  <c r="L137" i="9"/>
  <c r="L124" i="9"/>
  <c r="L148" i="9"/>
  <c r="K104" i="9"/>
  <c r="J137" i="9"/>
  <c r="J124" i="9"/>
  <c r="J125" i="9"/>
  <c r="I126" i="9"/>
  <c r="I124" i="9"/>
  <c r="I125" i="9"/>
  <c r="H150" i="9"/>
  <c r="I11" i="8"/>
  <c r="I10" i="8"/>
  <c r="K43" i="8"/>
  <c r="K32" i="8"/>
  <c r="Q43" i="8"/>
  <c r="Q30" i="8"/>
  <c r="P115" i="10"/>
  <c r="L115" i="10"/>
  <c r="J115" i="10"/>
  <c r="J105" i="10"/>
  <c r="H115" i="10"/>
  <c r="R115" i="10"/>
  <c r="R56" i="9"/>
  <c r="R43" i="9"/>
  <c r="R32" i="9"/>
  <c r="R30" i="9"/>
  <c r="R31" i="9"/>
  <c r="S26" i="9"/>
  <c r="T26" i="9"/>
  <c r="Q56" i="9"/>
  <c r="P43" i="9"/>
  <c r="N56" i="9"/>
  <c r="N43" i="9"/>
  <c r="N32" i="9"/>
  <c r="M56" i="9"/>
  <c r="L43" i="9"/>
  <c r="J32" i="9"/>
  <c r="J30" i="9"/>
  <c r="J31" i="9"/>
  <c r="I56" i="9"/>
  <c r="H43" i="9"/>
  <c r="H30" i="9"/>
  <c r="H31" i="9"/>
  <c r="G11" i="9"/>
  <c r="S109" i="9"/>
  <c r="T109" i="9"/>
  <c r="S157" i="9"/>
  <c r="T157" i="9"/>
  <c r="S144" i="9"/>
  <c r="T144" i="9"/>
  <c r="S142" i="9"/>
  <c r="T142" i="9"/>
  <c r="P137" i="9"/>
  <c r="O126" i="9"/>
  <c r="O124" i="9"/>
  <c r="O125" i="9"/>
  <c r="M137" i="9"/>
  <c r="M105" i="9"/>
  <c r="M104" i="9"/>
  <c r="K126" i="9"/>
  <c r="J150" i="9"/>
  <c r="G126" i="9"/>
  <c r="H11" i="8"/>
  <c r="H10" i="8"/>
  <c r="CM197" i="6"/>
  <c r="I32" i="8"/>
  <c r="G32" i="4"/>
  <c r="G30" i="4"/>
  <c r="H32" i="4"/>
  <c r="I32" i="4"/>
  <c r="I30" i="4"/>
  <c r="J32" i="4"/>
  <c r="K32" i="4"/>
  <c r="L32" i="4"/>
  <c r="M32" i="4"/>
  <c r="N32" i="4"/>
  <c r="R32" i="11"/>
  <c r="S32" i="11"/>
  <c r="O32" i="4"/>
  <c r="O30" i="4"/>
  <c r="P32" i="4"/>
  <c r="Q32" i="4"/>
  <c r="Q30" i="4"/>
  <c r="R32" i="4"/>
  <c r="M11" i="10"/>
  <c r="J21" i="11"/>
  <c r="S21" i="11"/>
  <c r="L22" i="11"/>
  <c r="P22" i="11"/>
  <c r="Q24" i="11"/>
  <c r="S24" i="11"/>
  <c r="S26" i="11"/>
  <c r="Q26" i="11"/>
  <c r="J29" i="11"/>
  <c r="L29" i="11"/>
  <c r="S13" i="11"/>
  <c r="L14" i="11"/>
  <c r="Q15" i="11"/>
  <c r="S17" i="11"/>
  <c r="L18" i="11"/>
  <c r="T19" i="11"/>
  <c r="Q20" i="11"/>
  <c r="L21" i="11"/>
  <c r="S22" i="11"/>
  <c r="T23" i="11"/>
  <c r="P23" i="11"/>
  <c r="L26" i="11"/>
  <c r="M28" i="11"/>
  <c r="Q30" i="10"/>
  <c r="Q31" i="10"/>
  <c r="G32" i="11"/>
  <c r="G30" i="10"/>
  <c r="I18" i="11"/>
  <c r="J25" i="11"/>
  <c r="L25" i="11"/>
  <c r="L27" i="11"/>
  <c r="J27" i="11"/>
  <c r="Q28" i="11"/>
  <c r="S28" i="11"/>
  <c r="M29" i="11"/>
  <c r="Q34" i="11"/>
  <c r="T34" i="11"/>
  <c r="P34" i="11"/>
  <c r="S34" i="11"/>
  <c r="J35" i="11"/>
  <c r="M35" i="11"/>
  <c r="I35" i="11"/>
  <c r="L35" i="11"/>
  <c r="Q38" i="11"/>
  <c r="T38" i="11"/>
  <c r="P38" i="11"/>
  <c r="S38" i="11"/>
  <c r="J39" i="11"/>
  <c r="M39" i="11"/>
  <c r="I39" i="11"/>
  <c r="L39" i="11"/>
  <c r="Q42" i="11"/>
  <c r="T42" i="11"/>
  <c r="P42" i="11"/>
  <c r="S42" i="11"/>
  <c r="T45" i="11"/>
  <c r="R30" i="10"/>
  <c r="R31" i="10"/>
  <c r="S58" i="11"/>
  <c r="T58" i="11"/>
  <c r="J10" i="10"/>
  <c r="S12" i="11"/>
  <c r="P13" i="11"/>
  <c r="T13" i="11"/>
  <c r="I14" i="11"/>
  <c r="M14" i="11"/>
  <c r="P17" i="11"/>
  <c r="T17" i="11"/>
  <c r="M18" i="11"/>
  <c r="M21" i="11"/>
  <c r="P12" i="11"/>
  <c r="I13" i="11"/>
  <c r="P16" i="11"/>
  <c r="I17" i="11"/>
  <c r="S19" i="11"/>
  <c r="M20" i="11"/>
  <c r="T20" i="11"/>
  <c r="I21" i="11"/>
  <c r="T22" i="11"/>
  <c r="I23" i="11"/>
  <c r="S23" i="11"/>
  <c r="M24" i="11"/>
  <c r="T27" i="11"/>
  <c r="M34" i="11"/>
  <c r="M38" i="11"/>
  <c r="M42" i="11"/>
  <c r="M46" i="11"/>
  <c r="I56" i="10"/>
  <c r="P48" i="11"/>
  <c r="T48" i="11"/>
  <c r="I49" i="11"/>
  <c r="M49" i="11"/>
  <c r="Q49" i="11"/>
  <c r="J50" i="11"/>
  <c r="P52" i="11"/>
  <c r="T52" i="11"/>
  <c r="I53" i="11"/>
  <c r="M53" i="11"/>
  <c r="Q53" i="11"/>
  <c r="P54" i="11"/>
  <c r="T54" i="11"/>
  <c r="I59" i="11"/>
  <c r="M59" i="11"/>
  <c r="Q59" i="11"/>
  <c r="J60" i="11"/>
  <c r="J64" i="11"/>
  <c r="P66" i="11"/>
  <c r="T66" i="11"/>
  <c r="R58" i="10"/>
  <c r="I125" i="10"/>
  <c r="I126" i="10"/>
  <c r="J33" i="11"/>
  <c r="Q36" i="11"/>
  <c r="J37" i="11"/>
  <c r="Q40" i="11"/>
  <c r="J41" i="11"/>
  <c r="Q44" i="11"/>
  <c r="Q48" i="11"/>
  <c r="J49" i="11"/>
  <c r="Q52" i="11"/>
  <c r="J53" i="11"/>
  <c r="Q54" i="11"/>
  <c r="J59" i="11"/>
  <c r="Q66" i="11"/>
  <c r="S63" i="10"/>
  <c r="T63" i="10"/>
  <c r="R138" i="10"/>
  <c r="R125" i="10"/>
  <c r="R126" i="10"/>
  <c r="Q138" i="10"/>
  <c r="P138" i="10"/>
  <c r="N125" i="10"/>
  <c r="N126" i="10"/>
  <c r="K125" i="10"/>
  <c r="K126" i="10"/>
  <c r="P46" i="11"/>
  <c r="R105" i="4"/>
  <c r="I24" i="11"/>
  <c r="P27" i="11"/>
  <c r="I28" i="11"/>
  <c r="P33" i="11"/>
  <c r="I34" i="11"/>
  <c r="P37" i="11"/>
  <c r="P41" i="11"/>
  <c r="I42" i="11"/>
  <c r="P45" i="11"/>
  <c r="I46" i="11"/>
  <c r="P49" i="11"/>
  <c r="I50" i="11"/>
  <c r="P53" i="11"/>
  <c r="P59" i="11"/>
  <c r="I60" i="11"/>
  <c r="I64" i="11"/>
  <c r="G10" i="10"/>
  <c r="Q151" i="10"/>
  <c r="Q127" i="10"/>
  <c r="S141" i="10"/>
  <c r="T141" i="10"/>
  <c r="J125" i="10"/>
  <c r="J126" i="10"/>
  <c r="P127" i="4"/>
  <c r="P115" i="4"/>
  <c r="S115" i="4"/>
  <c r="T115" i="4"/>
  <c r="S154" i="4"/>
  <c r="T154" i="4"/>
  <c r="H105" i="4"/>
  <c r="O105" i="8"/>
  <c r="O149" i="8"/>
  <c r="K125" i="8"/>
  <c r="K126" i="8"/>
  <c r="S147" i="4"/>
  <c r="T147" i="4"/>
  <c r="O151" i="4"/>
  <c r="O138" i="4"/>
  <c r="J105" i="4"/>
  <c r="J149" i="4"/>
  <c r="P105" i="8"/>
  <c r="P149" i="8"/>
  <c r="S64" i="4"/>
  <c r="T64" i="4"/>
  <c r="R127" i="4"/>
  <c r="Q138" i="4"/>
  <c r="Q125" i="4"/>
  <c r="Q126" i="4"/>
  <c r="G125" i="4"/>
  <c r="R115" i="8"/>
  <c r="S115" i="8"/>
  <c r="T115" i="8"/>
  <c r="S128" i="10"/>
  <c r="T128" i="10"/>
  <c r="S59" i="4"/>
  <c r="T59" i="4"/>
  <c r="Q106" i="4"/>
  <c r="M149" i="8"/>
  <c r="L149" i="8"/>
  <c r="H138" i="8"/>
  <c r="Q54" i="9"/>
  <c r="G30" i="9"/>
  <c r="S43" i="9"/>
  <c r="T43" i="9"/>
  <c r="R105" i="8"/>
  <c r="R149" i="8"/>
  <c r="Q151" i="8"/>
  <c r="S128" i="8"/>
  <c r="T128" i="8"/>
  <c r="I106" i="8"/>
  <c r="H127" i="8"/>
  <c r="G105" i="8"/>
  <c r="H106" i="8"/>
  <c r="G10" i="9"/>
  <c r="S11" i="9"/>
  <c r="T11" i="9"/>
  <c r="R126" i="9"/>
  <c r="Q126" i="9"/>
  <c r="S126" i="9"/>
  <c r="T126" i="9"/>
  <c r="P124" i="9"/>
  <c r="P125" i="9"/>
  <c r="L125" i="9"/>
  <c r="I104" i="9"/>
  <c r="I148" i="9"/>
  <c r="S46" i="9"/>
  <c r="T46" i="9"/>
  <c r="S62" i="9"/>
  <c r="T62" i="9"/>
  <c r="G56" i="9"/>
  <c r="S56" i="9"/>
  <c r="T56" i="9"/>
  <c r="S140" i="9"/>
  <c r="T140" i="9"/>
  <c r="J104" i="9"/>
  <c r="J148" i="9"/>
  <c r="G30" i="8"/>
  <c r="R105" i="9"/>
  <c r="R104" i="9"/>
  <c r="S107" i="9"/>
  <c r="T107" i="9"/>
  <c r="Q137" i="9"/>
  <c r="S156" i="9"/>
  <c r="T156" i="9"/>
  <c r="S147" i="9"/>
  <c r="T147" i="9"/>
  <c r="S143" i="9"/>
  <c r="T143" i="9"/>
  <c r="CN197" i="6"/>
  <c r="K30" i="8"/>
  <c r="R137" i="9"/>
  <c r="Q105" i="9"/>
  <c r="Q104" i="9"/>
  <c r="K124" i="9"/>
  <c r="K125" i="9"/>
  <c r="I30" i="8"/>
  <c r="G137" i="9"/>
  <c r="G105" i="9"/>
  <c r="G10" i="8"/>
  <c r="L11" i="8"/>
  <c r="L10" i="8"/>
  <c r="N32" i="8"/>
  <c r="P32" i="8"/>
  <c r="M105" i="10"/>
  <c r="K105" i="10"/>
  <c r="K149" i="10"/>
  <c r="I105" i="10"/>
  <c r="G105" i="10"/>
  <c r="H32" i="8"/>
  <c r="K10" i="8"/>
  <c r="M10" i="8"/>
  <c r="O10" i="8"/>
  <c r="J43" i="8"/>
  <c r="J30" i="8"/>
  <c r="L32" i="8"/>
  <c r="L30" i="8"/>
  <c r="N11" i="8"/>
  <c r="N10" i="8"/>
  <c r="O32" i="8"/>
  <c r="O30" i="8"/>
  <c r="P43" i="8"/>
  <c r="P11" i="8"/>
  <c r="P10" i="8"/>
  <c r="R43" i="8"/>
  <c r="P105" i="10"/>
  <c r="N105" i="10"/>
  <c r="N149" i="10"/>
  <c r="L105" i="10"/>
  <c r="H105" i="10"/>
  <c r="R105" i="10"/>
  <c r="R149" i="10"/>
  <c r="J11" i="8"/>
  <c r="N43" i="8"/>
  <c r="Q11" i="8"/>
  <c r="Q10" i="8"/>
  <c r="R32" i="8"/>
  <c r="R30" i="8"/>
  <c r="H30" i="4"/>
  <c r="J30" i="4"/>
  <c r="K30" i="4"/>
  <c r="L30" i="4"/>
  <c r="N30" i="4"/>
  <c r="P30" i="4"/>
  <c r="R30" i="4"/>
  <c r="P58" i="11"/>
  <c r="I12" i="11"/>
  <c r="S8" i="9"/>
  <c r="S8" i="10"/>
  <c r="K8" i="3"/>
  <c r="K8" i="11"/>
  <c r="E246" i="2"/>
  <c r="G246" i="2"/>
  <c r="B7" i="11"/>
  <c r="G7" i="11"/>
  <c r="F246" i="2"/>
  <c r="J45" i="11"/>
  <c r="J12" i="11"/>
  <c r="M45" i="11"/>
  <c r="J126" i="8"/>
  <c r="J149" i="8"/>
  <c r="G149" i="4"/>
  <c r="S150" i="9"/>
  <c r="T150" i="9"/>
  <c r="I30" i="9"/>
  <c r="S58" i="8"/>
  <c r="T58" i="8"/>
  <c r="R56" i="10"/>
  <c r="S32" i="10"/>
  <c r="T32" i="10"/>
  <c r="J34" i="11"/>
  <c r="L149" i="10"/>
  <c r="L149" i="4"/>
  <c r="K30" i="10"/>
  <c r="K31" i="10"/>
  <c r="H11" i="11"/>
  <c r="S106" i="10"/>
  <c r="T106" i="10"/>
  <c r="H149" i="10"/>
  <c r="H148" i="9"/>
  <c r="R125" i="4"/>
  <c r="R126" i="4"/>
  <c r="I38" i="11"/>
  <c r="Q56" i="10"/>
  <c r="N30" i="9"/>
  <c r="N31" i="9"/>
  <c r="N124" i="9"/>
  <c r="N125" i="9"/>
  <c r="P30" i="9"/>
  <c r="P31" i="9"/>
  <c r="O104" i="9"/>
  <c r="O148" i="9"/>
  <c r="L30" i="9"/>
  <c r="L31" i="9"/>
  <c r="M105" i="4"/>
  <c r="M149" i="4"/>
  <c r="Q149" i="8"/>
  <c r="K58" i="11"/>
  <c r="O125" i="10"/>
  <c r="O126" i="10"/>
  <c r="N105" i="4"/>
  <c r="L155" i="4"/>
  <c r="L160" i="4"/>
  <c r="L156" i="4"/>
  <c r="L150" i="4"/>
  <c r="K148" i="9"/>
  <c r="T43" i="11"/>
  <c r="S43" i="4"/>
  <c r="T43" i="4"/>
  <c r="K43" i="11"/>
  <c r="CR198" i="6"/>
  <c r="M31" i="8"/>
  <c r="J54" i="9"/>
  <c r="K105" i="8"/>
  <c r="K149" i="8"/>
  <c r="G11" i="11"/>
  <c r="G43" i="11"/>
  <c r="P30" i="10"/>
  <c r="M55" i="11"/>
  <c r="J55" i="11"/>
  <c r="L55" i="11"/>
  <c r="L33" i="11"/>
  <c r="I33" i="11"/>
  <c r="M33" i="11"/>
  <c r="O149" i="10"/>
  <c r="Q43" i="11"/>
  <c r="P43" i="11"/>
  <c r="S43" i="11"/>
  <c r="L16" i="11"/>
  <c r="I16" i="11"/>
  <c r="M16" i="11"/>
  <c r="T32" i="11"/>
  <c r="L41" i="11"/>
  <c r="I41" i="11"/>
  <c r="M41" i="11"/>
  <c r="M30" i="4"/>
  <c r="M30" i="10"/>
  <c r="I149" i="10"/>
  <c r="Q124" i="9"/>
  <c r="Q125" i="9"/>
  <c r="I105" i="8"/>
  <c r="I125" i="8"/>
  <c r="I149" i="8"/>
  <c r="S151" i="8"/>
  <c r="T151" i="8"/>
  <c r="S32" i="9"/>
  <c r="T32" i="9"/>
  <c r="S138" i="8"/>
  <c r="T138" i="8"/>
  <c r="S151" i="4"/>
  <c r="T151" i="4"/>
  <c r="S43" i="10"/>
  <c r="T43" i="10"/>
  <c r="S115" i="10"/>
  <c r="T115" i="10"/>
  <c r="H20" i="11"/>
  <c r="O30" i="9"/>
  <c r="M124" i="9"/>
  <c r="I126" i="8"/>
  <c r="M125" i="10"/>
  <c r="O32" i="11"/>
  <c r="L46" i="11"/>
  <c r="M65" i="11"/>
  <c r="I65" i="11"/>
  <c r="J65" i="11"/>
  <c r="L65" i="11"/>
  <c r="P30" i="8"/>
  <c r="Q148" i="9"/>
  <c r="P148" i="9"/>
  <c r="M54" i="9"/>
  <c r="G58" i="11"/>
  <c r="L58" i="11"/>
  <c r="L56" i="10"/>
  <c r="S11" i="10"/>
  <c r="T11" i="10"/>
  <c r="J16" i="11"/>
  <c r="M10" i="10"/>
  <c r="N10" i="11"/>
  <c r="N11" i="11"/>
  <c r="S32" i="4"/>
  <c r="T32" i="4"/>
  <c r="K32" i="11"/>
  <c r="K30" i="9"/>
  <c r="M10" i="4"/>
  <c r="R11" i="11"/>
  <c r="G10" i="4"/>
  <c r="K11" i="11"/>
  <c r="M11" i="11"/>
  <c r="S11" i="4"/>
  <c r="T11" i="4"/>
  <c r="L38" i="11"/>
  <c r="N149" i="4"/>
  <c r="O56" i="10"/>
  <c r="L54" i="11"/>
  <c r="I54" i="11"/>
  <c r="J54" i="11"/>
  <c r="R155" i="8"/>
  <c r="R160" i="8"/>
  <c r="R156" i="8"/>
  <c r="R150" i="8"/>
  <c r="M58" i="11"/>
  <c r="DI198" i="6"/>
  <c r="DI199" i="6"/>
  <c r="R56" i="4"/>
  <c r="R31" i="4"/>
  <c r="DE198" i="6"/>
  <c r="DE199" i="6"/>
  <c r="N56" i="4"/>
  <c r="N31" i="4"/>
  <c r="DA198" i="6"/>
  <c r="DA199" i="6"/>
  <c r="J56" i="4"/>
  <c r="J31" i="4"/>
  <c r="CW198" i="6"/>
  <c r="R31" i="8"/>
  <c r="R155" i="10"/>
  <c r="R160" i="10"/>
  <c r="R156" i="10"/>
  <c r="R150" i="10"/>
  <c r="N155" i="10"/>
  <c r="N160" i="10"/>
  <c r="N156" i="10"/>
  <c r="N150" i="10"/>
  <c r="S43" i="8"/>
  <c r="T43" i="8"/>
  <c r="O56" i="8"/>
  <c r="CT197" i="6"/>
  <c r="S105" i="10"/>
  <c r="T105" i="10"/>
  <c r="G149" i="10"/>
  <c r="H10" i="11"/>
  <c r="O155" i="10"/>
  <c r="O160" i="10"/>
  <c r="O156" i="10"/>
  <c r="O150" i="10"/>
  <c r="N30" i="8"/>
  <c r="S137" i="9"/>
  <c r="T137" i="9"/>
  <c r="G124" i="9"/>
  <c r="L154" i="9"/>
  <c r="L159" i="9"/>
  <c r="L155" i="9"/>
  <c r="L149" i="9"/>
  <c r="CL198" i="6"/>
  <c r="G31" i="8"/>
  <c r="G54" i="9"/>
  <c r="S10" i="9"/>
  <c r="T10" i="9"/>
  <c r="H54" i="9"/>
  <c r="G149" i="8"/>
  <c r="R54" i="9"/>
  <c r="K155" i="4"/>
  <c r="K160" i="4"/>
  <c r="K156" i="4"/>
  <c r="K150" i="4"/>
  <c r="O150" i="8"/>
  <c r="O155" i="8"/>
  <c r="O160" i="8"/>
  <c r="O156" i="8"/>
  <c r="Q125" i="10"/>
  <c r="Q126" i="10"/>
  <c r="H32" i="11"/>
  <c r="I32" i="11"/>
  <c r="S127" i="10"/>
  <c r="T127" i="10"/>
  <c r="I61" i="10"/>
  <c r="I66" i="10"/>
  <c r="I62" i="10"/>
  <c r="I57" i="10"/>
  <c r="Q57" i="10"/>
  <c r="Q61" i="10"/>
  <c r="Q66" i="10"/>
  <c r="Q62" i="10"/>
  <c r="J56" i="10"/>
  <c r="S30" i="10"/>
  <c r="T30" i="10"/>
  <c r="G31" i="10"/>
  <c r="G30" i="11"/>
  <c r="DH198" i="6"/>
  <c r="DH199" i="6"/>
  <c r="Q56" i="4"/>
  <c r="Q31" i="4"/>
  <c r="DD198" i="6"/>
  <c r="M56" i="4"/>
  <c r="M31" i="4"/>
  <c r="R31" i="11"/>
  <c r="R30" i="11"/>
  <c r="CZ198" i="6"/>
  <c r="CZ199" i="6"/>
  <c r="I56" i="4"/>
  <c r="I31" i="4"/>
  <c r="Q56" i="8"/>
  <c r="CV197" i="6"/>
  <c r="H155" i="10"/>
  <c r="H160" i="10"/>
  <c r="H156" i="10"/>
  <c r="H150" i="10"/>
  <c r="CT198" i="6"/>
  <c r="O31" i="8"/>
  <c r="N30" i="11"/>
  <c r="M31" i="10"/>
  <c r="N31" i="11"/>
  <c r="M56" i="8"/>
  <c r="CR197" i="6"/>
  <c r="I155" i="10"/>
  <c r="I160" i="10"/>
  <c r="I156" i="10"/>
  <c r="I150" i="10"/>
  <c r="Q149" i="10"/>
  <c r="CQ197" i="6"/>
  <c r="L56" i="8"/>
  <c r="CN198" i="6"/>
  <c r="I31" i="8"/>
  <c r="Q154" i="9"/>
  <c r="Q159" i="9"/>
  <c r="Q155" i="9"/>
  <c r="Q149" i="9"/>
  <c r="I56" i="8"/>
  <c r="H154" i="9"/>
  <c r="H159" i="9"/>
  <c r="H155" i="9"/>
  <c r="H149" i="9"/>
  <c r="I154" i="9"/>
  <c r="I159" i="9"/>
  <c r="I155" i="9"/>
  <c r="I149" i="9"/>
  <c r="H125" i="8"/>
  <c r="H126" i="8"/>
  <c r="S127" i="8"/>
  <c r="T127" i="8"/>
  <c r="M55" i="9"/>
  <c r="M60" i="9"/>
  <c r="M65" i="9"/>
  <c r="M61" i="9"/>
  <c r="L155" i="8"/>
  <c r="L160" i="8"/>
  <c r="L156" i="8"/>
  <c r="L150" i="8"/>
  <c r="M155" i="4"/>
  <c r="M160" i="4"/>
  <c r="M156" i="4"/>
  <c r="M150" i="4"/>
  <c r="S106" i="4"/>
  <c r="T106" i="4"/>
  <c r="Q105" i="4"/>
  <c r="Q149" i="4"/>
  <c r="J155" i="8"/>
  <c r="J160" i="8"/>
  <c r="J156" i="8"/>
  <c r="J150" i="8"/>
  <c r="I155" i="4"/>
  <c r="I160" i="4"/>
  <c r="I156" i="4"/>
  <c r="I150" i="4"/>
  <c r="G155" i="4"/>
  <c r="G150" i="4"/>
  <c r="H58" i="11"/>
  <c r="I58" i="11"/>
  <c r="S151" i="10"/>
  <c r="T151" i="10"/>
  <c r="S138" i="10"/>
  <c r="T138" i="10"/>
  <c r="H43" i="11"/>
  <c r="P105" i="4"/>
  <c r="S105" i="4"/>
  <c r="T105" i="4"/>
  <c r="R61" i="10"/>
  <c r="R66" i="10"/>
  <c r="R62" i="10"/>
  <c r="R57" i="10"/>
  <c r="J32" i="11"/>
  <c r="M32" i="11"/>
  <c r="L32" i="11"/>
  <c r="D12" i="1"/>
  <c r="E12" i="1"/>
  <c r="DG198" i="6"/>
  <c r="DG199" i="6"/>
  <c r="P56" i="4"/>
  <c r="P31" i="4"/>
  <c r="DC198" i="6"/>
  <c r="DC199" i="6"/>
  <c r="L56" i="4"/>
  <c r="L31" i="4"/>
  <c r="CY198" i="6"/>
  <c r="CY199" i="6"/>
  <c r="H56" i="4"/>
  <c r="H31" i="4"/>
  <c r="J149" i="10"/>
  <c r="N56" i="8"/>
  <c r="CS197" i="6"/>
  <c r="CP197" i="6"/>
  <c r="K56" i="8"/>
  <c r="K155" i="10"/>
  <c r="K160" i="10"/>
  <c r="K156" i="10"/>
  <c r="K150" i="10"/>
  <c r="N56" i="10"/>
  <c r="G56" i="8"/>
  <c r="CL197" i="6"/>
  <c r="P154" i="9"/>
  <c r="P159" i="9"/>
  <c r="P155" i="9"/>
  <c r="P149" i="9"/>
  <c r="R56" i="8"/>
  <c r="J154" i="9"/>
  <c r="J159" i="9"/>
  <c r="J155" i="9"/>
  <c r="J149" i="9"/>
  <c r="R124" i="9"/>
  <c r="R125" i="9"/>
  <c r="I150" i="8"/>
  <c r="I155" i="8"/>
  <c r="I160" i="8"/>
  <c r="I156" i="8"/>
  <c r="N54" i="9"/>
  <c r="G126" i="8"/>
  <c r="S125" i="8"/>
  <c r="T125" i="8"/>
  <c r="M150" i="8"/>
  <c r="M155" i="8"/>
  <c r="M160" i="8"/>
  <c r="M156" i="8"/>
  <c r="K150" i="8"/>
  <c r="K155" i="8"/>
  <c r="K160" i="8"/>
  <c r="K156" i="8"/>
  <c r="P155" i="8"/>
  <c r="P160" i="8"/>
  <c r="P156" i="8"/>
  <c r="P150" i="8"/>
  <c r="J150" i="4"/>
  <c r="J155" i="4"/>
  <c r="J160" i="4"/>
  <c r="J156" i="4"/>
  <c r="H149" i="4"/>
  <c r="P125" i="4"/>
  <c r="P126" i="4"/>
  <c r="S127" i="4"/>
  <c r="T127" i="4"/>
  <c r="L61" i="10"/>
  <c r="L66" i="10"/>
  <c r="L62" i="10"/>
  <c r="L57" i="10"/>
  <c r="S58" i="10"/>
  <c r="T58" i="10"/>
  <c r="H56" i="10"/>
  <c r="M56" i="10"/>
  <c r="DF198" i="6"/>
  <c r="DF199" i="6"/>
  <c r="O31" i="4"/>
  <c r="O56" i="4"/>
  <c r="DB198" i="6"/>
  <c r="DB199" i="6"/>
  <c r="K31" i="4"/>
  <c r="K56" i="4"/>
  <c r="CX198" i="6"/>
  <c r="G31" i="4"/>
  <c r="G56" i="4"/>
  <c r="S30" i="4"/>
  <c r="T30" i="4"/>
  <c r="K30" i="11"/>
  <c r="J10" i="8"/>
  <c r="S10" i="8"/>
  <c r="T10" i="8"/>
  <c r="S11" i="8"/>
  <c r="T11" i="8"/>
  <c r="L155" i="10"/>
  <c r="L160" i="10"/>
  <c r="L156" i="10"/>
  <c r="L150" i="10"/>
  <c r="P56" i="8"/>
  <c r="CU197" i="6"/>
  <c r="CQ198" i="6"/>
  <c r="L31" i="8"/>
  <c r="CV198" i="6"/>
  <c r="Q31" i="8"/>
  <c r="H30" i="8"/>
  <c r="S30" i="8"/>
  <c r="T30" i="8"/>
  <c r="S32" i="8"/>
  <c r="T32" i="8"/>
  <c r="M149" i="10"/>
  <c r="O10" i="11"/>
  <c r="P10" i="11"/>
  <c r="CU198" i="6"/>
  <c r="P31" i="8"/>
  <c r="G104" i="9"/>
  <c r="S105" i="9"/>
  <c r="T105" i="9"/>
  <c r="CP198" i="6"/>
  <c r="K31" i="8"/>
  <c r="K149" i="9"/>
  <c r="K154" i="9"/>
  <c r="K159" i="9"/>
  <c r="K155" i="9"/>
  <c r="CO198" i="6"/>
  <c r="J31" i="8"/>
  <c r="N148" i="9"/>
  <c r="H105" i="8"/>
  <c r="H149" i="8"/>
  <c r="S106" i="8"/>
  <c r="T106" i="8"/>
  <c r="S30" i="9"/>
  <c r="T30" i="9"/>
  <c r="G31" i="9"/>
  <c r="Q55" i="9"/>
  <c r="Q60" i="9"/>
  <c r="Q65" i="9"/>
  <c r="Q61" i="9"/>
  <c r="G126" i="4"/>
  <c r="Q150" i="8"/>
  <c r="Q155" i="8"/>
  <c r="Q160" i="8"/>
  <c r="Q156" i="8"/>
  <c r="O125" i="4"/>
  <c r="O126" i="4"/>
  <c r="S138" i="4"/>
  <c r="T138" i="4"/>
  <c r="N155" i="8"/>
  <c r="N160" i="8"/>
  <c r="N156" i="8"/>
  <c r="N150" i="8"/>
  <c r="O149" i="4"/>
  <c r="S10" i="10"/>
  <c r="T10" i="10"/>
  <c r="G56" i="10"/>
  <c r="G10" i="11"/>
  <c r="P125" i="10"/>
  <c r="P126" i="10"/>
  <c r="G126" i="10"/>
  <c r="H30" i="11"/>
  <c r="O149" i="9"/>
  <c r="O154" i="9"/>
  <c r="O159" i="9"/>
  <c r="O155" i="9"/>
  <c r="S125" i="10"/>
  <c r="T125" i="10"/>
  <c r="S126" i="8"/>
  <c r="T126" i="8"/>
  <c r="K56" i="10"/>
  <c r="I31" i="9"/>
  <c r="I54" i="9"/>
  <c r="L54" i="9"/>
  <c r="R149" i="4"/>
  <c r="P54" i="9"/>
  <c r="R148" i="9"/>
  <c r="P32" i="11"/>
  <c r="Q32" i="11"/>
  <c r="O31" i="9"/>
  <c r="O54" i="9"/>
  <c r="I11" i="11"/>
  <c r="L11" i="11"/>
  <c r="J11" i="11"/>
  <c r="DD197" i="6"/>
  <c r="R10" i="11"/>
  <c r="S11" i="11"/>
  <c r="T11" i="11"/>
  <c r="P11" i="11"/>
  <c r="Q11" i="11"/>
  <c r="M126" i="10"/>
  <c r="O31" i="11"/>
  <c r="O30" i="11"/>
  <c r="P30" i="11"/>
  <c r="J20" i="11"/>
  <c r="I20" i="11"/>
  <c r="O57" i="10"/>
  <c r="O61" i="10"/>
  <c r="O66" i="10"/>
  <c r="O62" i="10"/>
  <c r="K31" i="9"/>
  <c r="S31" i="9"/>
  <c r="T31" i="9"/>
  <c r="K54" i="9"/>
  <c r="P31" i="10"/>
  <c r="P56" i="10"/>
  <c r="G56" i="11"/>
  <c r="J60" i="9"/>
  <c r="J65" i="9"/>
  <c r="J61" i="9"/>
  <c r="J55" i="9"/>
  <c r="DD199" i="6"/>
  <c r="N155" i="4"/>
  <c r="N160" i="4"/>
  <c r="N156" i="4"/>
  <c r="N150" i="4"/>
  <c r="CX197" i="6"/>
  <c r="CX199" i="6"/>
  <c r="S10" i="4"/>
  <c r="T10" i="4"/>
  <c r="K10" i="11"/>
  <c r="L10" i="11"/>
  <c r="M125" i="9"/>
  <c r="M148" i="9"/>
  <c r="M43" i="11"/>
  <c r="L43" i="11"/>
  <c r="G57" i="10"/>
  <c r="G61" i="10"/>
  <c r="S56" i="10"/>
  <c r="T56" i="10"/>
  <c r="O57" i="4"/>
  <c r="O61" i="4"/>
  <c r="O66" i="4"/>
  <c r="O62" i="4"/>
  <c r="H61" i="10"/>
  <c r="H66" i="10"/>
  <c r="H62" i="10"/>
  <c r="H57" i="10"/>
  <c r="N61" i="10"/>
  <c r="N66" i="10"/>
  <c r="N62" i="10"/>
  <c r="N57" i="10"/>
  <c r="L61" i="4"/>
  <c r="L66" i="4"/>
  <c r="L62" i="4"/>
  <c r="L57" i="4"/>
  <c r="Q10" i="11"/>
  <c r="Q155" i="4"/>
  <c r="Q160" i="4"/>
  <c r="Q156" i="4"/>
  <c r="Q150" i="4"/>
  <c r="R154" i="9"/>
  <c r="R159" i="9"/>
  <c r="R155" i="9"/>
  <c r="R149" i="9"/>
  <c r="Q155" i="10"/>
  <c r="Q160" i="10"/>
  <c r="Q156" i="10"/>
  <c r="Q150" i="10"/>
  <c r="CR199" i="6"/>
  <c r="M61" i="8"/>
  <c r="M66" i="8"/>
  <c r="M62" i="8"/>
  <c r="M57" i="8"/>
  <c r="J30" i="11"/>
  <c r="L30" i="11"/>
  <c r="H16" i="1"/>
  <c r="I16" i="1"/>
  <c r="I30" i="11"/>
  <c r="M30" i="11"/>
  <c r="H55" i="9"/>
  <c r="H60" i="9"/>
  <c r="H65" i="9"/>
  <c r="H61" i="9"/>
  <c r="G125" i="9"/>
  <c r="S125" i="9"/>
  <c r="T125" i="9"/>
  <c r="S124" i="9"/>
  <c r="T124" i="9"/>
  <c r="R57" i="4"/>
  <c r="R61" i="4"/>
  <c r="R66" i="4"/>
  <c r="R62" i="4"/>
  <c r="S126" i="10"/>
  <c r="T126" i="10"/>
  <c r="H31" i="11"/>
  <c r="S125" i="4"/>
  <c r="T125" i="4"/>
  <c r="CM198" i="6"/>
  <c r="H31" i="8"/>
  <c r="H56" i="8"/>
  <c r="K57" i="4"/>
  <c r="K61" i="4"/>
  <c r="K66" i="4"/>
  <c r="K62" i="4"/>
  <c r="H61" i="4"/>
  <c r="H66" i="4"/>
  <c r="H62" i="4"/>
  <c r="H57" i="4"/>
  <c r="CN199" i="6"/>
  <c r="I61" i="8"/>
  <c r="I66" i="8"/>
  <c r="I62" i="8"/>
  <c r="I57" i="8"/>
  <c r="T31" i="11"/>
  <c r="P31" i="11"/>
  <c r="Q31" i="11"/>
  <c r="S31" i="11"/>
  <c r="P149" i="10"/>
  <c r="CV199" i="6"/>
  <c r="Q61" i="8"/>
  <c r="Q66" i="8"/>
  <c r="Q62" i="8"/>
  <c r="Q57" i="8"/>
  <c r="S31" i="10"/>
  <c r="T31" i="10"/>
  <c r="G31" i="11"/>
  <c r="CT199" i="6"/>
  <c r="O61" i="8"/>
  <c r="O66" i="8"/>
  <c r="O62" i="8"/>
  <c r="O57" i="8"/>
  <c r="N57" i="4"/>
  <c r="N61" i="4"/>
  <c r="N66" i="4"/>
  <c r="N62" i="4"/>
  <c r="J58" i="11"/>
  <c r="O155" i="4"/>
  <c r="O160" i="4"/>
  <c r="O156" i="4"/>
  <c r="O150" i="4"/>
  <c r="S126" i="4"/>
  <c r="T126" i="4"/>
  <c r="H150" i="8"/>
  <c r="H155" i="8"/>
  <c r="H160" i="8"/>
  <c r="H156" i="8"/>
  <c r="S56" i="4"/>
  <c r="T56" i="4"/>
  <c r="G57" i="4"/>
  <c r="G61" i="4"/>
  <c r="K56" i="11"/>
  <c r="N60" i="9"/>
  <c r="N65" i="9"/>
  <c r="N61" i="9"/>
  <c r="N55" i="9"/>
  <c r="CW199" i="6"/>
  <c r="R57" i="8"/>
  <c r="R61" i="8"/>
  <c r="R66" i="8"/>
  <c r="R62" i="8"/>
  <c r="CS199" i="6"/>
  <c r="N57" i="8"/>
  <c r="N61" i="8"/>
  <c r="N66" i="8"/>
  <c r="N62" i="8"/>
  <c r="P149" i="4"/>
  <c r="CQ199" i="6"/>
  <c r="L61" i="8"/>
  <c r="L66" i="8"/>
  <c r="L62" i="8"/>
  <c r="L57" i="8"/>
  <c r="D16" i="1"/>
  <c r="E16" i="1"/>
  <c r="T30" i="11"/>
  <c r="S30" i="11"/>
  <c r="Q30" i="11"/>
  <c r="Q57" i="4"/>
  <c r="Q61" i="4"/>
  <c r="Q66" i="4"/>
  <c r="Q62" i="4"/>
  <c r="S105" i="8"/>
  <c r="T105" i="8"/>
  <c r="G60" i="9"/>
  <c r="S54" i="9"/>
  <c r="T54" i="9"/>
  <c r="G55" i="9"/>
  <c r="CS198" i="6"/>
  <c r="N31" i="8"/>
  <c r="G155" i="10"/>
  <c r="G150" i="10"/>
  <c r="S149" i="10"/>
  <c r="T149" i="10"/>
  <c r="H56" i="11"/>
  <c r="J57" i="4"/>
  <c r="J61" i="4"/>
  <c r="J66" i="4"/>
  <c r="J62" i="4"/>
  <c r="I10" i="11"/>
  <c r="J10" i="11"/>
  <c r="H12" i="1"/>
  <c r="I12" i="1"/>
  <c r="N154" i="9"/>
  <c r="N159" i="9"/>
  <c r="N155" i="9"/>
  <c r="N149" i="9"/>
  <c r="G148" i="9"/>
  <c r="S104" i="9"/>
  <c r="T104" i="9"/>
  <c r="M155" i="10"/>
  <c r="M150" i="10"/>
  <c r="O57" i="11"/>
  <c r="O56" i="11"/>
  <c r="CU199" i="6"/>
  <c r="P61" i="8"/>
  <c r="P66" i="8"/>
  <c r="P62" i="8"/>
  <c r="P57" i="8"/>
  <c r="CO197" i="6"/>
  <c r="J56" i="8"/>
  <c r="S31" i="4"/>
  <c r="T31" i="4"/>
  <c r="K31" i="11"/>
  <c r="N56" i="11"/>
  <c r="M61" i="10"/>
  <c r="M57" i="10"/>
  <c r="N57" i="11"/>
  <c r="H155" i="4"/>
  <c r="H160" i="4"/>
  <c r="H156" i="4"/>
  <c r="H150" i="4"/>
  <c r="CL199" i="6"/>
  <c r="G61" i="8"/>
  <c r="G57" i="8"/>
  <c r="CP199" i="6"/>
  <c r="K61" i="8"/>
  <c r="K66" i="8"/>
  <c r="K62" i="8"/>
  <c r="K57" i="8"/>
  <c r="J155" i="10"/>
  <c r="J160" i="10"/>
  <c r="J156" i="10"/>
  <c r="J150" i="10"/>
  <c r="P61" i="4"/>
  <c r="P66" i="4"/>
  <c r="P62" i="4"/>
  <c r="P57" i="4"/>
  <c r="J43" i="11"/>
  <c r="I43" i="11"/>
  <c r="G160" i="4"/>
  <c r="I57" i="4"/>
  <c r="I61" i="4"/>
  <c r="I66" i="4"/>
  <c r="I62" i="4"/>
  <c r="M57" i="4"/>
  <c r="R57" i="11"/>
  <c r="M61" i="4"/>
  <c r="R56" i="11"/>
  <c r="J61" i="10"/>
  <c r="J66" i="10"/>
  <c r="J62" i="10"/>
  <c r="J57" i="10"/>
  <c r="R60" i="9"/>
  <c r="R65" i="9"/>
  <c r="R61" i="9"/>
  <c r="R55" i="9"/>
  <c r="G155" i="8"/>
  <c r="G150" i="8"/>
  <c r="S150" i="8"/>
  <c r="T150" i="8"/>
  <c r="S149" i="8"/>
  <c r="T149" i="8"/>
  <c r="S31" i="8"/>
  <c r="T31" i="8"/>
  <c r="M10" i="11"/>
  <c r="L55" i="9"/>
  <c r="L60" i="9"/>
  <c r="L65" i="9"/>
  <c r="L61" i="9"/>
  <c r="I55" i="9"/>
  <c r="I60" i="9"/>
  <c r="I65" i="9"/>
  <c r="I61" i="9"/>
  <c r="P60" i="9"/>
  <c r="P65" i="9"/>
  <c r="P61" i="9"/>
  <c r="P55" i="9"/>
  <c r="R150" i="4"/>
  <c r="R155" i="4"/>
  <c r="R160" i="4"/>
  <c r="R156" i="4"/>
  <c r="K61" i="10"/>
  <c r="K66" i="10"/>
  <c r="K62" i="10"/>
  <c r="K57" i="10"/>
  <c r="M149" i="9"/>
  <c r="M154" i="9"/>
  <c r="M159" i="9"/>
  <c r="M155" i="9"/>
  <c r="K55" i="9"/>
  <c r="K60" i="9"/>
  <c r="K65" i="9"/>
  <c r="K61" i="9"/>
  <c r="T10" i="11"/>
  <c r="S10" i="11"/>
  <c r="O60" i="9"/>
  <c r="O65" i="9"/>
  <c r="O61" i="9"/>
  <c r="O55" i="9"/>
  <c r="P57" i="10"/>
  <c r="P61" i="10"/>
  <c r="P66" i="10"/>
  <c r="P62" i="10"/>
  <c r="CO199" i="6"/>
  <c r="J57" i="8"/>
  <c r="J61" i="8"/>
  <c r="J66" i="8"/>
  <c r="J62" i="8"/>
  <c r="D20" i="1"/>
  <c r="E20" i="1"/>
  <c r="T56" i="11"/>
  <c r="P56" i="11"/>
  <c r="S56" i="11"/>
  <c r="Q56" i="11"/>
  <c r="G154" i="9"/>
  <c r="G149" i="9"/>
  <c r="S149" i="9"/>
  <c r="T149" i="9"/>
  <c r="S148" i="9"/>
  <c r="T148" i="9"/>
  <c r="S55" i="9"/>
  <c r="T55" i="9"/>
  <c r="P155" i="10"/>
  <c r="P160" i="10"/>
  <c r="P156" i="10"/>
  <c r="P150" i="10"/>
  <c r="H57" i="11"/>
  <c r="CM199" i="6"/>
  <c r="H61" i="8"/>
  <c r="H66" i="8"/>
  <c r="H62" i="8"/>
  <c r="H57" i="8"/>
  <c r="G160" i="8"/>
  <c r="S155" i="8"/>
  <c r="T155" i="8"/>
  <c r="M66" i="4"/>
  <c r="R62" i="11"/>
  <c r="G66" i="8"/>
  <c r="G160" i="10"/>
  <c r="H62" i="11"/>
  <c r="S155" i="10"/>
  <c r="T155" i="10"/>
  <c r="S61" i="4"/>
  <c r="T61" i="4"/>
  <c r="G66" i="4"/>
  <c r="K62" i="11"/>
  <c r="S61" i="10"/>
  <c r="T61" i="10"/>
  <c r="G62" i="11"/>
  <c r="G66" i="10"/>
  <c r="G61" i="11"/>
  <c r="M66" i="10"/>
  <c r="N62" i="11"/>
  <c r="P150" i="4"/>
  <c r="S150" i="4"/>
  <c r="T150" i="4"/>
  <c r="P155" i="4"/>
  <c r="S57" i="8"/>
  <c r="T57" i="8"/>
  <c r="G156" i="4"/>
  <c r="S56" i="8"/>
  <c r="T56" i="8"/>
  <c r="Q57" i="11"/>
  <c r="T57" i="11"/>
  <c r="P57" i="11"/>
  <c r="S57" i="11"/>
  <c r="M160" i="10"/>
  <c r="O62" i="11"/>
  <c r="S60" i="9"/>
  <c r="T60" i="9"/>
  <c r="G65" i="9"/>
  <c r="S57" i="4"/>
  <c r="T57" i="4"/>
  <c r="K57" i="11"/>
  <c r="S57" i="10"/>
  <c r="T57" i="10"/>
  <c r="G57" i="11"/>
  <c r="J31" i="11"/>
  <c r="L31" i="11"/>
  <c r="I31" i="11"/>
  <c r="M31" i="11"/>
  <c r="J56" i="11"/>
  <c r="M56" i="11"/>
  <c r="L56" i="11"/>
  <c r="I56" i="11"/>
  <c r="H20" i="1"/>
  <c r="I20" i="1"/>
  <c r="S149" i="4"/>
  <c r="T149" i="4"/>
  <c r="S61" i="8"/>
  <c r="T61" i="8"/>
  <c r="M156" i="10"/>
  <c r="O63" i="11"/>
  <c r="O67" i="11"/>
  <c r="N67" i="11"/>
  <c r="M62" i="10"/>
  <c r="N63" i="11"/>
  <c r="S66" i="8"/>
  <c r="T66" i="8"/>
  <c r="G62" i="8"/>
  <c r="S62" i="8"/>
  <c r="T62" i="8"/>
  <c r="S160" i="8"/>
  <c r="T160" i="8"/>
  <c r="G156" i="8"/>
  <c r="S156" i="8"/>
  <c r="T156" i="8"/>
  <c r="S150" i="10"/>
  <c r="T150" i="10"/>
  <c r="M61" i="11"/>
  <c r="I61" i="11"/>
  <c r="L61" i="11"/>
  <c r="J61" i="11"/>
  <c r="J57" i="11"/>
  <c r="M57" i="11"/>
  <c r="I57" i="11"/>
  <c r="L57" i="11"/>
  <c r="S65" i="9"/>
  <c r="T65" i="9"/>
  <c r="G61" i="9"/>
  <c r="S61" i="9"/>
  <c r="T61" i="9"/>
  <c r="P160" i="4"/>
  <c r="S155" i="4"/>
  <c r="T155" i="4"/>
  <c r="S66" i="10"/>
  <c r="T66" i="10"/>
  <c r="G62" i="10"/>
  <c r="G67" i="11"/>
  <c r="S66" i="4"/>
  <c r="T66" i="4"/>
  <c r="K67" i="11"/>
  <c r="G62" i="4"/>
  <c r="G156" i="10"/>
  <c r="S160" i="10"/>
  <c r="T160" i="10"/>
  <c r="H67" i="11"/>
  <c r="R67" i="11"/>
  <c r="M62" i="4"/>
  <c r="R63" i="11"/>
  <c r="S62" i="11"/>
  <c r="Q62" i="11"/>
  <c r="T62" i="11"/>
  <c r="P62" i="11"/>
  <c r="J62" i="11"/>
  <c r="M62" i="11"/>
  <c r="I62" i="11"/>
  <c r="L62" i="11"/>
  <c r="G159" i="9"/>
  <c r="S154" i="9"/>
  <c r="T154" i="9"/>
  <c r="L67" i="11"/>
  <c r="J67" i="11"/>
  <c r="M67" i="11"/>
  <c r="I67" i="11"/>
  <c r="P156" i="4"/>
  <c r="S156" i="4"/>
  <c r="T156" i="4"/>
  <c r="S160" i="4"/>
  <c r="T160" i="4"/>
  <c r="T63" i="11"/>
  <c r="P63" i="11"/>
  <c r="S63" i="11"/>
  <c r="Q63" i="11"/>
  <c r="S156" i="10"/>
  <c r="T156" i="10"/>
  <c r="H63" i="11"/>
  <c r="S62" i="4"/>
  <c r="T62" i="4"/>
  <c r="K63" i="11"/>
  <c r="S62" i="10"/>
  <c r="T62" i="10"/>
  <c r="G63" i="11"/>
  <c r="S67" i="11"/>
  <c r="P67" i="11"/>
  <c r="T67" i="11"/>
  <c r="Q67" i="11"/>
  <c r="G155" i="9"/>
  <c r="S155" i="9"/>
  <c r="T155" i="9"/>
  <c r="S159" i="9"/>
  <c r="T159" i="9"/>
  <c r="L63" i="11"/>
  <c r="J63" i="11"/>
  <c r="M63" i="11"/>
  <c r="I63" i="11"/>
</calcChain>
</file>

<file path=xl/sharedStrings.xml><?xml version="1.0" encoding="utf-8"?>
<sst xmlns="http://schemas.openxmlformats.org/spreadsheetml/2006/main" count="1338" uniqueCount="715">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</sst>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,,"/>
    <numFmt numFmtId="165" formatCode="0.0%"/>
    <numFmt numFmtId="166" formatCode="#,##0.0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[&gt;0.05]#,##0.0;[&lt;-0.05]\-#,##0.0;\-\-&quot; &quot;;"/>
    <numFmt numFmtId="172" formatCode="[&gt;0.5]#,##0;[&lt;-0.5]\-#,##0;\-\-&quot; &quot;;"/>
    <numFmt numFmtId="173" formatCode="[Black]#,##0.0;[Black]\-#,##0.0;;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000000"/>
      <name val="Tahoma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0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3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3" fontId="32" fillId="0" borderId="0" applyFont="0" applyFill="0" applyBorder="0" applyAlignment="0" applyProtection="0"/>
    <xf numFmtId="0" fontId="60" fillId="0" borderId="0"/>
    <xf numFmtId="170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43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166" fontId="2" fillId="3" borderId="0" xfId="0" applyNumberFormat="1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0" fillId="4" borderId="0" xfId="0" applyNumberFormat="1" applyFill="1"/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0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Master!$G$254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066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391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DataEx!$CL$9:$DI$9</c:f>
              <c:numCache>
                <c:formatCode>#,##0.00</c:formatCode>
                <c:ptCount val="24"/>
                <c:pt idx="0">
                  <c:v>55007549.070000008</c:v>
                </c:pt>
                <c:pt idx="1">
                  <c:v>75835326.770000011</c:v>
                </c:pt>
                <c:pt idx="2">
                  <c:v>88914651.389999986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99966900.37999998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82127760.799999997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102078548.78</c:v>
                </c:pt>
                <c:pt idx="17">
                  <c:v>109841607.17999999</c:v>
                </c:pt>
                <c:pt idx="18">
                  <c:v>120720236.03</c:v>
                </c:pt>
                <c:pt idx="19">
                  <c:v>126556297.33000001</c:v>
                </c:pt>
                <c:pt idx="20">
                  <c:v>117901924.08</c:v>
                </c:pt>
                <c:pt idx="21">
                  <c:v>158210534.24000004</c:v>
                </c:pt>
                <c:pt idx="22">
                  <c:v>98496460.129999995</c:v>
                </c:pt>
                <c:pt idx="23">
                  <c:v>154431127.77000001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DataEx!$CL$198:$DI$198</c:f>
              <c:numCache>
                <c:formatCode>#,##0.00</c:formatCode>
                <c:ptCount val="24"/>
                <c:pt idx="0">
                  <c:v>84584048.424166679</c:v>
                </c:pt>
                <c:pt idx="1">
                  <c:v>102684088.27416666</c:v>
                </c:pt>
                <c:pt idx="2">
                  <c:v>104008573.38416666</c:v>
                </c:pt>
                <c:pt idx="3">
                  <c:v>122210494.66416664</c:v>
                </c:pt>
                <c:pt idx="4">
                  <c:v>102878087.82416667</c:v>
                </c:pt>
                <c:pt idx="5">
                  <c:v>102392322.23416667</c:v>
                </c:pt>
                <c:pt idx="6">
                  <c:v>181346847.16416669</c:v>
                </c:pt>
                <c:pt idx="7">
                  <c:v>150239168.24416667</c:v>
                </c:pt>
                <c:pt idx="8">
                  <c:v>125770955.07416669</c:v>
                </c:pt>
                <c:pt idx="9">
                  <c:v>102908154.45416665</c:v>
                </c:pt>
                <c:pt idx="10">
                  <c:v>105343610.31416669</c:v>
                </c:pt>
                <c:pt idx="11">
                  <c:v>160423364.29416662</c:v>
                </c:pt>
                <c:pt idx="12">
                  <c:v>97859295.059999973</c:v>
                </c:pt>
                <c:pt idx="13">
                  <c:v>90550649.290000007</c:v>
                </c:pt>
                <c:pt idx="14">
                  <c:v>117729573.00999999</c:v>
                </c:pt>
                <c:pt idx="15">
                  <c:v>124043198.86</c:v>
                </c:pt>
                <c:pt idx="16">
                  <c:v>107595604.50000003</c:v>
                </c:pt>
                <c:pt idx="17">
                  <c:v>115296102.46000004</c:v>
                </c:pt>
                <c:pt idx="18">
                  <c:v>118217871.01000002</c:v>
                </c:pt>
                <c:pt idx="19">
                  <c:v>116092443.61000001</c:v>
                </c:pt>
                <c:pt idx="20">
                  <c:v>122089639.22999999</c:v>
                </c:pt>
                <c:pt idx="21">
                  <c:v>159647344.19</c:v>
                </c:pt>
                <c:pt idx="22">
                  <c:v>111384242.39999999</c:v>
                </c:pt>
                <c:pt idx="23">
                  <c:v>173918629.21999994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227264"/>
        <c:axId val="421231616"/>
      </c:lineChart>
      <c:catAx>
        <c:axId val="421227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sr-Latn-RS"/>
          </a:p>
        </c:txPr>
        <c:crossAx val="421231616"/>
        <c:crosses val="autoZero"/>
        <c:auto val="1"/>
        <c:lblAlgn val="ctr"/>
        <c:lblOffset val="100"/>
        <c:tickLblSkip val="3"/>
        <c:noMultiLvlLbl val="0"/>
      </c:catAx>
      <c:valAx>
        <c:axId val="421231616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421227264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297462817148075"/>
          <c:y val="2.6666666666666672E-2"/>
        </c:manualLayout>
      </c:layout>
      <c:overlay val="0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5035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DataEx!$CL$7:$DI$7</c:f>
              <c:strCache>
                <c:ptCount val="24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  <c:pt idx="23">
                  <c:v>2014-12</c:v>
                </c:pt>
              </c:strCache>
            </c:strRef>
          </c:cat>
          <c:val>
            <c:numRef>
              <c:f>DataEx!$CL$199:$DI$199</c:f>
              <c:numCache>
                <c:formatCode>#,##0.00</c:formatCode>
                <c:ptCount val="24"/>
                <c:pt idx="0">
                  <c:v>-29576499.354166672</c:v>
                </c:pt>
                <c:pt idx="1">
                  <c:v>-26848761.504166663</c:v>
                </c:pt>
                <c:pt idx="2">
                  <c:v>-15093921.994166657</c:v>
                </c:pt>
                <c:pt idx="3">
                  <c:v>-18119092.994166628</c:v>
                </c:pt>
                <c:pt idx="4">
                  <c:v>-8552502.9141666591</c:v>
                </c:pt>
                <c:pt idx="5">
                  <c:v>-2425421.8541666865</c:v>
                </c:pt>
                <c:pt idx="6">
                  <c:v>-58865763.804166719</c:v>
                </c:pt>
                <c:pt idx="7">
                  <c:v>-24959799.994166628</c:v>
                </c:pt>
                <c:pt idx="8">
                  <c:v>-8636124.9641666412</c:v>
                </c:pt>
                <c:pt idx="9">
                  <c:v>15853485.795833364</c:v>
                </c:pt>
                <c:pt idx="10">
                  <c:v>-8825440.8641666919</c:v>
                </c:pt>
                <c:pt idx="11">
                  <c:v>-29741466.941466641</c:v>
                </c:pt>
                <c:pt idx="12">
                  <c:v>-27077261.679999977</c:v>
                </c:pt>
                <c:pt idx="13">
                  <c:v>-8417313.4200000167</c:v>
                </c:pt>
                <c:pt idx="14">
                  <c:v>-17021409.079999968</c:v>
                </c:pt>
                <c:pt idx="15">
                  <c:v>-14958550.280000016</c:v>
                </c:pt>
                <c:pt idx="16">
                  <c:v>-5517055.7200000286</c:v>
                </c:pt>
                <c:pt idx="17">
                  <c:v>-5364283.7200000584</c:v>
                </c:pt>
                <c:pt idx="18">
                  <c:v>2502365.0199999809</c:v>
                </c:pt>
                <c:pt idx="19">
                  <c:v>10463990.289999962</c:v>
                </c:pt>
                <c:pt idx="20">
                  <c:v>-4187715.1499999911</c:v>
                </c:pt>
                <c:pt idx="21">
                  <c:v>-1436809.9499999881</c:v>
                </c:pt>
                <c:pt idx="22">
                  <c:v>-12887782.270000011</c:v>
                </c:pt>
                <c:pt idx="23">
                  <c:v>-18669590.289999902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392560"/>
        <c:axId val="277407248"/>
      </c:lineChart>
      <c:catAx>
        <c:axId val="277392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sr-Latn-RS"/>
          </a:p>
        </c:txPr>
        <c:crossAx val="277407248"/>
        <c:crosses val="autoZero"/>
        <c:auto val="1"/>
        <c:lblAlgn val="ctr"/>
        <c:lblOffset val="100"/>
        <c:tickLblSkip val="3"/>
        <c:noMultiLvlLbl val="0"/>
      </c:catAx>
      <c:valAx>
        <c:axId val="277407248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277392560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7" Type="http://schemas.openxmlformats.org/officeDocument/2006/relationships/hyperlink" Target="#'2015'!A1"/><Relationship Id="rId2" Type="http://schemas.openxmlformats.org/officeDocument/2006/relationships/hyperlink" Target="#'Analitika - 2015'!A1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15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5'!_2015plan"/><Relationship Id="rId3" Type="http://schemas.openxmlformats.org/officeDocument/2006/relationships/hyperlink" Target="#'2015'!A1"/><Relationship Id="rId7" Type="http://schemas.openxmlformats.org/officeDocument/2006/relationships/hyperlink" Target="#'2015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4'!_2014plan"/><Relationship Id="rId3" Type="http://schemas.openxmlformats.org/officeDocument/2006/relationships/hyperlink" Target="#'2014'!A1"/><Relationship Id="rId7" Type="http://schemas.openxmlformats.org/officeDocument/2006/relationships/hyperlink" Target="#'2014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3'!A1"/><Relationship Id="rId4" Type="http://schemas.openxmlformats.org/officeDocument/2006/relationships/hyperlink" Target="#'2015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'Analitika - 2015'!A1"/><Relationship Id="rId4" Type="http://schemas.openxmlformats.org/officeDocument/2006/relationships/hyperlink" Target="#'2014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17</xdr:col>
      <xdr:colOff>95250</xdr:colOff>
      <xdr:row>2</xdr:row>
      <xdr:rowOff>1</xdr:rowOff>
    </xdr:from>
    <xdr:to>
      <xdr:col>20</xdr:col>
      <xdr:colOff>66450</xdr:colOff>
      <xdr:row>3</xdr:row>
      <xdr:rowOff>25501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0639425" y="381001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17</xdr:col>
      <xdr:colOff>95250</xdr:colOff>
      <xdr:row>3</xdr:row>
      <xdr:rowOff>95252</xdr:rowOff>
    </xdr:from>
    <xdr:to>
      <xdr:col>20</xdr:col>
      <xdr:colOff>66450</xdr:colOff>
      <xdr:row>4</xdr:row>
      <xdr:rowOff>120752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0639425" y="66675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20</xdr:col>
      <xdr:colOff>223587</xdr:colOff>
      <xdr:row>0</xdr:row>
      <xdr:rowOff>81717</xdr:rowOff>
    </xdr:from>
    <xdr:to>
      <xdr:col>23</xdr:col>
      <xdr:colOff>194787</xdr:colOff>
      <xdr:row>1</xdr:row>
      <xdr:rowOff>107217</xdr:rowOff>
    </xdr:to>
    <xdr:sp macro="" textlink="Master!G14">
      <xdr:nvSpPr>
        <xdr:cNvPr id="9" name="Rounded Rectangle 8"/>
        <xdr:cNvSpPr>
          <a:spLocks/>
        </xdr:cNvSpPr>
      </xdr:nvSpPr>
      <xdr:spPr>
        <a:xfrm>
          <a:off x="12596562" y="8171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1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x-none"/>
            <a:t>Miloš Popović</a:t>
          </a:r>
        </a:p>
        <a:p>
          <a:r>
            <a:rPr lang="en-US"/>
            <a:t>e-mail: mf@mif.gov.me
tel/fax: 00 382 20 242 835</a:t>
          </a:r>
        </a:p>
      </xdr:txBody>
    </xdr:sp>
    <xdr:clientData/>
  </xdr:twoCellAnchor>
  <xdr:twoCellAnchor>
    <xdr:from>
      <xdr:col>17</xdr:col>
      <xdr:colOff>85725</xdr:colOff>
      <xdr:row>0</xdr:row>
      <xdr:rowOff>96982</xdr:rowOff>
    </xdr:from>
    <xdr:to>
      <xdr:col>20</xdr:col>
      <xdr:colOff>56925</xdr:colOff>
      <xdr:row>1</xdr:row>
      <xdr:rowOff>122482</xdr:rowOff>
    </xdr:to>
    <xdr:sp macro="" textlink="Master!G11" fLocksText="0">
      <xdr:nvSpPr>
        <xdr:cNvPr id="19" name="Rounded Rectangle 18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10629900" y="9698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125CA9A-DDFC-4528-A09F-F378CE6FD97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A43318-A700-4A65-9AC9-4A9BDAA40E9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D70B437-0409-4D14-9610-3359A18F3680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C5F1876-F4AD-4DA2-8D97-E040FA84E9CC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4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 fLocksWithSheet="0"/>
  </xdr:twoCellAnchor>
  <xdr:twoCellAnchor editAs="absolute">
    <xdr:from>
      <xdr:col>15</xdr:col>
      <xdr:colOff>533400</xdr:colOff>
      <xdr:row>2</xdr:row>
      <xdr:rowOff>9525</xdr:rowOff>
    </xdr:from>
    <xdr:to>
      <xdr:col>18</xdr:col>
      <xdr:colOff>190275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20FDC3-51B6-4596-B902-22504186957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523875</xdr:colOff>
      <xdr:row>0</xdr:row>
      <xdr:rowOff>85725</xdr:rowOff>
    </xdr:from>
    <xdr:to>
      <xdr:col>18</xdr:col>
      <xdr:colOff>180750</xdr:colOff>
      <xdr:row>1</xdr:row>
      <xdr:rowOff>111225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EDB8560-00C8-4CB5-B5B1-C38B79D58DA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114300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3614AA9-DA6B-4A3E-B715-75A45A33240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204312</xdr:colOff>
      <xdr:row>3</xdr:row>
      <xdr:rowOff>50065</xdr:rowOff>
    </xdr:to>
    <xdr:sp macro="" textlink="Master!G12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5AFFDB8-5C21-4FC5-8515-02FA8072C43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4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97</xdr:col>
      <xdr:colOff>821532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3514725</xdr:colOff>
      <xdr:row>9</xdr:row>
      <xdr:rowOff>76200</xdr:rowOff>
    </xdr:from>
    <xdr:to>
      <xdr:col>11</xdr:col>
      <xdr:colOff>19050</xdr:colOff>
      <xdr:row>17</xdr:row>
      <xdr:rowOff>95250</xdr:rowOff>
    </xdr:to>
    <xdr:sp macro="" textlink="">
      <xdr:nvSpPr>
        <xdr:cNvPr id="2" name="TextBox 1"/>
        <xdr:cNvSpPr txBox="1"/>
      </xdr:nvSpPr>
      <xdr:spPr>
        <a:xfrm>
          <a:off x="10591800" y="1704975"/>
          <a:ext cx="48672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1"/>
  <sheetViews>
    <sheetView showRowColHeaders="0" tabSelected="1" workbookViewId="0">
      <pane ySplit="5" topLeftCell="A6" activePane="bottomLeft" state="frozen"/>
      <selection activeCell="DK219" sqref="DK219"/>
      <selection pane="bottomLeft" activeCell="B4" sqref="B4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+Master!G261</f>
        <v>Prihodi za mjesec Avgust</v>
      </c>
      <c r="E11" s="158"/>
      <c r="F11" s="158"/>
      <c r="G11" s="158"/>
      <c r="H11" s="321" t="str">
        <f>+Master!G265</f>
        <v>Prihodi za period Januar - Avgust</v>
      </c>
      <c r="I11" s="322"/>
      <c r="J11" s="310"/>
      <c r="K11" s="159"/>
    </row>
    <row r="12" spans="3:11">
      <c r="C12" s="157"/>
      <c r="D12" s="161">
        <f>+'Analitika - 2015'!N10</f>
        <v>124359062.84999996</v>
      </c>
      <c r="E12" s="162">
        <f>+D12/'2015'!T7</f>
        <v>3.429895169858057E-2</v>
      </c>
      <c r="F12" s="158"/>
      <c r="G12" s="158"/>
      <c r="H12" s="323">
        <f>+'Analitika - 2015'!G10</f>
        <v>839806526.78999996</v>
      </c>
      <c r="I12" s="324">
        <f>+H12/'2015'!T7</f>
        <v>0.23162351692265848</v>
      </c>
      <c r="J12" s="310"/>
      <c r="K12" s="159"/>
    </row>
    <row r="13" spans="3:11">
      <c r="C13" s="157"/>
      <c r="D13" s="163" t="s">
        <v>433</v>
      </c>
      <c r="E13" s="163" t="str">
        <f>+Master!G242</f>
        <v>% BDP</v>
      </c>
      <c r="F13" s="158"/>
      <c r="G13" s="158"/>
      <c r="H13" s="325" t="str">
        <f>+D13</f>
        <v>mil. €</v>
      </c>
      <c r="I13" s="325" t="str">
        <f>+E13</f>
        <v>% BDP</v>
      </c>
      <c r="J13" s="310"/>
      <c r="K13" s="159"/>
    </row>
    <row r="14" spans="3:11">
      <c r="C14" s="157"/>
      <c r="G14" s="158"/>
      <c r="H14" s="326"/>
      <c r="I14" s="326"/>
      <c r="J14" s="310"/>
      <c r="K14" s="159"/>
    </row>
    <row r="15" spans="3:11">
      <c r="C15" s="157"/>
      <c r="D15" s="160" t="str">
        <f>+Master!G262</f>
        <v>Rashodi za mjesec Avgust</v>
      </c>
      <c r="E15" s="158"/>
      <c r="F15" s="158"/>
      <c r="G15" s="158"/>
      <c r="H15" s="321" t="str">
        <f>+Master!G266</f>
        <v>Rashodi za period Januar - Avgust</v>
      </c>
      <c r="I15" s="322"/>
      <c r="J15" s="310"/>
      <c r="K15" s="159"/>
    </row>
    <row r="16" spans="3:11">
      <c r="C16" s="157"/>
      <c r="D16" s="161">
        <f>+'Analitika - 2015'!N30</f>
        <v>102422050.79000002</v>
      </c>
      <c r="E16" s="162">
        <f>+D16/'2015'!T7</f>
        <v>2.8248596382179775E-2</v>
      </c>
      <c r="F16" s="158"/>
      <c r="G16" s="158"/>
      <c r="H16" s="323">
        <f>+'Analitika - 2015'!G30</f>
        <v>1072459579.3700001</v>
      </c>
      <c r="I16" s="324">
        <f>+H16/'2015'!T7</f>
        <v>0.295790579861962</v>
      </c>
      <c r="J16" s="310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5" t="str">
        <f>+D13</f>
        <v>mil. €</v>
      </c>
      <c r="I17" s="325" t="str">
        <f>+E13</f>
        <v>% BDP</v>
      </c>
      <c r="J17" s="310"/>
      <c r="K17" s="159"/>
    </row>
    <row r="18" spans="3:11">
      <c r="C18" s="157"/>
      <c r="D18" s="158"/>
      <c r="E18" s="158"/>
      <c r="F18" s="158"/>
      <c r="G18" s="158"/>
      <c r="H18" s="322"/>
      <c r="I18" s="322"/>
      <c r="J18" s="310"/>
      <c r="K18" s="159"/>
    </row>
    <row r="19" spans="3:11">
      <c r="C19" s="157"/>
      <c r="D19" s="160" t="str">
        <f>+Master!G263</f>
        <v>Deficit za mjesec Avgust</v>
      </c>
      <c r="E19" s="158"/>
      <c r="F19" s="158"/>
      <c r="G19" s="158"/>
      <c r="H19" s="321" t="str">
        <f>+Master!G267</f>
        <v>Deficit za period Januar - Avgust</v>
      </c>
      <c r="I19" s="322"/>
      <c r="J19" s="310"/>
      <c r="K19" s="159"/>
    </row>
    <row r="20" spans="3:11">
      <c r="C20" s="157"/>
      <c r="D20" s="161">
        <f>+'Analitika - 2015'!N56</f>
        <v>21937012.059999943</v>
      </c>
      <c r="E20" s="162">
        <f>+D20/'2015'!T7</f>
        <v>6.0503553164007913E-3</v>
      </c>
      <c r="F20" s="158"/>
      <c r="G20" s="158"/>
      <c r="H20" s="323">
        <f>+'Analitika - 2015'!G56</f>
        <v>-232653052.58000022</v>
      </c>
      <c r="I20" s="324">
        <f>+H20/'2015'!T7</f>
        <v>-6.4167062939303535E-2</v>
      </c>
      <c r="J20" s="310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11" t="str">
        <f>+D13</f>
        <v>mil. €</v>
      </c>
      <c r="I21" s="311" t="str">
        <f>+E13</f>
        <v>% BDP</v>
      </c>
      <c r="J21" s="310"/>
      <c r="K21" s="159"/>
    </row>
    <row r="22" spans="3:11">
      <c r="C22" s="157"/>
      <c r="D22" s="329" t="str">
        <f>+Master!G269</f>
        <v>Stanje javnog duga (% BDP)</v>
      </c>
      <c r="E22" s="330"/>
      <c r="F22" s="330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</sheetData>
  <mergeCells count="1">
    <mergeCell ref="D22:F22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zoomScale="90" zoomScaleNormal="90" workbookViewId="0">
      <pane ySplit="5" topLeftCell="A6" activePane="bottomLeft" state="frozen"/>
      <selection activeCell="DK219" sqref="DK219"/>
      <selection pane="bottomLeft" activeCell="B54" sqref="B54:F5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2015-08</v>
      </c>
      <c r="O6" s="169" t="str">
        <f>+CONCATENATE(N6,"p")</f>
        <v>2015-08p</v>
      </c>
      <c r="P6" s="153"/>
      <c r="Q6" s="153"/>
      <c r="R6" s="169" t="str">
        <f>+IF(Master!B3-10&gt;=0,CONCATENATE(Master!B4-1,"-",Master!B3),CONCATENATE(Master!B4-1,"-0",Master!B3))</f>
        <v>2014-08</v>
      </c>
      <c r="S6" s="153"/>
      <c r="T6" s="153"/>
    </row>
    <row r="7" spans="1:20">
      <c r="A7" s="170"/>
      <c r="B7" s="365" t="str">
        <f>+Master!G246</f>
        <v>Analitika za period Jan - Avg</v>
      </c>
      <c r="C7" s="366"/>
      <c r="D7" s="366"/>
      <c r="E7" s="366"/>
      <c r="F7" s="366"/>
      <c r="G7" s="373" t="str">
        <f>+Master!G238</f>
        <v>Jan - Avg</v>
      </c>
      <c r="H7" s="374"/>
      <c r="I7" s="374"/>
      <c r="J7" s="374"/>
      <c r="K7" s="374"/>
      <c r="L7" s="374"/>
      <c r="M7" s="375"/>
      <c r="N7" s="376" t="str">
        <f>+Master!G237</f>
        <v>Avgust</v>
      </c>
      <c r="O7" s="374"/>
      <c r="P7" s="374"/>
      <c r="Q7" s="374"/>
      <c r="R7" s="374"/>
      <c r="S7" s="374"/>
      <c r="T7" s="377"/>
    </row>
    <row r="8" spans="1:20">
      <c r="A8" s="170"/>
      <c r="B8" s="367"/>
      <c r="C8" s="368"/>
      <c r="D8" s="368"/>
      <c r="E8" s="368"/>
      <c r="F8" s="369"/>
      <c r="G8" s="171" t="str">
        <f>+Master!G18</f>
        <v>Ostvarenje</v>
      </c>
      <c r="H8" s="171" t="str">
        <f>+Master!G17</f>
        <v>Plan</v>
      </c>
      <c r="I8" s="378" t="str">
        <f>+Master!G252</f>
        <v>Odstupanje</v>
      </c>
      <c r="J8" s="378"/>
      <c r="K8" s="171" t="str">
        <f>+CONCATENATE(Master!G238," ",Master!B4-1)</f>
        <v>Jan - Avg 2014</v>
      </c>
      <c r="L8" s="378" t="str">
        <f>+I8</f>
        <v>Odstupanje</v>
      </c>
      <c r="M8" s="379"/>
      <c r="N8" s="172" t="str">
        <f>+G8</f>
        <v>Ostvarenje</v>
      </c>
      <c r="O8" s="171" t="str">
        <f>+H8</f>
        <v>Plan</v>
      </c>
      <c r="P8" s="378" t="str">
        <f>+I8</f>
        <v>Odstupanje</v>
      </c>
      <c r="Q8" s="378"/>
      <c r="R8" s="171" t="str">
        <f>+CONCATENATE(Master!G237," ",Master!B4-1)</f>
        <v>Avgust 2014</v>
      </c>
      <c r="S8" s="378" t="str">
        <f>+P8</f>
        <v>Odstupanje</v>
      </c>
      <c r="T8" s="380"/>
    </row>
    <row r="9" spans="1:20" ht="15.75" thickBot="1">
      <c r="A9" s="170"/>
      <c r="B9" s="370"/>
      <c r="C9" s="371"/>
      <c r="D9" s="371"/>
      <c r="E9" s="371"/>
      <c r="F9" s="372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59" t="str">
        <f>+VLOOKUP($A10,Master!$D$22:$G$218,4,FALSE)</f>
        <v>Prihodi budžeta</v>
      </c>
      <c r="C10" s="360"/>
      <c r="D10" s="360"/>
      <c r="E10" s="360"/>
      <c r="F10" s="360"/>
      <c r="G10" s="177">
        <f>+SUMPRODUCT(('2015'!$G10:$R10)*('2015'!$G$5:$R$5&lt;=Master!$B$3)*($A10='2015'!$A$10:$A$66))</f>
        <v>839806526.78999996</v>
      </c>
      <c r="H10" s="177">
        <f>+SUMPRODUCT(('2015'!$G105:$R105)*('2015'!$G$5:$R$5&lt;=Master!$B$3))</f>
        <v>833956798.8516115</v>
      </c>
      <c r="I10" s="178">
        <f>+G10-H10</f>
        <v>5849727.9383884668</v>
      </c>
      <c r="J10" s="179">
        <f>+IF(ISNUMBER(G10/H10-1),G10/H10-1,"…")</f>
        <v>7.014425623058429E-3</v>
      </c>
      <c r="K10" s="177">
        <f>+SUMPRODUCT(('2014'!$G10:$R10)*('2014'!$G$5:$R$5&lt;=Master!$B$3))</f>
        <v>821995219.20999992</v>
      </c>
      <c r="L10" s="178">
        <f>+G10-K10</f>
        <v>17811307.580000043</v>
      </c>
      <c r="M10" s="180">
        <f>+IF(ISNUMBER(G10/K10-1),G10/K10-1,"…")</f>
        <v>2.1668383420913484E-2</v>
      </c>
      <c r="N10" s="181">
        <f>+INDEX('2015'!$1:$1048576,MATCH('Analitika - 2015'!$A10,'2015'!$A:$A,0),MATCH('Analitika - 2015'!$N$6,'2015'!$6:$6,0))</f>
        <v>124359062.84999996</v>
      </c>
      <c r="O10" s="177">
        <f>+INDEX('2015'!$1:$1048576,MATCH(CONCATENATE('Analitika - 2015'!$A10,"p"),'2015'!$A:$A,0),MATCH('Analitika - 2015'!$O$6,'2015'!$101:$101,0))</f>
        <v>129916805.18338476</v>
      </c>
      <c r="P10" s="178">
        <f>+N10-O10</f>
        <v>-5557742.333384797</v>
      </c>
      <c r="Q10" s="179">
        <f>+IF(ISNUMBER(N10/O10-1),N10/O10-1,"…")</f>
        <v>-4.2779241111569277E-2</v>
      </c>
      <c r="R10" s="177">
        <f>+INDEX('2014'!$1:$1048576,MATCH('Analitika - 2015'!$A10,'2014'!$A:$A,0),MATCH('Analitika - 2015'!$R$6,'2014'!$6:$6,0))</f>
        <v>126556433.89999998</v>
      </c>
      <c r="S10" s="178">
        <f>+N10-R10</f>
        <v>-2197371.0500000119</v>
      </c>
      <c r="T10" s="182">
        <f>+IF(ISNUMBER(N10/R10-1),N10/R10-1,"…")</f>
        <v>-1.7362776291059978E-2</v>
      </c>
    </row>
    <row r="11" spans="1:20">
      <c r="A11" s="176">
        <v>711</v>
      </c>
      <c r="B11" s="361" t="str">
        <f>+VLOOKUP($A11,Master!$D$22:$G$218,4,FALSE)</f>
        <v>Porezi</v>
      </c>
      <c r="C11" s="362"/>
      <c r="D11" s="362"/>
      <c r="E11" s="362"/>
      <c r="F11" s="362"/>
      <c r="G11" s="183">
        <f>+SUMPRODUCT(('2015'!$G11:$R11)*('2015'!$G$5:$R$5&lt;=Master!$B$3)*($A11='2015'!$A$10:$A$66))</f>
        <v>521600498.83999991</v>
      </c>
      <c r="H11" s="183">
        <f>+SUMPRODUCT(('2015'!$G106:$R106)*('2015'!$G$5:$R$5&lt;=Master!$B$3))</f>
        <v>542589753.71992683</v>
      </c>
      <c r="I11" s="184">
        <f t="shared" ref="I11:I67" si="0">+G11-H11</f>
        <v>-20989254.87992692</v>
      </c>
      <c r="J11" s="185">
        <f t="shared" ref="J11:J67" si="1">+IF(ISNUMBER(G11/H11-1),G11/H11-1,"…")</f>
        <v>-3.8683470773318573E-2</v>
      </c>
      <c r="K11" s="183">
        <f>+SUMPRODUCT(('2014'!$G11:$R11)*('2014'!$G$5:$R$5&lt;=Master!$B$3))</f>
        <v>524479643.31000006</v>
      </c>
      <c r="L11" s="184">
        <f t="shared" ref="L11:L67" si="2">+G11-K11</f>
        <v>-2879144.4700001478</v>
      </c>
      <c r="M11" s="186">
        <f t="shared" ref="M11:M67" si="3">+IF(ISNUMBER(G11/K11-1),G11/K11-1,"…")</f>
        <v>-5.4895256788801694E-3</v>
      </c>
      <c r="N11" s="187">
        <f>+INDEX('2015'!$1:$1048576,MATCH('Analitika - 2015'!$A11,'2015'!$A:$A,0),MATCH('Analitika - 2015'!$N$6,'2015'!$6:$6,0))</f>
        <v>77946419.109999985</v>
      </c>
      <c r="O11" s="183">
        <f>+INDEX('2015'!$1:$1048576,MATCH(CONCATENATE('Analitika - 2015'!$A11,"p"),'2015'!$A:$A,0),MATCH('Analitika - 2015'!$O$6,'2015'!$101:$101,0))</f>
        <v>87963080.772664562</v>
      </c>
      <c r="P11" s="184">
        <f t="shared" ref="P11:P67" si="4">+N11-O11</f>
        <v>-10016661.662664577</v>
      </c>
      <c r="Q11" s="185">
        <f t="shared" ref="Q11:Q67" si="5">+IF(ISNUMBER(N11/O11-1),N11/O11-1,"…")</f>
        <v>-0.11387347481100685</v>
      </c>
      <c r="R11" s="183">
        <f>+INDEX('2014'!$1:$1048576,MATCH('Analitika - 2015'!$A11,'2014'!$A:$A,0),MATCH('Analitika - 2015'!$R$6,'2014'!$6:$6,0))</f>
        <v>84181706.100000009</v>
      </c>
      <c r="S11" s="184">
        <f t="shared" ref="S11:S67" si="6">+N11-R11</f>
        <v>-6235286.9900000244</v>
      </c>
      <c r="T11" s="188">
        <f t="shared" ref="T11:T67" si="7">+IF(ISNUMBER(N11/R11-1),N11/R11-1,"…")</f>
        <v>-7.4069382516351978E-2</v>
      </c>
    </row>
    <row r="12" spans="1:20">
      <c r="A12" s="176">
        <v>7111</v>
      </c>
      <c r="B12" s="343" t="str">
        <f>+VLOOKUP($A12,Master!$D$22:$G$218,4,FALSE)</f>
        <v>Porez na dohodak fizičkih lica</v>
      </c>
      <c r="C12" s="344"/>
      <c r="D12" s="344"/>
      <c r="E12" s="344"/>
      <c r="F12" s="344"/>
      <c r="G12" s="189">
        <f>+SUMPRODUCT(('2015'!$G12:$R12)*('2015'!$G$5:$R$5&lt;=Master!$B$3)*($A12='2015'!$A$10:$A$66))</f>
        <v>56704676.449999988</v>
      </c>
      <c r="H12" s="189">
        <f>+SUMPRODUCT(('2015'!$G107:$R107)*('2015'!$G$5:$R$5&lt;=Master!$B$3))</f>
        <v>64955895.490128294</v>
      </c>
      <c r="I12" s="190">
        <f t="shared" si="0"/>
        <v>-8251219.0401283056</v>
      </c>
      <c r="J12" s="191">
        <f t="shared" si="1"/>
        <v>-0.12702802382860368</v>
      </c>
      <c r="K12" s="189">
        <f>+SUMPRODUCT(('2014'!$G12:$R12)*('2014'!$G$5:$R$5&lt;=Master!$B$3))</f>
        <v>62594746.82</v>
      </c>
      <c r="L12" s="190">
        <f t="shared" si="2"/>
        <v>-5890070.3700000122</v>
      </c>
      <c r="M12" s="192">
        <f t="shared" si="3"/>
        <v>-9.4098477415968107E-2</v>
      </c>
      <c r="N12" s="193">
        <f>+INDEX('2015'!$1:$1048576,MATCH('Analitika - 2015'!$A12,'2015'!$A:$A,0),MATCH('Analitika - 2015'!$N$6,'2015'!$6:$6,0))</f>
        <v>7987492.7399999984</v>
      </c>
      <c r="O12" s="189">
        <f>+INDEX('2015'!$1:$1048576,MATCH(CONCATENATE('Analitika - 2015'!$A12,"p"),'2015'!$A:$A,0),MATCH('Analitika - 2015'!$O$6,'2015'!$101:$101,0))</f>
        <v>9922440.3850700893</v>
      </c>
      <c r="P12" s="190">
        <f t="shared" si="4"/>
        <v>-1934947.6450700909</v>
      </c>
      <c r="Q12" s="191">
        <f t="shared" si="5"/>
        <v>-0.19500723309777013</v>
      </c>
      <c r="R12" s="189">
        <f>+INDEX('2014'!$1:$1048576,MATCH('Analitika - 2015'!$A12,'2014'!$A:$A,0),MATCH('Analitika - 2015'!$R$6,'2014'!$6:$6,0))</f>
        <v>9451996.9199999999</v>
      </c>
      <c r="S12" s="190">
        <f t="shared" si="6"/>
        <v>-1464504.1800000016</v>
      </c>
      <c r="T12" s="194">
        <f t="shared" si="7"/>
        <v>-0.15494124600286074</v>
      </c>
    </row>
    <row r="13" spans="1:20">
      <c r="A13" s="176">
        <v>7112</v>
      </c>
      <c r="B13" s="343" t="str">
        <f>+VLOOKUP($A13,Master!$D$22:$G$218,4,FALSE)</f>
        <v>Porez na dobit pravnih lica</v>
      </c>
      <c r="C13" s="344"/>
      <c r="D13" s="344"/>
      <c r="E13" s="344"/>
      <c r="F13" s="344"/>
      <c r="G13" s="189">
        <f>+SUMPRODUCT(('2015'!$G13:$R13)*('2015'!$G$5:$R$5&lt;=Master!$B$3)*($A13='2015'!$A$10:$A$66))</f>
        <v>37322564.419999994</v>
      </c>
      <c r="H13" s="189">
        <f>+SUMPRODUCT(('2015'!$G108:$R108)*('2015'!$G$5:$R$5&lt;=Master!$B$3))</f>
        <v>40246621.210730933</v>
      </c>
      <c r="I13" s="190">
        <f t="shared" si="0"/>
        <v>-2924056.7907309383</v>
      </c>
      <c r="J13" s="191">
        <f t="shared" si="1"/>
        <v>-7.265347258396182E-2</v>
      </c>
      <c r="K13" s="189">
        <f>+SUMPRODUCT(('2014'!$G13:$R13)*('2014'!$G$5:$R$5&lt;=Master!$B$3))</f>
        <v>39221079.219999999</v>
      </c>
      <c r="L13" s="190">
        <f t="shared" si="2"/>
        <v>-1898514.8000000045</v>
      </c>
      <c r="M13" s="192">
        <f t="shared" si="3"/>
        <v>-4.8405470674348416E-2</v>
      </c>
      <c r="N13" s="193">
        <f>+INDEX('2015'!$1:$1048576,MATCH('Analitika - 2015'!$A13,'2015'!$A:$A,0),MATCH('Analitika - 2015'!$N$6,'2015'!$6:$6,0))</f>
        <v>1709846.5499999991</v>
      </c>
      <c r="O13" s="189">
        <f>+INDEX('2015'!$1:$1048576,MATCH(CONCATENATE('Analitika - 2015'!$A13,"p"),'2015'!$A:$A,0),MATCH('Analitika - 2015'!$O$6,'2015'!$101:$101,0))</f>
        <v>2863130.1493314239</v>
      </c>
      <c r="P13" s="190">
        <f t="shared" si="4"/>
        <v>-1153283.5993314248</v>
      </c>
      <c r="Q13" s="191">
        <f t="shared" si="5"/>
        <v>-0.40280516049915882</v>
      </c>
      <c r="R13" s="189">
        <f>+INDEX('2014'!$1:$1048576,MATCH('Analitika - 2015'!$A13,'2014'!$A:$A,0),MATCH('Analitika - 2015'!$R$6,'2014'!$6:$6,0))</f>
        <v>2518646.2200000002</v>
      </c>
      <c r="S13" s="190">
        <f t="shared" si="6"/>
        <v>-808799.67000000109</v>
      </c>
      <c r="T13" s="194">
        <f t="shared" si="7"/>
        <v>-0.32112476281007862</v>
      </c>
    </row>
    <row r="14" spans="1:20">
      <c r="A14" s="176">
        <v>7113</v>
      </c>
      <c r="B14" s="343" t="str">
        <f>+VLOOKUP($A14,Master!$D$22:$G$218,4,FALSE)</f>
        <v>Porez na promet nepokretnosti</v>
      </c>
      <c r="C14" s="344"/>
      <c r="D14" s="344"/>
      <c r="E14" s="344"/>
      <c r="F14" s="344"/>
      <c r="G14" s="189">
        <f>+SUMPRODUCT(('2015'!$G14:$R14)*('2015'!$G$5:$R$5&lt;=Master!$B$3)*($A14='2015'!$A$10:$A$66))</f>
        <v>841312.05</v>
      </c>
      <c r="H14" s="189">
        <f>+SUMPRODUCT(('2015'!$G109:$R109)*('2015'!$G$5:$R$5&lt;=Master!$B$3))</f>
        <v>1008650.2071317928</v>
      </c>
      <c r="I14" s="190">
        <f t="shared" si="0"/>
        <v>-167338.15713179274</v>
      </c>
      <c r="J14" s="191">
        <f t="shared" si="1"/>
        <v>-0.16590306128785426</v>
      </c>
      <c r="K14" s="189">
        <f>+SUMPRODUCT(('2014'!$G14:$R14)*('2014'!$G$5:$R$5&lt;=Master!$B$3))</f>
        <v>965616.60999999987</v>
      </c>
      <c r="L14" s="190">
        <f t="shared" si="2"/>
        <v>-124304.55999999982</v>
      </c>
      <c r="M14" s="192">
        <f t="shared" si="3"/>
        <v>-0.12873075992344396</v>
      </c>
      <c r="N14" s="193">
        <f>+INDEX('2015'!$1:$1048576,MATCH('Analitika - 2015'!$A14,'2015'!$A:$A,0),MATCH('Analitika - 2015'!$N$6,'2015'!$6:$6,0))</f>
        <v>98669.24</v>
      </c>
      <c r="O14" s="189">
        <f>+INDEX('2015'!$1:$1048576,MATCH(CONCATENATE('Analitika - 2015'!$A14,"p"),'2015'!$A:$A,0),MATCH('Analitika - 2015'!$O$6,'2015'!$101:$101,0))</f>
        <v>137458.83152417373</v>
      </c>
      <c r="P14" s="190">
        <f t="shared" si="4"/>
        <v>-38789.591524173724</v>
      </c>
      <c r="Q14" s="191">
        <f t="shared" si="5"/>
        <v>-0.28219061004714074</v>
      </c>
      <c r="R14" s="189">
        <f>+INDEX('2014'!$1:$1048576,MATCH('Analitika - 2015'!$A14,'2014'!$A:$A,0),MATCH('Analitika - 2015'!$R$6,'2014'!$6:$6,0))</f>
        <v>107633.93</v>
      </c>
      <c r="S14" s="190">
        <f t="shared" si="6"/>
        <v>-8964.6899999999878</v>
      </c>
      <c r="T14" s="194">
        <f t="shared" si="7"/>
        <v>-8.3288699018980283E-2</v>
      </c>
    </row>
    <row r="15" spans="1:20">
      <c r="A15" s="176">
        <v>7114</v>
      </c>
      <c r="B15" s="343" t="str">
        <f>+VLOOKUP($A15,Master!$D$22:$G$218,4,FALSE)</f>
        <v>Porez na dodatu vrijednost</v>
      </c>
      <c r="C15" s="344"/>
      <c r="D15" s="344"/>
      <c r="E15" s="344"/>
      <c r="F15" s="344"/>
      <c r="G15" s="189">
        <f>+SUMPRODUCT(('2015'!$G15:$R15)*('2015'!$G$5:$R$5&lt;=Master!$B$3)*($A15='2015'!$A$10:$A$66))</f>
        <v>301090907.32999998</v>
      </c>
      <c r="H15" s="189">
        <f>+SUMPRODUCT(('2015'!$G110:$R110)*('2015'!$G$5:$R$5&lt;=Master!$B$3))</f>
        <v>310148719.33224946</v>
      </c>
      <c r="I15" s="190">
        <f t="shared" si="0"/>
        <v>-9057812.0022494793</v>
      </c>
      <c r="J15" s="191">
        <f t="shared" si="1"/>
        <v>-2.9204737719862095E-2</v>
      </c>
      <c r="K15" s="189">
        <f>+SUMPRODUCT(('2014'!$G15:$R15)*('2014'!$G$5:$R$5&lt;=Master!$B$3))</f>
        <v>302666355.19</v>
      </c>
      <c r="L15" s="190">
        <f t="shared" si="2"/>
        <v>-1575447.8600000143</v>
      </c>
      <c r="M15" s="192">
        <f t="shared" si="3"/>
        <v>-5.2052295637915469E-3</v>
      </c>
      <c r="N15" s="193">
        <f>+INDEX('2015'!$1:$1048576,MATCH('Analitika - 2015'!$A15,'2015'!$A:$A,0),MATCH('Analitika - 2015'!$N$6,'2015'!$6:$6,0))</f>
        <v>45420402.369999982</v>
      </c>
      <c r="O15" s="189">
        <f>+INDEX('2015'!$1:$1048576,MATCH(CONCATENATE('Analitika - 2015'!$A15,"p"),'2015'!$A:$A,0),MATCH('Analitika - 2015'!$O$6,'2015'!$101:$101,0))</f>
        <v>51015618.452793375</v>
      </c>
      <c r="P15" s="190">
        <f t="shared" si="4"/>
        <v>-5595216.0827933922</v>
      </c>
      <c r="Q15" s="191">
        <f t="shared" si="5"/>
        <v>-0.10967653147184431</v>
      </c>
      <c r="R15" s="189">
        <f>+INDEX('2014'!$1:$1048576,MATCH('Analitika - 2015'!$A15,'2014'!$A:$A,0),MATCH('Analitika - 2015'!$R$6,'2014'!$6:$6,0))</f>
        <v>49644681.740000002</v>
      </c>
      <c r="S15" s="190">
        <f t="shared" si="6"/>
        <v>-4224279.3700000197</v>
      </c>
      <c r="T15" s="194">
        <f t="shared" si="7"/>
        <v>-8.509026993311164E-2</v>
      </c>
    </row>
    <row r="16" spans="1:20">
      <c r="A16" s="176">
        <v>7115</v>
      </c>
      <c r="B16" s="343" t="str">
        <f>+VLOOKUP($A16,Master!$D$22:$G$218,4,FALSE)</f>
        <v>Akcize</v>
      </c>
      <c r="C16" s="344"/>
      <c r="D16" s="344"/>
      <c r="E16" s="344"/>
      <c r="F16" s="344"/>
      <c r="G16" s="189">
        <f>+SUMPRODUCT(('2015'!$G16:$R16)*('2015'!$G$5:$R$5&lt;=Master!$B$3)*($A16='2015'!$A$10:$A$66))</f>
        <v>106428115.87</v>
      </c>
      <c r="H16" s="189">
        <f>+SUMPRODUCT(('2015'!$G111:$R111)*('2015'!$G$5:$R$5&lt;=Master!$B$3))</f>
        <v>107384566.27750272</v>
      </c>
      <c r="I16" s="190">
        <f t="shared" si="0"/>
        <v>-956450.40750271082</v>
      </c>
      <c r="J16" s="191">
        <f t="shared" si="1"/>
        <v>-8.9067772088500252E-3</v>
      </c>
      <c r="K16" s="189">
        <f>+SUMPRODUCT(('2014'!$G16:$R16)*('2014'!$G$5:$R$5&lt;=Master!$B$3))</f>
        <v>100511827.5</v>
      </c>
      <c r="L16" s="190">
        <f t="shared" si="2"/>
        <v>5916288.3700000048</v>
      </c>
      <c r="M16" s="192">
        <f t="shared" si="3"/>
        <v>5.8861613773762089E-2</v>
      </c>
      <c r="N16" s="193">
        <f>+INDEX('2015'!$1:$1048576,MATCH('Analitika - 2015'!$A16,'2015'!$A:$A,0),MATCH('Analitika - 2015'!$N$6,'2015'!$6:$6,0))</f>
        <v>19718089.159999993</v>
      </c>
      <c r="O16" s="189">
        <f>+INDEX('2015'!$1:$1048576,MATCH(CONCATENATE('Analitika - 2015'!$A16,"p"),'2015'!$A:$A,0),MATCH('Analitika - 2015'!$O$6,'2015'!$101:$101,0))</f>
        <v>21078349.425046727</v>
      </c>
      <c r="P16" s="190">
        <f t="shared" si="4"/>
        <v>-1360260.2650467344</v>
      </c>
      <c r="Q16" s="191">
        <f t="shared" si="5"/>
        <v>-6.4533528580296706E-2</v>
      </c>
      <c r="R16" s="189">
        <f>+INDEX('2014'!$1:$1048576,MATCH('Analitika - 2015'!$A16,'2014'!$A:$A,0),MATCH('Analitika - 2015'!$R$6,'2014'!$6:$6,0))</f>
        <v>19490192.98</v>
      </c>
      <c r="S16" s="190">
        <f t="shared" si="6"/>
        <v>227896.17999999225</v>
      </c>
      <c r="T16" s="194">
        <f t="shared" si="7"/>
        <v>1.1692864212983878E-2</v>
      </c>
    </row>
    <row r="17" spans="1:20">
      <c r="A17" s="176">
        <v>7116</v>
      </c>
      <c r="B17" s="343" t="str">
        <f>+VLOOKUP($A17,Master!$D$22:$G$218,4,FALSE)</f>
        <v>Porez na međunarodnu trgovinu i transakcije</v>
      </c>
      <c r="C17" s="344"/>
      <c r="D17" s="344"/>
      <c r="E17" s="344"/>
      <c r="F17" s="344"/>
      <c r="G17" s="189">
        <f>+SUMPRODUCT(('2015'!$G17:$R17)*('2015'!$G$5:$R$5&lt;=Master!$B$3)*($A17='2015'!$A$10:$A$66))</f>
        <v>14859542.279999999</v>
      </c>
      <c r="H17" s="189">
        <f>+SUMPRODUCT(('2015'!$G112:$R112)*('2015'!$G$5:$R$5&lt;=Master!$B$3))</f>
        <v>15139434.279874381</v>
      </c>
      <c r="I17" s="190">
        <f t="shared" si="0"/>
        <v>-279891.99987438135</v>
      </c>
      <c r="J17" s="191">
        <f t="shared" si="1"/>
        <v>-1.848761285925038E-2</v>
      </c>
      <c r="K17" s="189">
        <f>+SUMPRODUCT(('2014'!$G17:$R17)*('2014'!$G$5:$R$5&lt;=Master!$B$3))</f>
        <v>14675784.02</v>
      </c>
      <c r="L17" s="190">
        <f t="shared" si="2"/>
        <v>183758.25999999978</v>
      </c>
      <c r="M17" s="192">
        <f t="shared" si="3"/>
        <v>1.2521188629484925E-2</v>
      </c>
      <c r="N17" s="193">
        <f>+INDEX('2015'!$1:$1048576,MATCH('Analitika - 2015'!$A17,'2015'!$A:$A,0),MATCH('Analitika - 2015'!$N$6,'2015'!$6:$6,0))</f>
        <v>2290094.3700000006</v>
      </c>
      <c r="O17" s="189">
        <f>+INDEX('2015'!$1:$1048576,MATCH(CONCATENATE('Analitika - 2015'!$A17,"p"),'2015'!$A:$A,0),MATCH('Analitika - 2015'!$O$6,'2015'!$101:$101,0))</f>
        <v>2369436.9150621137</v>
      </c>
      <c r="P17" s="190">
        <f t="shared" si="4"/>
        <v>-79342.545062113088</v>
      </c>
      <c r="Q17" s="191">
        <f t="shared" si="5"/>
        <v>-3.3485822963990275E-2</v>
      </c>
      <c r="R17" s="189">
        <f>+INDEX('2014'!$1:$1048576,MATCH('Analitika - 2015'!$A17,'2014'!$A:$A,0),MATCH('Analitika - 2015'!$R$6,'2014'!$6:$6,0))</f>
        <v>2351659.09</v>
      </c>
      <c r="S17" s="190">
        <f t="shared" si="6"/>
        <v>-61564.719999999274</v>
      </c>
      <c r="T17" s="194">
        <f t="shared" si="7"/>
        <v>-2.6179270737749394E-2</v>
      </c>
    </row>
    <row r="18" spans="1:20">
      <c r="A18" s="176">
        <v>7117</v>
      </c>
      <c r="B18" s="343" t="str">
        <f>+VLOOKUP($A18,Master!$D$22:$G$218,4,FALSE)</f>
        <v>Lokalni porezi</v>
      </c>
      <c r="C18" s="344"/>
      <c r="D18" s="344"/>
      <c r="E18" s="344"/>
      <c r="F18" s="344"/>
      <c r="G18" s="189">
        <f>+SUMPRODUCT(('2015'!$G18:$R18)*('2015'!$G$5:$R$5&lt;=Master!$B$3)*($A18='2015'!$A$10:$A$66))</f>
        <v>0</v>
      </c>
      <c r="H18" s="189">
        <f>+SUMPRODUCT(('2015'!$G113:$R113)*('2015'!$G$5:$R$5&lt;=Master!$B$3))</f>
        <v>0</v>
      </c>
      <c r="I18" s="190">
        <f t="shared" si="0"/>
        <v>0</v>
      </c>
      <c r="J18" s="191" t="str">
        <f t="shared" si="1"/>
        <v>…</v>
      </c>
      <c r="K18" s="189">
        <f>+SUMPRODUCT(('2014'!$G18:$R18)*('2014'!$G$5:$R$5&lt;=Master!$B$3))</f>
        <v>0</v>
      </c>
      <c r="L18" s="190">
        <f t="shared" si="2"/>
        <v>0</v>
      </c>
      <c r="M18" s="192" t="str">
        <f t="shared" si="3"/>
        <v>…</v>
      </c>
      <c r="N18" s="193">
        <f>+INDEX('2015'!$1:$1048576,MATCH('Analitika - 2015'!$A18,'2015'!$A:$A,0),MATCH('Analitika - 2015'!$N$6,'2015'!$6:$6,0))</f>
        <v>0</v>
      </c>
      <c r="O18" s="189">
        <f>+INDEX('2015'!$1:$1048576,MATCH(CONCATENATE('Analitika - 2015'!$A18,"p"),'2015'!$A:$A,0),MATCH('Analitika - 2015'!$O$6,'2015'!$101:$101,0))</f>
        <v>0</v>
      </c>
      <c r="P18" s="190">
        <f t="shared" si="4"/>
        <v>0</v>
      </c>
      <c r="Q18" s="191" t="str">
        <f t="shared" si="5"/>
        <v>…</v>
      </c>
      <c r="R18" s="189">
        <f>+INDEX('2014'!$1:$1048576,MATCH('Analitika - 2015'!$A18,'2014'!$A:$A,0),MATCH('Analitika - 2015'!$R$6,'2014'!$6:$6,0))</f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3" t="str">
        <f>+VLOOKUP($A19,Master!$D$22:$G$218,4,FALSE)</f>
        <v>Ostali republički porezi</v>
      </c>
      <c r="C19" s="344"/>
      <c r="D19" s="344"/>
      <c r="E19" s="344"/>
      <c r="F19" s="344"/>
      <c r="G19" s="189">
        <f>+SUMPRODUCT(('2015'!$G19:$R19)*('2015'!$G$5:$R$5&lt;=Master!$B$3)*($A19='2015'!$A$10:$A$66))</f>
        <v>4353380.4399999995</v>
      </c>
      <c r="H19" s="189">
        <f>+SUMPRODUCT(('2015'!$G114:$R114)*('2015'!$G$5:$R$5&lt;=Master!$B$3))</f>
        <v>3705866.9223091742</v>
      </c>
      <c r="I19" s="190">
        <f t="shared" si="0"/>
        <v>647513.51769082528</v>
      </c>
      <c r="J19" s="191">
        <f t="shared" si="1"/>
        <v>0.17472659738341356</v>
      </c>
      <c r="K19" s="189">
        <f>+SUMPRODUCT(('2014'!$G19:$R19)*('2014'!$G$5:$R$5&lt;=Master!$B$3))</f>
        <v>3844233.95</v>
      </c>
      <c r="L19" s="190">
        <f t="shared" si="2"/>
        <v>509146.48999999929</v>
      </c>
      <c r="M19" s="192">
        <f t="shared" si="3"/>
        <v>0.13244419996863077</v>
      </c>
      <c r="N19" s="193">
        <f>+INDEX('2015'!$1:$1048576,MATCH('Analitika - 2015'!$A19,'2015'!$A:$A,0),MATCH('Analitika - 2015'!$N$6,'2015'!$6:$6,0))</f>
        <v>721824.67999999982</v>
      </c>
      <c r="O19" s="189">
        <f>+INDEX('2015'!$1:$1048576,MATCH(CONCATENATE('Analitika - 2015'!$A19,"p"),'2015'!$A:$A,0),MATCH('Analitika - 2015'!$O$6,'2015'!$101:$101,0))</f>
        <v>576646.61383665679</v>
      </c>
      <c r="P19" s="190">
        <f t="shared" si="4"/>
        <v>145178.06616334303</v>
      </c>
      <c r="Q19" s="191">
        <f t="shared" si="5"/>
        <v>0.25176262667600913</v>
      </c>
      <c r="R19" s="189">
        <f>+INDEX('2014'!$1:$1048576,MATCH('Analitika - 2015'!$A19,'2014'!$A:$A,0),MATCH('Analitika - 2015'!$R$6,'2014'!$6:$6,0))</f>
        <v>616895.22</v>
      </c>
      <c r="S19" s="190">
        <f t="shared" si="6"/>
        <v>104929.45999999985</v>
      </c>
      <c r="T19" s="194">
        <f t="shared" si="7"/>
        <v>0.17009284007744441</v>
      </c>
    </row>
    <row r="20" spans="1:20">
      <c r="A20" s="176">
        <v>712</v>
      </c>
      <c r="B20" s="363" t="str">
        <f>+VLOOKUP($A20,Master!$D$22:$G$218,4,FALSE)</f>
        <v>Doprinosi</v>
      </c>
      <c r="C20" s="364"/>
      <c r="D20" s="364"/>
      <c r="E20" s="364"/>
      <c r="F20" s="364"/>
      <c r="G20" s="195">
        <f>+SUMPRODUCT(('2015'!$G20:$R20)*('2015'!$G$5:$R$5&lt;=Master!$B$3)*($A20='2015'!$A$10:$A$66))</f>
        <v>268357277.21000004</v>
      </c>
      <c r="H20" s="195">
        <f>+SUMPRODUCT(('2015'!$G115:$R115)*('2015'!$G$5:$R$5&lt;=Master!$B$3))</f>
        <v>243168139.08327407</v>
      </c>
      <c r="I20" s="196">
        <f t="shared" si="0"/>
        <v>25189138.126725972</v>
      </c>
      <c r="J20" s="197">
        <f t="shared" si="1"/>
        <v>0.10358732941612803</v>
      </c>
      <c r="K20" s="195">
        <f>+SUMPRODUCT(('2014'!$G20:$R20)*('2014'!$G$5:$R$5&lt;=Master!$B$3))</f>
        <v>252503840.10999998</v>
      </c>
      <c r="L20" s="196">
        <f t="shared" si="2"/>
        <v>15853437.100000054</v>
      </c>
      <c r="M20" s="198">
        <f t="shared" si="3"/>
        <v>6.2784934649285695E-2</v>
      </c>
      <c r="N20" s="199">
        <f>+INDEX('2015'!$1:$1048576,MATCH('Analitika - 2015'!$A20,'2015'!$A:$A,0),MATCH('Analitika - 2015'!$N$6,'2015'!$6:$6,0))</f>
        <v>38587920.599999979</v>
      </c>
      <c r="O20" s="195">
        <f>+INDEX('2015'!$1:$1048576,MATCH(CONCATENATE('Analitika - 2015'!$A20,"p"),'2015'!$A:$A,0),MATCH('Analitika - 2015'!$O$6,'2015'!$101:$101,0))</f>
        <v>35699732.916304395</v>
      </c>
      <c r="P20" s="196">
        <f t="shared" si="4"/>
        <v>2888187.6836955845</v>
      </c>
      <c r="Q20" s="197">
        <f t="shared" si="5"/>
        <v>8.0902221046492029E-2</v>
      </c>
      <c r="R20" s="195">
        <f>+INDEX('2014'!$1:$1048576,MATCH('Analitika - 2015'!$A20,'2014'!$A:$A,0),MATCH('Analitika - 2015'!$R$6,'2014'!$6:$6,0))</f>
        <v>35976379.269999973</v>
      </c>
      <c r="S20" s="196">
        <f t="shared" si="6"/>
        <v>2611541.3300000057</v>
      </c>
      <c r="T20" s="200">
        <f t="shared" si="7"/>
        <v>7.2590443590795806E-2</v>
      </c>
    </row>
    <row r="21" spans="1:20">
      <c r="A21" s="176">
        <v>7121</v>
      </c>
      <c r="B21" s="343" t="str">
        <f>+VLOOKUP($A21,Master!$D$22:$G$218,4,FALSE)</f>
        <v>Doprinosi za penzijsko i invalidsko osiguranje</v>
      </c>
      <c r="C21" s="344"/>
      <c r="D21" s="344"/>
      <c r="E21" s="344"/>
      <c r="F21" s="344"/>
      <c r="G21" s="189">
        <f>+SUMPRODUCT(('2015'!$G21:$R21)*('2015'!$G$5:$R$5&lt;=Master!$B$3)*($A21='2015'!$A$10:$A$66))</f>
        <v>161791058.54000005</v>
      </c>
      <c r="H21" s="189">
        <f>+SUMPRODUCT(('2015'!$G116:$R116)*('2015'!$G$5:$R$5&lt;=Master!$B$3))</f>
        <v>144120691.21752119</v>
      </c>
      <c r="I21" s="190">
        <f t="shared" si="0"/>
        <v>17670367.322478861</v>
      </c>
      <c r="J21" s="191">
        <f t="shared" si="1"/>
        <v>0.122608122214797</v>
      </c>
      <c r="K21" s="189">
        <f>+SUMPRODUCT(('2014'!$G21:$R21)*('2014'!$G$5:$R$5&lt;=Master!$B$3))</f>
        <v>154054767.58000001</v>
      </c>
      <c r="L21" s="190">
        <f t="shared" si="2"/>
        <v>7736290.9600000381</v>
      </c>
      <c r="M21" s="192">
        <f t="shared" si="3"/>
        <v>5.0217796446855312E-2</v>
      </c>
      <c r="N21" s="193">
        <f>+INDEX('2015'!$1:$1048576,MATCH('Analitika - 2015'!$A21,'2015'!$A:$A,0),MATCH('Analitika - 2015'!$N$6,'2015'!$6:$6,0))</f>
        <v>23215461.899999999</v>
      </c>
      <c r="O21" s="189">
        <f>+INDEX('2015'!$1:$1048576,MATCH(CONCATENATE('Analitika - 2015'!$A21,"p"),'2015'!$A:$A,0),MATCH('Analitika - 2015'!$O$6,'2015'!$101:$101,0))</f>
        <v>20719279.922398537</v>
      </c>
      <c r="P21" s="190">
        <f t="shared" si="4"/>
        <v>2496181.9776014611</v>
      </c>
      <c r="Q21" s="191">
        <f t="shared" si="5"/>
        <v>0.12047629005209637</v>
      </c>
      <c r="R21" s="189">
        <f>+INDEX('2014'!$1:$1048576,MATCH('Analitika - 2015'!$A21,'2014'!$A:$A,0),MATCH('Analitika - 2015'!$R$6,'2014'!$6:$6,0))</f>
        <v>21555700.870000001</v>
      </c>
      <c r="S21" s="190">
        <f t="shared" si="6"/>
        <v>1659761.0299999975</v>
      </c>
      <c r="T21" s="194">
        <f t="shared" si="7"/>
        <v>7.6998703962809056E-2</v>
      </c>
    </row>
    <row r="22" spans="1:20">
      <c r="A22" s="176">
        <v>7122</v>
      </c>
      <c r="B22" s="343" t="str">
        <f>+VLOOKUP($A22,Master!$D$22:$G$218,4,FALSE)</f>
        <v>Doprinosi za zdravstveno osiguranje</v>
      </c>
      <c r="C22" s="344"/>
      <c r="D22" s="344"/>
      <c r="E22" s="344"/>
      <c r="F22" s="344"/>
      <c r="G22" s="189">
        <f>+SUMPRODUCT(('2015'!$G22:$R22)*('2015'!$G$5:$R$5&lt;=Master!$B$3)*($A22='2015'!$A$10:$A$66))</f>
        <v>92236055.629999951</v>
      </c>
      <c r="H22" s="189">
        <f>+SUMPRODUCT(('2015'!$G117:$R117)*('2015'!$G$5:$R$5&lt;=Master!$B$3))</f>
        <v>84399667.6471567</v>
      </c>
      <c r="I22" s="190">
        <f t="shared" si="0"/>
        <v>7836387.98284325</v>
      </c>
      <c r="J22" s="191">
        <f t="shared" si="1"/>
        <v>9.2848564470706663E-2</v>
      </c>
      <c r="K22" s="189">
        <f>+SUMPRODUCT(('2014'!$G22:$R22)*('2014'!$G$5:$R$5&lt;=Master!$B$3))</f>
        <v>85578549.769999996</v>
      </c>
      <c r="L22" s="190">
        <f t="shared" si="2"/>
        <v>6657505.8599999547</v>
      </c>
      <c r="M22" s="192">
        <f t="shared" si="3"/>
        <v>7.7794095341561675E-2</v>
      </c>
      <c r="N22" s="193">
        <f>+INDEX('2015'!$1:$1048576,MATCH('Analitika - 2015'!$A22,'2015'!$A:$A,0),MATCH('Analitika - 2015'!$N$6,'2015'!$6:$6,0))</f>
        <v>13329494.45999999</v>
      </c>
      <c r="O22" s="189">
        <f>+INDEX('2015'!$1:$1048576,MATCH(CONCATENATE('Analitika - 2015'!$A22,"p"),'2015'!$A:$A,0),MATCH('Analitika - 2015'!$O$6,'2015'!$101:$101,0))</f>
        <v>12715928.59880604</v>
      </c>
      <c r="P22" s="190">
        <f t="shared" si="4"/>
        <v>613565.86119394936</v>
      </c>
      <c r="Q22" s="191">
        <f t="shared" si="5"/>
        <v>4.8251754201542152E-2</v>
      </c>
      <c r="R22" s="189">
        <f>+INDEX('2014'!$1:$1048576,MATCH('Analitika - 2015'!$A22,'2014'!$A:$A,0),MATCH('Analitika - 2015'!$R$6,'2014'!$6:$6,0))</f>
        <v>12465801.640000001</v>
      </c>
      <c r="S22" s="190">
        <f t="shared" si="6"/>
        <v>863692.81999998912</v>
      </c>
      <c r="T22" s="194">
        <f t="shared" si="7"/>
        <v>6.9284980215679859E-2</v>
      </c>
    </row>
    <row r="23" spans="1:20">
      <c r="A23" s="176">
        <v>7123</v>
      </c>
      <c r="B23" s="343" t="str">
        <f>+VLOOKUP($A23,Master!$D$22:$G$218,4,FALSE)</f>
        <v>Doprinosi za osiguranje od nezaposlenosti</v>
      </c>
      <c r="C23" s="344"/>
      <c r="D23" s="344"/>
      <c r="E23" s="344"/>
      <c r="F23" s="344"/>
      <c r="G23" s="189">
        <f>+SUMPRODUCT(('2015'!$G23:$R23)*('2015'!$G$5:$R$5&lt;=Master!$B$3)*($A23='2015'!$A$10:$A$66))</f>
        <v>7446407.7599999998</v>
      </c>
      <c r="H23" s="189">
        <f>+SUMPRODUCT(('2015'!$G118:$R118)*('2015'!$G$5:$R$5&lt;=Master!$B$3))</f>
        <v>7315639.0731596323</v>
      </c>
      <c r="I23" s="190">
        <f t="shared" si="0"/>
        <v>130768.6868403675</v>
      </c>
      <c r="J23" s="191">
        <f t="shared" si="1"/>
        <v>1.7875223959605169E-2</v>
      </c>
      <c r="K23" s="189">
        <f>+SUMPRODUCT(('2014'!$G23:$R23)*('2014'!$G$5:$R$5&lt;=Master!$B$3))</f>
        <v>6875854.9199999999</v>
      </c>
      <c r="L23" s="190">
        <f t="shared" si="2"/>
        <v>570552.83999999985</v>
      </c>
      <c r="M23" s="192">
        <f t="shared" si="3"/>
        <v>8.2979185372340503E-2</v>
      </c>
      <c r="N23" s="193">
        <f>+INDEX('2015'!$1:$1048576,MATCH('Analitika - 2015'!$A23,'2015'!$A:$A,0),MATCH('Analitika - 2015'!$N$6,'2015'!$6:$6,0))</f>
        <v>1073369.5099999995</v>
      </c>
      <c r="O23" s="189">
        <f>+INDEX('2015'!$1:$1048576,MATCH(CONCATENATE('Analitika - 2015'!$A23,"p"),'2015'!$A:$A,0),MATCH('Analitika - 2015'!$O$6,'2015'!$101:$101,0))</f>
        <v>1115094.651382722</v>
      </c>
      <c r="P23" s="190">
        <f t="shared" si="4"/>
        <v>-41725.141382722417</v>
      </c>
      <c r="Q23" s="191">
        <f t="shared" si="5"/>
        <v>-3.7418475042439781E-2</v>
      </c>
      <c r="R23" s="189">
        <f>+INDEX('2014'!$1:$1048576,MATCH('Analitika - 2015'!$A23,'2014'!$A:$A,0),MATCH('Analitika - 2015'!$R$6,'2014'!$6:$6,0))</f>
        <v>1012670.5</v>
      </c>
      <c r="S23" s="190">
        <f t="shared" si="6"/>
        <v>60699.009999999544</v>
      </c>
      <c r="T23" s="194">
        <f t="shared" si="7"/>
        <v>5.993954598262663E-2</v>
      </c>
    </row>
    <row r="24" spans="1:20">
      <c r="A24" s="176">
        <v>7124</v>
      </c>
      <c r="B24" s="343" t="str">
        <f>+VLOOKUP($A24,Master!$D$22:$G$218,4,FALSE)</f>
        <v>Ostali doprinosi</v>
      </c>
      <c r="C24" s="344"/>
      <c r="D24" s="344"/>
      <c r="E24" s="344"/>
      <c r="F24" s="344"/>
      <c r="G24" s="189">
        <f>+SUMPRODUCT(('2015'!$G24:$R24)*('2015'!$G$5:$R$5&lt;=Master!$B$3)*($A24='2015'!$A$10:$A$66))</f>
        <v>6883755.2800000003</v>
      </c>
      <c r="H24" s="189">
        <f>+SUMPRODUCT(('2015'!$G119:$R119)*('2015'!$G$5:$R$5&lt;=Master!$B$3))</f>
        <v>7332141.145436517</v>
      </c>
      <c r="I24" s="190">
        <f t="shared" si="0"/>
        <v>-448385.8654365167</v>
      </c>
      <c r="J24" s="191">
        <f t="shared" si="1"/>
        <v>-6.1153468890269402E-2</v>
      </c>
      <c r="K24" s="189">
        <f>+SUMPRODUCT(('2014'!$G24:$R24)*('2014'!$G$5:$R$5&lt;=Master!$B$3))</f>
        <v>5994667.8399999999</v>
      </c>
      <c r="L24" s="190">
        <f t="shared" si="2"/>
        <v>889087.44000000041</v>
      </c>
      <c r="M24" s="192">
        <f t="shared" si="3"/>
        <v>0.14831304481417273</v>
      </c>
      <c r="N24" s="193">
        <f>+INDEX('2015'!$1:$1048576,MATCH('Analitika - 2015'!$A24,'2015'!$A:$A,0),MATCH('Analitika - 2015'!$N$6,'2015'!$6:$6,0))</f>
        <v>969594.72999999986</v>
      </c>
      <c r="O24" s="189">
        <f>+INDEX('2015'!$1:$1048576,MATCH(CONCATENATE('Analitika - 2015'!$A24,"p"),'2015'!$A:$A,0),MATCH('Analitika - 2015'!$O$6,'2015'!$101:$101,0))</f>
        <v>1149429.7437170967</v>
      </c>
      <c r="P24" s="190">
        <f t="shared" si="4"/>
        <v>-179835.01371709688</v>
      </c>
      <c r="Q24" s="191">
        <f t="shared" si="5"/>
        <v>-0.15645585534922324</v>
      </c>
      <c r="R24" s="189">
        <f>+INDEX('2014'!$1:$1048576,MATCH('Analitika - 2015'!$A24,'2014'!$A:$A,0),MATCH('Analitika - 2015'!$R$6,'2014'!$6:$6,0))</f>
        <v>942206.26</v>
      </c>
      <c r="S24" s="190">
        <f t="shared" si="6"/>
        <v>27388.469999999856</v>
      </c>
      <c r="T24" s="194">
        <f t="shared" si="7"/>
        <v>2.906844410055176E-2</v>
      </c>
    </row>
    <row r="25" spans="1:20">
      <c r="A25" s="176">
        <v>713</v>
      </c>
      <c r="B25" s="351" t="str">
        <f>+VLOOKUP($A25,Master!$D$22:$G$218,4,FALSE)</f>
        <v>Takse</v>
      </c>
      <c r="C25" s="352"/>
      <c r="D25" s="352"/>
      <c r="E25" s="352"/>
      <c r="F25" s="352"/>
      <c r="G25" s="201">
        <f>+SUMPRODUCT(('2015'!$G25:$R25)*('2015'!$G$5:$R$5&lt;=Master!$B$3)*($A25='2015'!$A$10:$A$66))</f>
        <v>8502428.7300000004</v>
      </c>
      <c r="H25" s="201">
        <f>+SUMPRODUCT(('2015'!$G120:$R120)*('2015'!$G$5:$R$5&lt;=Master!$B$3))</f>
        <v>11496924.964659385</v>
      </c>
      <c r="I25" s="202">
        <f t="shared" si="0"/>
        <v>-2994496.2346593849</v>
      </c>
      <c r="J25" s="203">
        <f t="shared" si="1"/>
        <v>-0.2604606226329409</v>
      </c>
      <c r="K25" s="201">
        <f>+SUMPRODUCT(('2014'!$G25:$R25)*('2014'!$G$5:$R$5&lt;=Master!$B$3))</f>
        <v>10507307.77</v>
      </c>
      <c r="L25" s="202">
        <f t="shared" si="2"/>
        <v>-2004879.0399999991</v>
      </c>
      <c r="M25" s="204">
        <f t="shared" si="3"/>
        <v>-0.19080806272033268</v>
      </c>
      <c r="N25" s="205">
        <f>+INDEX('2015'!$1:$1048576,MATCH('Analitika - 2015'!$A25,'2015'!$A:$A,0),MATCH('Analitika - 2015'!$N$6,'2015'!$6:$6,0))</f>
        <v>1410332.71</v>
      </c>
      <c r="O25" s="201">
        <f>+INDEX('2015'!$1:$1048576,MATCH(CONCATENATE('Analitika - 2015'!$A25,"p"),'2015'!$A:$A,0),MATCH('Analitika - 2015'!$O$6,'2015'!$101:$101,0))</f>
        <v>1356791.631586303</v>
      </c>
      <c r="P25" s="202">
        <f t="shared" si="4"/>
        <v>53541.07841369696</v>
      </c>
      <c r="Q25" s="203">
        <f t="shared" si="5"/>
        <v>3.9461533493613254E-2</v>
      </c>
      <c r="R25" s="201">
        <f>+INDEX('2014'!$1:$1048576,MATCH('Analitika - 2015'!$A25,'2014'!$A:$A,0),MATCH('Analitika - 2015'!$R$6,'2014'!$6:$6,0))</f>
        <v>1330351.8499999999</v>
      </c>
      <c r="S25" s="202">
        <f t="shared" si="6"/>
        <v>79980.860000000102</v>
      </c>
      <c r="T25" s="206">
        <f t="shared" si="7"/>
        <v>6.0120080262977105E-2</v>
      </c>
    </row>
    <row r="26" spans="1:20">
      <c r="A26" s="176">
        <v>714</v>
      </c>
      <c r="B26" s="351" t="str">
        <f>+VLOOKUP($A26,Master!$D$22:$G$218,4,FALSE)</f>
        <v>Naknade</v>
      </c>
      <c r="C26" s="352"/>
      <c r="D26" s="352"/>
      <c r="E26" s="352"/>
      <c r="F26" s="352"/>
      <c r="G26" s="201">
        <f>+SUMPRODUCT(('2015'!$G26:$R26)*('2015'!$G$5:$R$5&lt;=Master!$B$3)*($A26='2015'!$A$10:$A$66))</f>
        <v>16437901.110000001</v>
      </c>
      <c r="H26" s="201">
        <f>+SUMPRODUCT(('2015'!$G121:$R121)*('2015'!$G$5:$R$5&lt;=Master!$B$3))</f>
        <v>8365989.8713281918</v>
      </c>
      <c r="I26" s="202">
        <f t="shared" si="0"/>
        <v>8071911.2386718094</v>
      </c>
      <c r="J26" s="203">
        <f t="shared" si="1"/>
        <v>0.96484831595789466</v>
      </c>
      <c r="K26" s="201">
        <f>+SUMPRODUCT(('2014'!$G26:$R26)*('2014'!$G$5:$R$5&lt;=Master!$B$3))</f>
        <v>10219544.720000001</v>
      </c>
      <c r="L26" s="202">
        <f t="shared" si="2"/>
        <v>6218356.3900000006</v>
      </c>
      <c r="M26" s="204">
        <f t="shared" si="3"/>
        <v>0.60847685101181304</v>
      </c>
      <c r="N26" s="205">
        <f>+INDEX('2015'!$1:$1048576,MATCH('Analitika - 2015'!$A26,'2015'!$A:$A,0),MATCH('Analitika - 2015'!$N$6,'2015'!$6:$6,0))</f>
        <v>3472067.07</v>
      </c>
      <c r="O26" s="201">
        <f>+INDEX('2015'!$1:$1048576,MATCH(CONCATENATE('Analitika - 2015'!$A26,"p"),'2015'!$A:$A,0),MATCH('Analitika - 2015'!$O$6,'2015'!$101:$101,0))</f>
        <v>1226756.3727123113</v>
      </c>
      <c r="P26" s="202">
        <f t="shared" si="4"/>
        <v>2245310.6972876885</v>
      </c>
      <c r="Q26" s="203">
        <f t="shared" si="5"/>
        <v>1.8302824808836271</v>
      </c>
      <c r="R26" s="201">
        <f>+INDEX('2014'!$1:$1048576,MATCH('Analitika - 2015'!$A26,'2014'!$A:$A,0),MATCH('Analitika - 2015'!$R$6,'2014'!$6:$6,0))</f>
        <v>1561341.1400000001</v>
      </c>
      <c r="S26" s="202">
        <f t="shared" si="6"/>
        <v>1910725.9299999997</v>
      </c>
      <c r="T26" s="206">
        <f t="shared" si="7"/>
        <v>1.2237722308399555</v>
      </c>
    </row>
    <row r="27" spans="1:20">
      <c r="A27" s="176">
        <v>715</v>
      </c>
      <c r="B27" s="351" t="str">
        <f>+VLOOKUP($A27,Master!$D$22:$G$218,4,FALSE)</f>
        <v>Ostali prihodi</v>
      </c>
      <c r="C27" s="352"/>
      <c r="D27" s="352"/>
      <c r="E27" s="352"/>
      <c r="F27" s="352"/>
      <c r="G27" s="201">
        <f>+SUMPRODUCT(('2015'!$G27:$R27)*('2015'!$G$5:$R$5&lt;=Master!$B$3)*($A27='2015'!$A$10:$A$66))</f>
        <v>17309867.719999999</v>
      </c>
      <c r="H27" s="201">
        <f>+SUMPRODUCT(('2015'!$G122:$R122)*('2015'!$G$5:$R$5&lt;=Master!$B$3))</f>
        <v>22877347.496535443</v>
      </c>
      <c r="I27" s="202">
        <f t="shared" si="0"/>
        <v>-5567479.776535444</v>
      </c>
      <c r="J27" s="203">
        <f t="shared" si="1"/>
        <v>-0.2433621195542266</v>
      </c>
      <c r="K27" s="201">
        <f>+SUMPRODUCT(('2014'!$G27:$R27)*('2014'!$G$5:$R$5&lt;=Master!$B$3))</f>
        <v>19111222.059999999</v>
      </c>
      <c r="L27" s="202">
        <f t="shared" si="2"/>
        <v>-1801354.3399999999</v>
      </c>
      <c r="M27" s="204">
        <f t="shared" si="3"/>
        <v>-9.4256365937490427E-2</v>
      </c>
      <c r="N27" s="205">
        <f>+INDEX('2015'!$1:$1048576,MATCH('Analitika - 2015'!$A27,'2015'!$A:$A,0),MATCH('Analitika - 2015'!$N$6,'2015'!$6:$6,0))</f>
        <v>2703100.1399999978</v>
      </c>
      <c r="O27" s="201">
        <f>+INDEX('2015'!$1:$1048576,MATCH(CONCATENATE('Analitika - 2015'!$A27,"p"),'2015'!$A:$A,0),MATCH('Analitika - 2015'!$O$6,'2015'!$101:$101,0))</f>
        <v>3087498.4129390134</v>
      </c>
      <c r="P27" s="202">
        <f t="shared" si="4"/>
        <v>-384398.27293901565</v>
      </c>
      <c r="Q27" s="203">
        <f t="shared" si="5"/>
        <v>-0.12450152891677246</v>
      </c>
      <c r="R27" s="201">
        <f>+INDEX('2014'!$1:$1048576,MATCH('Analitika - 2015'!$A27,'2014'!$A:$A,0),MATCH('Analitika - 2015'!$R$6,'2014'!$6:$6,0))</f>
        <v>2870350.6599999997</v>
      </c>
      <c r="S27" s="202">
        <f t="shared" si="6"/>
        <v>-167250.52000000188</v>
      </c>
      <c r="T27" s="206">
        <f t="shared" si="7"/>
        <v>-5.8268323215952211E-2</v>
      </c>
    </row>
    <row r="28" spans="1:20">
      <c r="A28" s="176">
        <v>73</v>
      </c>
      <c r="B28" s="351" t="str">
        <f>+VLOOKUP($A28,Master!$D$22:$G$218,4,FALSE)</f>
        <v>Primici od otplate kredita i sredstva prenesena iz prethodne godine</v>
      </c>
      <c r="C28" s="352"/>
      <c r="D28" s="352"/>
      <c r="E28" s="352"/>
      <c r="F28" s="352"/>
      <c r="G28" s="201">
        <f>+SUMPRODUCT(('2015'!$G28:$R28)*('2015'!$G$5:$R$5&lt;=Master!$B$3)*($A28='2015'!$A$10:$A$66))</f>
        <v>4683600.42</v>
      </c>
      <c r="H28" s="201">
        <f>+SUMPRODUCT(('2015'!$G123:$R123)*('2015'!$G$5:$R$5&lt;=Master!$B$3))</f>
        <v>2314477.1980908788</v>
      </c>
      <c r="I28" s="202">
        <f t="shared" si="0"/>
        <v>2369123.2219091211</v>
      </c>
      <c r="J28" s="203">
        <f t="shared" si="1"/>
        <v>1.0236105258947106</v>
      </c>
      <c r="K28" s="201">
        <f>+SUMPRODUCT(('2014'!$G28:$R28)*('2014'!$G$5:$R$5&lt;=Master!$B$3))</f>
        <v>2426577.66</v>
      </c>
      <c r="L28" s="202">
        <f t="shared" si="2"/>
        <v>2257022.7599999998</v>
      </c>
      <c r="M28" s="204">
        <f t="shared" si="3"/>
        <v>0.9301259123930119</v>
      </c>
      <c r="N28" s="205">
        <f>+INDEX('2015'!$1:$1048576,MATCH('Analitika - 2015'!$A28,'2015'!$A:$A,0),MATCH('Analitika - 2015'!$N$6,'2015'!$6:$6,0))</f>
        <v>79534.3</v>
      </c>
      <c r="O28" s="201">
        <f>+INDEX('2015'!$1:$1048576,MATCH(CONCATENATE('Analitika - 2015'!$A28,"p"),'2015'!$A:$A,0),MATCH('Analitika - 2015'!$O$6,'2015'!$101:$101,0))</f>
        <v>271751.70792733377</v>
      </c>
      <c r="P28" s="202">
        <f t="shared" si="4"/>
        <v>-192217.40792733378</v>
      </c>
      <c r="Q28" s="203">
        <f t="shared" si="5"/>
        <v>-0.70732732240539431</v>
      </c>
      <c r="R28" s="201">
        <f>+INDEX('2014'!$1:$1048576,MATCH('Analitika - 2015'!$A28,'2014'!$A:$A,0),MATCH('Analitika - 2015'!$R$6,'2014'!$6:$6,0))</f>
        <v>305044.76</v>
      </c>
      <c r="S28" s="202">
        <f t="shared" si="6"/>
        <v>-225510.46000000002</v>
      </c>
      <c r="T28" s="206">
        <f t="shared" si="7"/>
        <v>-0.73927006646500004</v>
      </c>
    </row>
    <row r="29" spans="1:20" ht="15.75" thickBot="1">
      <c r="A29" s="176">
        <v>74</v>
      </c>
      <c r="B29" s="353" t="str">
        <f>+VLOOKUP($A29,Master!$D$22:$G$218,4,FALSE)</f>
        <v>Donacije i transferi</v>
      </c>
      <c r="C29" s="354"/>
      <c r="D29" s="354"/>
      <c r="E29" s="354"/>
      <c r="F29" s="354"/>
      <c r="G29" s="201">
        <f>+SUMPRODUCT(('2015'!$G29:$R29)*('2015'!$G$5:$R$5&lt;=Master!$B$3)*($A29='2015'!$A$10:$A$66))</f>
        <v>2914952.76</v>
      </c>
      <c r="H29" s="201">
        <f>+SUMPRODUCT(('2015'!$G124:$R124)*('2015'!$G$5:$R$5&lt;=Master!$B$3))</f>
        <v>3144166.5177967404</v>
      </c>
      <c r="I29" s="202">
        <f t="shared" si="0"/>
        <v>-229213.75779674063</v>
      </c>
      <c r="J29" s="203">
        <f t="shared" si="1"/>
        <v>-7.2901278128666425E-2</v>
      </c>
      <c r="K29" s="201">
        <f>+SUMPRODUCT(('2014'!$G29:$R29)*('2014'!$G$5:$R$5&lt;=Master!$B$3))</f>
        <v>2747083.58</v>
      </c>
      <c r="L29" s="202">
        <f t="shared" si="2"/>
        <v>167869.1799999997</v>
      </c>
      <c r="M29" s="204">
        <f t="shared" si="3"/>
        <v>6.1108144368872797E-2</v>
      </c>
      <c r="N29" s="205">
        <f>+INDEX('2015'!$1:$1048576,MATCH('Analitika - 2015'!$A29,'2015'!$A:$A,0),MATCH('Analitika - 2015'!$N$6,'2015'!$6:$6,0))</f>
        <v>159688.91999999998</v>
      </c>
      <c r="O29" s="201">
        <f>+INDEX('2015'!$1:$1048576,MATCH(CONCATENATE('Analitika - 2015'!$A29,"p"),'2015'!$A:$A,0),MATCH('Analitika - 2015'!$O$6,'2015'!$101:$101,0))</f>
        <v>311193.36925083847</v>
      </c>
      <c r="P29" s="202">
        <f t="shared" si="4"/>
        <v>-151504.44925083849</v>
      </c>
      <c r="Q29" s="203">
        <f t="shared" si="5"/>
        <v>-0.48684986320745738</v>
      </c>
      <c r="R29" s="201">
        <f>+INDEX('2014'!$1:$1048576,MATCH('Analitika - 2015'!$A29,'2014'!$A:$A,0),MATCH('Analitika - 2015'!$R$6,'2014'!$6:$6,0))</f>
        <v>331260.12</v>
      </c>
      <c r="S29" s="202">
        <f t="shared" si="6"/>
        <v>-171571.20000000001</v>
      </c>
      <c r="T29" s="206">
        <f t="shared" si="7"/>
        <v>-0.51793496905090786</v>
      </c>
    </row>
    <row r="30" spans="1:20" ht="15.75" thickBot="1">
      <c r="A30" s="176">
        <v>4</v>
      </c>
      <c r="B30" s="339" t="str">
        <f>+VLOOKUP($A30,Master!$D$22:$G$218,4,FALSE)</f>
        <v>Budžetki izdaci</v>
      </c>
      <c r="C30" s="340"/>
      <c r="D30" s="340"/>
      <c r="E30" s="340"/>
      <c r="F30" s="340"/>
      <c r="G30" s="177">
        <f>+SUMPRODUCT(('2015'!$G30:$R30)*('2015'!$G$5:$R$5&lt;=Master!$B$3)*($A30='2015'!$A$10:$A$66))</f>
        <v>1072459579.3700001</v>
      </c>
      <c r="H30" s="177">
        <f>+SUMPRODUCT(('2015'!$G125:$R125)*('2015'!$G$5:$R$5&lt;=Master!$B$3))</f>
        <v>1043312544.08</v>
      </c>
      <c r="I30" s="178">
        <f t="shared" si="0"/>
        <v>29147035.290000081</v>
      </c>
      <c r="J30" s="179">
        <f t="shared" si="1"/>
        <v>2.7937012216892487E-2</v>
      </c>
      <c r="K30" s="177">
        <f>+SUMPRODUCT(('2014'!$G30:$R30)*('2014'!$G$5:$R$5&lt;=Master!$B$3))</f>
        <v>887384737.80000007</v>
      </c>
      <c r="L30" s="178">
        <f t="shared" si="2"/>
        <v>185074841.57000005</v>
      </c>
      <c r="M30" s="180">
        <f t="shared" si="3"/>
        <v>0.20856211932249002</v>
      </c>
      <c r="N30" s="181">
        <f>+INDEX('2015'!$1:$1048576,MATCH('Analitika - 2015'!$A30,'2015'!$A:$A,0),MATCH('Analitika - 2015'!$N$6,'2015'!$6:$6,0))</f>
        <v>102422050.79000002</v>
      </c>
      <c r="O30" s="177">
        <f>+INDEX('2015'!$1:$1048576,MATCH(CONCATENATE('Analitika - 2015'!$A30,"p"),'2015'!$A:$A,0),MATCH('Analitika - 2015'!$O$6,'2015'!$101:$101,0))</f>
        <v>130414068.01000001</v>
      </c>
      <c r="P30" s="178">
        <f t="shared" si="4"/>
        <v>-27992017.219999984</v>
      </c>
      <c r="Q30" s="179">
        <f t="shared" si="5"/>
        <v>-0.21463955267351664</v>
      </c>
      <c r="R30" s="177">
        <f>+INDEX('2014'!$1:$1048576,MATCH('Analitika - 2015'!$A30,'2014'!$A:$A,0),MATCH('Analitika - 2015'!$R$6,'2014'!$6:$6,0))</f>
        <v>116092443.61000001</v>
      </c>
      <c r="S30" s="178">
        <f t="shared" si="6"/>
        <v>-13670392.819999993</v>
      </c>
      <c r="T30" s="182">
        <f t="shared" si="7"/>
        <v>-0.11775437224772523</v>
      </c>
    </row>
    <row r="31" spans="1:20" ht="15.75" thickBot="1">
      <c r="A31" s="176">
        <v>41</v>
      </c>
      <c r="B31" s="355" t="str">
        <f>+VLOOKUP($A31,Master!$D$22:$G$218,4,FALSE)</f>
        <v>Tekući izdaci</v>
      </c>
      <c r="C31" s="356"/>
      <c r="D31" s="356"/>
      <c r="E31" s="356"/>
      <c r="F31" s="356"/>
      <c r="G31" s="207">
        <f>+SUMPRODUCT(('2015'!$G31:$R31)*('2015'!$G$5:$R$5&lt;=Master!$B$3)*($A31='2015'!$A$10:$A$66))</f>
        <v>878647147.32000017</v>
      </c>
      <c r="H31" s="207">
        <f>+SUMPRODUCT(('2015'!$G126:$R126)*('2015'!$G$5:$R$5&lt;=Master!$B$3))</f>
        <v>853514492.74666679</v>
      </c>
      <c r="I31" s="208">
        <f t="shared" si="0"/>
        <v>25132654.573333383</v>
      </c>
      <c r="J31" s="209">
        <f t="shared" si="1"/>
        <v>2.9446078287967747E-2</v>
      </c>
      <c r="K31" s="207">
        <f>+SUMPRODUCT(('2014'!$G31:$R31)*('2014'!$G$5:$R$5&lt;=Master!$B$3))</f>
        <v>850287413.42000008</v>
      </c>
      <c r="L31" s="208">
        <f t="shared" si="2"/>
        <v>28359733.900000095</v>
      </c>
      <c r="M31" s="210">
        <f t="shared" si="3"/>
        <v>3.3353115020170021E-2</v>
      </c>
      <c r="N31" s="211">
        <f>+INDEX('2015'!$1:$1048576,MATCH('Analitika - 2015'!$A31,'2015'!$A:$A,0),MATCH('Analitika - 2015'!$N$6,'2015'!$6:$6,0))</f>
        <v>98419449.87000002</v>
      </c>
      <c r="O31" s="207">
        <f>+INDEX('2015'!$1:$1048576,MATCH(CONCATENATE('Analitika - 2015'!$A31,"p"),'2015'!$A:$A,0),MATCH('Analitika - 2015'!$O$6,'2015'!$101:$101,0))</f>
        <v>106689311.59333333</v>
      </c>
      <c r="P31" s="208">
        <f t="shared" si="4"/>
        <v>-8269861.7233333141</v>
      </c>
      <c r="Q31" s="209">
        <f t="shared" si="5"/>
        <v>-7.7513497836179446E-2</v>
      </c>
      <c r="R31" s="207">
        <f>+INDEX('2014'!$1:$1048576,MATCH('Analitika - 2015'!$A31,'2014'!$A:$A,0),MATCH('Analitika - 2015'!$R$6,'2014'!$6:$6,0))</f>
        <v>108599929.77000001</v>
      </c>
      <c r="S31" s="208">
        <f t="shared" si="6"/>
        <v>-10180479.899999991</v>
      </c>
      <c r="T31" s="212">
        <f t="shared" si="7"/>
        <v>-9.3742969461958925E-2</v>
      </c>
    </row>
    <row r="32" spans="1:20">
      <c r="A32" s="176">
        <v>40</v>
      </c>
      <c r="B32" s="357" t="str">
        <f>+VLOOKUP($A32,Master!$D$22:$G$218,4,FALSE)</f>
        <v>Tekući budžetski izdaci</v>
      </c>
      <c r="C32" s="358"/>
      <c r="D32" s="358"/>
      <c r="E32" s="358"/>
      <c r="F32" s="358"/>
      <c r="G32" s="213">
        <f>+SUMPRODUCT(('2015'!$G32:$R32)*('2015'!$G$5:$R$5&lt;=Master!$B$3)*($A32='2015'!$A$10:$A$66))</f>
        <v>406961488.65000004</v>
      </c>
      <c r="H32" s="213">
        <f>+SUMPRODUCT(('2015'!$G127:$R127)*('2015'!$G$5:$R$5&lt;=Master!$B$3))</f>
        <v>421217569.38000005</v>
      </c>
      <c r="I32" s="214">
        <f t="shared" si="0"/>
        <v>-14256080.730000019</v>
      </c>
      <c r="J32" s="215">
        <f t="shared" si="1"/>
        <v>-3.3844933749994977E-2</v>
      </c>
      <c r="K32" s="213">
        <f>+SUMPRODUCT(('2014'!$G32:$R32)*('2014'!$G$5:$R$5&lt;=Master!$B$3))</f>
        <v>404053262.13000011</v>
      </c>
      <c r="L32" s="214">
        <f t="shared" si="2"/>
        <v>2908226.5199999213</v>
      </c>
      <c r="M32" s="216">
        <f t="shared" si="3"/>
        <v>7.1976315812152247E-3</v>
      </c>
      <c r="N32" s="217">
        <f>+INDEX('2015'!$1:$1048576,MATCH('Analitika - 2015'!$A32,'2015'!$A:$A,0),MATCH('Analitika - 2015'!$N$6,'2015'!$6:$6,0))</f>
        <v>43909270.509999983</v>
      </c>
      <c r="O32" s="213">
        <f>+INDEX('2015'!$1:$1048576,MATCH(CONCATENATE('Analitika - 2015'!$A32,"p"),'2015'!$A:$A,0),MATCH('Analitika - 2015'!$O$6,'2015'!$101:$101,0))</f>
        <v>52652196.172500007</v>
      </c>
      <c r="P32" s="214">
        <f t="shared" si="4"/>
        <v>-8742925.6625000238</v>
      </c>
      <c r="Q32" s="215">
        <f t="shared" si="5"/>
        <v>-0.16605054106112316</v>
      </c>
      <c r="R32" s="213">
        <f>+INDEX('2014'!$1:$1048576,MATCH('Analitika - 2015'!$A32,'2014'!$A:$A,0),MATCH('Analitika - 2015'!$R$6,'2014'!$6:$6,0))</f>
        <v>49252371.980000004</v>
      </c>
      <c r="S32" s="214">
        <f t="shared" si="6"/>
        <v>-5343101.4700000212</v>
      </c>
      <c r="T32" s="218">
        <f t="shared" si="7"/>
        <v>-0.10848414513253701</v>
      </c>
    </row>
    <row r="33" spans="1:20">
      <c r="A33" s="176">
        <v>411</v>
      </c>
      <c r="B33" s="343" t="str">
        <f>+VLOOKUP($A33,Master!$D$22:$G$218,4,FALSE)</f>
        <v>Bruto zarade i doprinosi na teret poslodavca</v>
      </c>
      <c r="C33" s="344"/>
      <c r="D33" s="344"/>
      <c r="E33" s="344"/>
      <c r="F33" s="344"/>
      <c r="G33" s="189">
        <f>+SUMPRODUCT(('2015'!$G33:$R33)*('2015'!$G$5:$R$5&lt;=Master!$B$3)*($A33='2015'!$A$10:$A$66))</f>
        <v>248505916.51000002</v>
      </c>
      <c r="H33" s="189">
        <f>+SUMPRODUCT(('2015'!$G128:$R128)*('2015'!$G$5:$R$5&lt;=Master!$B$3))</f>
        <v>252909064.48666668</v>
      </c>
      <c r="I33" s="190">
        <f t="shared" si="0"/>
        <v>-4403147.9766666591</v>
      </c>
      <c r="J33" s="191">
        <f t="shared" si="1"/>
        <v>-1.7410004602262052E-2</v>
      </c>
      <c r="K33" s="189">
        <f>+SUMPRODUCT(('2014'!$G33:$R33)*('2014'!$G$5:$R$5&lt;=Master!$B$3))</f>
        <v>254447174.87000012</v>
      </c>
      <c r="L33" s="190">
        <f t="shared" si="2"/>
        <v>-5941258.3600001037</v>
      </c>
      <c r="M33" s="192">
        <f t="shared" si="3"/>
        <v>-2.3349673121879078E-2</v>
      </c>
      <c r="N33" s="193">
        <f>+INDEX('2015'!$1:$1048576,MATCH('Analitika - 2015'!$A33,'2015'!$A:$A,0),MATCH('Analitika - 2015'!$N$6,'2015'!$6:$6,0))</f>
        <v>28050761.479999986</v>
      </c>
      <c r="O33" s="189">
        <f>+INDEX('2015'!$1:$1048576,MATCH(CONCATENATE('Analitika - 2015'!$A33,"p"),'2015'!$A:$A,0),MATCH('Analitika - 2015'!$O$6,'2015'!$101:$101,0))</f>
        <v>31613633.060833335</v>
      </c>
      <c r="P33" s="190">
        <f t="shared" si="4"/>
        <v>-3562871.5808333494</v>
      </c>
      <c r="Q33" s="191">
        <f t="shared" si="5"/>
        <v>-0.11270047874527434</v>
      </c>
      <c r="R33" s="189">
        <f>+INDEX('2014'!$1:$1048576,MATCH('Analitika - 2015'!$A33,'2014'!$A:$A,0),MATCH('Analitika - 2015'!$R$6,'2014'!$6:$6,0))</f>
        <v>33567786.790000007</v>
      </c>
      <c r="S33" s="190">
        <f t="shared" si="6"/>
        <v>-5517025.310000021</v>
      </c>
      <c r="T33" s="194">
        <f t="shared" si="7"/>
        <v>-0.16435475310048042</v>
      </c>
    </row>
    <row r="34" spans="1:20">
      <c r="A34" s="176">
        <v>412</v>
      </c>
      <c r="B34" s="343" t="str">
        <f>+VLOOKUP($A34,Master!$D$22:$G$218,4,FALSE)</f>
        <v>Ostala lična primanja</v>
      </c>
      <c r="C34" s="344"/>
      <c r="D34" s="344"/>
      <c r="E34" s="344"/>
      <c r="F34" s="344"/>
      <c r="G34" s="189">
        <f>+SUMPRODUCT(('2015'!$G34:$R34)*('2015'!$G$5:$R$5&lt;=Master!$B$3)*($A34='2015'!$A$10:$A$66))</f>
        <v>8468673.0400000028</v>
      </c>
      <c r="H34" s="189">
        <f>+SUMPRODUCT(('2015'!$G129:$R129)*('2015'!$G$5:$R$5&lt;=Master!$B$3))</f>
        <v>7746403.3466666648</v>
      </c>
      <c r="I34" s="190">
        <f t="shared" si="0"/>
        <v>722269.69333333801</v>
      </c>
      <c r="J34" s="191">
        <f t="shared" si="1"/>
        <v>9.3239360385763526E-2</v>
      </c>
      <c r="K34" s="189">
        <f>+SUMPRODUCT(('2014'!$G34:$R34)*('2014'!$G$5:$R$5&lt;=Master!$B$3))</f>
        <v>6400506.0999999931</v>
      </c>
      <c r="L34" s="190">
        <f t="shared" si="2"/>
        <v>2068166.9400000097</v>
      </c>
      <c r="M34" s="192">
        <f t="shared" si="3"/>
        <v>0.32312553221377471</v>
      </c>
      <c r="N34" s="193">
        <f>+INDEX('2015'!$1:$1048576,MATCH('Analitika - 2015'!$A34,'2015'!$A:$A,0),MATCH('Analitika - 2015'!$N$6,'2015'!$6:$6,0))</f>
        <v>637736.28000000026</v>
      </c>
      <c r="O34" s="189">
        <f>+INDEX('2015'!$1:$1048576,MATCH(CONCATENATE('Analitika - 2015'!$A34,"p"),'2015'!$A:$A,0),MATCH('Analitika - 2015'!$O$6,'2015'!$101:$101,0))</f>
        <v>968300.41833333322</v>
      </c>
      <c r="P34" s="190">
        <f t="shared" si="4"/>
        <v>-330564.13833333296</v>
      </c>
      <c r="Q34" s="191">
        <f t="shared" si="5"/>
        <v>-0.34138592948489022</v>
      </c>
      <c r="R34" s="189">
        <f>+INDEX('2014'!$1:$1048576,MATCH('Analitika - 2015'!$A34,'2014'!$A:$A,0),MATCH('Analitika - 2015'!$R$6,'2014'!$6:$6,0))</f>
        <v>804790.15999999922</v>
      </c>
      <c r="S34" s="190">
        <f t="shared" si="6"/>
        <v>-167053.87999999896</v>
      </c>
      <c r="T34" s="194">
        <f t="shared" si="7"/>
        <v>-0.20757445642724948</v>
      </c>
    </row>
    <row r="35" spans="1:20">
      <c r="A35" s="176">
        <v>413</v>
      </c>
      <c r="B35" s="343" t="str">
        <f>+VLOOKUP($A35,Master!$D$22:$G$218,4,FALSE)</f>
        <v>Rashodi za materijal</v>
      </c>
      <c r="C35" s="344"/>
      <c r="D35" s="344"/>
      <c r="E35" s="344"/>
      <c r="F35" s="344"/>
      <c r="G35" s="189">
        <f>+SUMPRODUCT(('2015'!$G35:$R35)*('2015'!$G$5:$R$5&lt;=Master!$B$3)*($A35='2015'!$A$10:$A$66))</f>
        <v>13724150.239999998</v>
      </c>
      <c r="H35" s="189">
        <f>+SUMPRODUCT(('2015'!$G130:$R130)*('2015'!$G$5:$R$5&lt;=Master!$B$3))</f>
        <v>19604054.719999999</v>
      </c>
      <c r="I35" s="190">
        <f t="shared" si="0"/>
        <v>-5879904.4800000004</v>
      </c>
      <c r="J35" s="191">
        <f t="shared" si="1"/>
        <v>-0.2999330783341132</v>
      </c>
      <c r="K35" s="189">
        <f>+SUMPRODUCT(('2014'!$G35:$R35)*('2014'!$G$5:$R$5&lt;=Master!$B$3))</f>
        <v>15290238.560000001</v>
      </c>
      <c r="L35" s="190">
        <f t="shared" si="2"/>
        <v>-1566088.3200000022</v>
      </c>
      <c r="M35" s="192">
        <f t="shared" si="3"/>
        <v>-0.10242406054389264</v>
      </c>
      <c r="N35" s="193">
        <f>+INDEX('2015'!$1:$1048576,MATCH('Analitika - 2015'!$A35,'2015'!$A:$A,0),MATCH('Analitika - 2015'!$N$6,'2015'!$6:$6,0))</f>
        <v>1897974.1600000004</v>
      </c>
      <c r="O35" s="189">
        <f>+INDEX('2015'!$1:$1048576,MATCH(CONCATENATE('Analitika - 2015'!$A35,"p"),'2015'!$A:$A,0),MATCH('Analitika - 2015'!$O$6,'2015'!$101:$101,0))</f>
        <v>2450506.84</v>
      </c>
      <c r="P35" s="190">
        <f t="shared" si="4"/>
        <v>-552532.67999999947</v>
      </c>
      <c r="Q35" s="191">
        <f t="shared" si="5"/>
        <v>-0.2254768976690551</v>
      </c>
      <c r="R35" s="189">
        <f>+INDEX('2014'!$1:$1048576,MATCH('Analitika - 2015'!$A35,'2014'!$A:$A,0),MATCH('Analitika - 2015'!$R$6,'2014'!$6:$6,0))</f>
        <v>1795823.8599999996</v>
      </c>
      <c r="S35" s="190">
        <f t="shared" si="6"/>
        <v>102150.30000000075</v>
      </c>
      <c r="T35" s="194">
        <f t="shared" si="7"/>
        <v>5.6882137650181797E-2</v>
      </c>
    </row>
    <row r="36" spans="1:20">
      <c r="A36" s="176">
        <v>414</v>
      </c>
      <c r="B36" s="343" t="str">
        <f>+VLOOKUP($A36,Master!$D$22:$G$218,4,FALSE)</f>
        <v>Rashodi za usluge</v>
      </c>
      <c r="C36" s="344"/>
      <c r="D36" s="344"/>
      <c r="E36" s="344"/>
      <c r="F36" s="344"/>
      <c r="G36" s="189">
        <f>+SUMPRODUCT(('2015'!$G36:$R36)*('2015'!$G$5:$R$5&lt;=Master!$B$3)*($A36='2015'!$A$10:$A$66))</f>
        <v>28312535.060000032</v>
      </c>
      <c r="H36" s="189">
        <f>+SUMPRODUCT(('2015'!$G131:$R131)*('2015'!$G$5:$R$5&lt;=Master!$B$3))</f>
        <v>27687049.013333328</v>
      </c>
      <c r="I36" s="190">
        <f t="shared" si="0"/>
        <v>625486.04666670412</v>
      </c>
      <c r="J36" s="191">
        <f t="shared" si="1"/>
        <v>2.2591286141238287E-2</v>
      </c>
      <c r="K36" s="189">
        <f>+SUMPRODUCT(('2014'!$G36:$R36)*('2014'!$G$5:$R$5&lt;=Master!$B$3))</f>
        <v>28707087.950000025</v>
      </c>
      <c r="L36" s="190">
        <f t="shared" si="2"/>
        <v>-394552.88999999315</v>
      </c>
      <c r="M36" s="192">
        <f t="shared" si="3"/>
        <v>-1.3744093120388823E-2</v>
      </c>
      <c r="N36" s="193">
        <f>+INDEX('2015'!$1:$1048576,MATCH('Analitika - 2015'!$A36,'2015'!$A:$A,0),MATCH('Analitika - 2015'!$N$6,'2015'!$6:$6,0))</f>
        <v>3268818.9799999995</v>
      </c>
      <c r="O36" s="189">
        <f>+INDEX('2015'!$1:$1048576,MATCH(CONCATENATE('Analitika - 2015'!$A36,"p"),'2015'!$A:$A,0),MATCH('Analitika - 2015'!$O$6,'2015'!$101:$101,0))</f>
        <v>3460881.1266666669</v>
      </c>
      <c r="P36" s="190">
        <f t="shared" si="4"/>
        <v>-192062.14666666742</v>
      </c>
      <c r="Q36" s="191">
        <f t="shared" si="5"/>
        <v>-5.5495158497874009E-2</v>
      </c>
      <c r="R36" s="189">
        <f>+INDEX('2014'!$1:$1048576,MATCH('Analitika - 2015'!$A36,'2014'!$A:$A,0),MATCH('Analitika - 2015'!$R$6,'2014'!$6:$6,0))</f>
        <v>4147376.0900000054</v>
      </c>
      <c r="S36" s="190">
        <f t="shared" si="6"/>
        <v>-878557.11000000592</v>
      </c>
      <c r="T36" s="194">
        <f t="shared" si="7"/>
        <v>-0.21183444446196942</v>
      </c>
    </row>
    <row r="37" spans="1:20">
      <c r="A37" s="176">
        <v>415</v>
      </c>
      <c r="B37" s="343" t="str">
        <f>+VLOOKUP($A37,Master!$D$22:$G$218,4,FALSE)</f>
        <v>Rashodi za tekuće održavanje</v>
      </c>
      <c r="C37" s="344"/>
      <c r="D37" s="344"/>
      <c r="E37" s="344"/>
      <c r="F37" s="344"/>
      <c r="G37" s="189">
        <f>+SUMPRODUCT(('2015'!$G37:$R37)*('2015'!$G$5:$R$5&lt;=Master!$B$3)*($A37='2015'!$A$10:$A$66))</f>
        <v>10656957.349999998</v>
      </c>
      <c r="H37" s="189">
        <f>+SUMPRODUCT(('2015'!$G132:$R132)*('2015'!$G$5:$R$5&lt;=Master!$B$3))</f>
        <v>13874147.553333338</v>
      </c>
      <c r="I37" s="190">
        <f t="shared" si="0"/>
        <v>-3217190.2033333406</v>
      </c>
      <c r="J37" s="191">
        <f t="shared" si="1"/>
        <v>-0.23188381058844898</v>
      </c>
      <c r="K37" s="189">
        <f>+SUMPRODUCT(('2014'!$G37:$R37)*('2014'!$G$5:$R$5&lt;=Master!$B$3))</f>
        <v>11955083.450000001</v>
      </c>
      <c r="L37" s="190">
        <f t="shared" si="2"/>
        <v>-1298126.1000000034</v>
      </c>
      <c r="M37" s="192">
        <f t="shared" si="3"/>
        <v>-0.10858360842307657</v>
      </c>
      <c r="N37" s="193">
        <f>+INDEX('2015'!$1:$1048576,MATCH('Analitika - 2015'!$A37,'2015'!$A:$A,0),MATCH('Analitika - 2015'!$N$6,'2015'!$6:$6,0))</f>
        <v>1786413.21</v>
      </c>
      <c r="O37" s="189">
        <f>+INDEX('2015'!$1:$1048576,MATCH(CONCATENATE('Analitika - 2015'!$A37,"p"),'2015'!$A:$A,0),MATCH('Analitika - 2015'!$O$6,'2015'!$101:$101,0))</f>
        <v>1734268.4441666668</v>
      </c>
      <c r="P37" s="190">
        <f t="shared" si="4"/>
        <v>52144.765833333135</v>
      </c>
      <c r="Q37" s="191">
        <f t="shared" si="5"/>
        <v>3.0067297833115569E-2</v>
      </c>
      <c r="R37" s="189">
        <f>+INDEX('2014'!$1:$1048576,MATCH('Analitika - 2015'!$A37,'2014'!$A:$A,0),MATCH('Analitika - 2015'!$R$6,'2014'!$6:$6,0))</f>
        <v>1888022.9799999997</v>
      </c>
      <c r="S37" s="190">
        <f t="shared" si="6"/>
        <v>-101609.76999999979</v>
      </c>
      <c r="T37" s="194">
        <f t="shared" si="7"/>
        <v>-5.3818079057491031E-2</v>
      </c>
    </row>
    <row r="38" spans="1:20">
      <c r="A38" s="176">
        <v>416</v>
      </c>
      <c r="B38" s="343" t="str">
        <f>+VLOOKUP($A38,Master!$D$22:$G$218,4,FALSE)</f>
        <v>Kamate</v>
      </c>
      <c r="C38" s="344"/>
      <c r="D38" s="344"/>
      <c r="E38" s="344"/>
      <c r="F38" s="344"/>
      <c r="G38" s="189">
        <f>+SUMPRODUCT(('2015'!$G38:$R38)*('2015'!$G$5:$R$5&lt;=Master!$B$3)*($A38='2015'!$A$10:$A$66))</f>
        <v>56652585.380000003</v>
      </c>
      <c r="H38" s="189">
        <f>+SUMPRODUCT(('2015'!$G133:$R133)*('2015'!$G$5:$R$5&lt;=Master!$B$3))</f>
        <v>50510589.313333333</v>
      </c>
      <c r="I38" s="190">
        <f t="shared" si="0"/>
        <v>6141996.0666666701</v>
      </c>
      <c r="J38" s="191">
        <f t="shared" si="1"/>
        <v>0.12159818664094191</v>
      </c>
      <c r="K38" s="189">
        <f>+SUMPRODUCT(('2014'!$G38:$R38)*('2014'!$G$5:$R$5&lt;=Master!$B$3))</f>
        <v>50703493.710000001</v>
      </c>
      <c r="L38" s="190">
        <f t="shared" si="2"/>
        <v>5949091.6700000018</v>
      </c>
      <c r="M38" s="192">
        <f t="shared" si="3"/>
        <v>0.11733100097650051</v>
      </c>
      <c r="N38" s="193">
        <f>+INDEX('2015'!$1:$1048576,MATCH('Analitika - 2015'!$A38,'2015'!$A:$A,0),MATCH('Analitika - 2015'!$N$6,'2015'!$6:$6,0))</f>
        <v>983659.16</v>
      </c>
      <c r="O38" s="189">
        <f>+INDEX('2015'!$1:$1048576,MATCH(CONCATENATE('Analitika - 2015'!$A38,"p"),'2015'!$A:$A,0),MATCH('Analitika - 2015'!$O$6,'2015'!$101:$101,0))</f>
        <v>6313823.6641666666</v>
      </c>
      <c r="P38" s="190">
        <f t="shared" si="4"/>
        <v>-5330164.5041666664</v>
      </c>
      <c r="Q38" s="191">
        <f t="shared" si="5"/>
        <v>-0.8442054747929314</v>
      </c>
      <c r="R38" s="189">
        <f>+INDEX('2014'!$1:$1048576,MATCH('Analitika - 2015'!$A38,'2014'!$A:$A,0),MATCH('Analitika - 2015'!$R$6,'2014'!$6:$6,0))</f>
        <v>1247748.4300000002</v>
      </c>
      <c r="S38" s="190">
        <f t="shared" si="6"/>
        <v>-264089.27000000014</v>
      </c>
      <c r="T38" s="194">
        <f t="shared" si="7"/>
        <v>-0.21165265661764854</v>
      </c>
    </row>
    <row r="39" spans="1:20">
      <c r="A39" s="176">
        <v>417</v>
      </c>
      <c r="B39" s="343" t="str">
        <f>+VLOOKUP($A39,Master!$D$22:$G$218,4,FALSE)</f>
        <v>Renta</v>
      </c>
      <c r="C39" s="344"/>
      <c r="D39" s="344"/>
      <c r="E39" s="344"/>
      <c r="F39" s="344"/>
      <c r="G39" s="189">
        <f>+SUMPRODUCT(('2015'!$G39:$R39)*('2015'!$G$5:$R$5&lt;=Master!$B$3)*($A39='2015'!$A$10:$A$66))</f>
        <v>5791051.8799999999</v>
      </c>
      <c r="H39" s="189">
        <f>+SUMPRODUCT(('2015'!$G134:$R134)*('2015'!$G$5:$R$5&lt;=Master!$B$3))</f>
        <v>5551973.6599999992</v>
      </c>
      <c r="I39" s="190">
        <f t="shared" si="0"/>
        <v>239078.22000000067</v>
      </c>
      <c r="J39" s="191">
        <f t="shared" si="1"/>
        <v>4.3061843344552209E-2</v>
      </c>
      <c r="K39" s="189">
        <f>+SUMPRODUCT(('2014'!$G39:$R39)*('2014'!$G$5:$R$5&lt;=Master!$B$3))</f>
        <v>5620924.7999999998</v>
      </c>
      <c r="L39" s="190">
        <f t="shared" si="2"/>
        <v>170127.08000000007</v>
      </c>
      <c r="M39" s="192">
        <f t="shared" si="3"/>
        <v>3.0266741871373126E-2</v>
      </c>
      <c r="N39" s="193">
        <f>+INDEX('2015'!$1:$1048576,MATCH('Analitika - 2015'!$A39,'2015'!$A:$A,0),MATCH('Analitika - 2015'!$N$6,'2015'!$6:$6,0))</f>
        <v>646855.39</v>
      </c>
      <c r="O39" s="189">
        <f>+INDEX('2015'!$1:$1048576,MATCH(CONCATENATE('Analitika - 2015'!$A39,"p"),'2015'!$A:$A,0),MATCH('Analitika - 2015'!$O$6,'2015'!$101:$101,0))</f>
        <v>693996.7074999999</v>
      </c>
      <c r="P39" s="190">
        <f t="shared" si="4"/>
        <v>-47141.317499999888</v>
      </c>
      <c r="Q39" s="191">
        <f t="shared" si="5"/>
        <v>-6.7927292724223598E-2</v>
      </c>
      <c r="R39" s="189">
        <f>+INDEX('2014'!$1:$1048576,MATCH('Analitika - 2015'!$A39,'2014'!$A:$A,0),MATCH('Analitika - 2015'!$R$6,'2014'!$6:$6,0))</f>
        <v>564493.41999999993</v>
      </c>
      <c r="S39" s="190">
        <f t="shared" si="6"/>
        <v>82361.970000000088</v>
      </c>
      <c r="T39" s="194">
        <f t="shared" si="7"/>
        <v>0.14590421620857885</v>
      </c>
    </row>
    <row r="40" spans="1:20">
      <c r="A40" s="176">
        <v>418</v>
      </c>
      <c r="B40" s="343" t="str">
        <f>+VLOOKUP($A40,Master!$D$22:$G$218,4,FALSE)</f>
        <v>Subvencije</v>
      </c>
      <c r="C40" s="344"/>
      <c r="D40" s="344"/>
      <c r="E40" s="344"/>
      <c r="F40" s="344"/>
      <c r="G40" s="189">
        <f>+SUMPRODUCT(('2015'!$G40:$R40)*('2015'!$G$5:$R$5&lt;=Master!$B$3)*($A40='2015'!$A$10:$A$66))</f>
        <v>9942895.5600000005</v>
      </c>
      <c r="H40" s="189">
        <f>+SUMPRODUCT(('2015'!$G135:$R135)*('2015'!$G$5:$R$5&lt;=Master!$B$3))</f>
        <v>14167733.333333332</v>
      </c>
      <c r="I40" s="190">
        <f t="shared" si="0"/>
        <v>-4224837.7733333316</v>
      </c>
      <c r="J40" s="191">
        <f t="shared" si="1"/>
        <v>-0.29820139001298718</v>
      </c>
      <c r="K40" s="189">
        <f>+SUMPRODUCT(('2014'!$G40:$R40)*('2014'!$G$5:$R$5&lt;=Master!$B$3))</f>
        <v>11751538.940000001</v>
      </c>
      <c r="L40" s="190">
        <f t="shared" si="2"/>
        <v>-1808643.3800000008</v>
      </c>
      <c r="M40" s="192">
        <f t="shared" si="3"/>
        <v>-0.15390693842180303</v>
      </c>
      <c r="N40" s="193">
        <f>+INDEX('2015'!$1:$1048576,MATCH('Analitika - 2015'!$A40,'2015'!$A:$A,0),MATCH('Analitika - 2015'!$N$6,'2015'!$6:$6,0))</f>
        <v>2984947.5200000005</v>
      </c>
      <c r="O40" s="189">
        <f>+INDEX('2015'!$1:$1048576,MATCH(CONCATENATE('Analitika - 2015'!$A40,"p"),'2015'!$A:$A,0),MATCH('Analitika - 2015'!$O$6,'2015'!$101:$101,0))</f>
        <v>1770966.6666666667</v>
      </c>
      <c r="P40" s="190">
        <f t="shared" si="4"/>
        <v>1213980.8533333337</v>
      </c>
      <c r="Q40" s="191">
        <f t="shared" si="5"/>
        <v>0.68549051553765383</v>
      </c>
      <c r="R40" s="189">
        <f>+INDEX('2014'!$1:$1048576,MATCH('Analitika - 2015'!$A40,'2014'!$A:$A,0),MATCH('Analitika - 2015'!$R$6,'2014'!$6:$6,0))</f>
        <v>1341562.3399999999</v>
      </c>
      <c r="S40" s="190">
        <f t="shared" si="6"/>
        <v>1643385.1800000006</v>
      </c>
      <c r="T40" s="194">
        <f t="shared" si="7"/>
        <v>1.2249786170950512</v>
      </c>
    </row>
    <row r="41" spans="1:20">
      <c r="A41" s="176">
        <v>419</v>
      </c>
      <c r="B41" s="343" t="str">
        <f>+VLOOKUP($A41,Master!$D$22:$G$218,4,FALSE)</f>
        <v>Ostali izdaci</v>
      </c>
      <c r="C41" s="344"/>
      <c r="D41" s="344"/>
      <c r="E41" s="344"/>
      <c r="F41" s="344"/>
      <c r="G41" s="189">
        <f>+SUMPRODUCT(('2015'!$G41:$R41)*('2015'!$G$5:$R$5&lt;=Master!$B$3)*($A41='2015'!$A$10:$A$66))</f>
        <v>16740831.659999998</v>
      </c>
      <c r="H41" s="189">
        <f>+SUMPRODUCT(('2015'!$G136:$R136)*('2015'!$G$5:$R$5&lt;=Master!$B$3))</f>
        <v>19933302.479999993</v>
      </c>
      <c r="I41" s="190">
        <f t="shared" si="0"/>
        <v>-3192470.8199999947</v>
      </c>
      <c r="J41" s="191">
        <f t="shared" si="1"/>
        <v>-0.16015764689283918</v>
      </c>
      <c r="K41" s="189">
        <f>+SUMPRODUCT(('2014'!$G41:$R41)*('2014'!$G$5:$R$5&lt;=Master!$B$3))</f>
        <v>13572507.990000002</v>
      </c>
      <c r="L41" s="190">
        <f t="shared" si="2"/>
        <v>3168323.6699999962</v>
      </c>
      <c r="M41" s="192">
        <f t="shared" si="3"/>
        <v>0.23343686165698818</v>
      </c>
      <c r="N41" s="193">
        <f>+INDEX('2015'!$1:$1048576,MATCH('Analitika - 2015'!$A41,'2015'!$A:$A,0),MATCH('Analitika - 2015'!$N$6,'2015'!$6:$6,0))</f>
        <v>1631606.9099999997</v>
      </c>
      <c r="O41" s="189">
        <f>+INDEX('2015'!$1:$1048576,MATCH(CONCATENATE('Analitika - 2015'!$A41,"p"),'2015'!$A:$A,0),MATCH('Analitika - 2015'!$O$6,'2015'!$101:$101,0))</f>
        <v>2491662.8099999996</v>
      </c>
      <c r="P41" s="190">
        <f t="shared" si="4"/>
        <v>-860055.89999999991</v>
      </c>
      <c r="Q41" s="191">
        <f t="shared" si="5"/>
        <v>-0.34517347072335203</v>
      </c>
      <c r="R41" s="189">
        <f>+INDEX('2014'!$1:$1048576,MATCH('Analitika - 2015'!$A41,'2014'!$A:$A,0),MATCH('Analitika - 2015'!$R$6,'2014'!$6:$6,0))</f>
        <v>2009638.3300000005</v>
      </c>
      <c r="S41" s="190">
        <f t="shared" si="6"/>
        <v>-378031.42000000086</v>
      </c>
      <c r="T41" s="194">
        <f t="shared" si="7"/>
        <v>-0.18810918081961581</v>
      </c>
    </row>
    <row r="42" spans="1:20">
      <c r="A42" s="176">
        <v>440</v>
      </c>
      <c r="B42" s="343" t="str">
        <f>+VLOOKUP($A42,Master!$D$22:$G$218,4,FALSE)</f>
        <v>Kapitalni izdaci u tekućem budžetu</v>
      </c>
      <c r="C42" s="344"/>
      <c r="D42" s="344"/>
      <c r="E42" s="344"/>
      <c r="F42" s="344"/>
      <c r="G42" s="189">
        <f>+SUMPRODUCT(('2015'!$G42:$R42)*('2015'!$G$5:$R$5&lt;=Master!$B$3)*($A42='2015'!$A$10:$A$66))</f>
        <v>8165891.9700000025</v>
      </c>
      <c r="H42" s="189">
        <f>+SUMPRODUCT(('2015'!$G137:$R137)*('2015'!$G$5:$R$5&lt;=Master!$B$3))</f>
        <v>9233251.4733333308</v>
      </c>
      <c r="I42" s="190">
        <f t="shared" si="0"/>
        <v>-1067359.5033333283</v>
      </c>
      <c r="J42" s="191">
        <f t="shared" si="1"/>
        <v>-0.1155995270372504</v>
      </c>
      <c r="K42" s="189">
        <f>+SUMPRODUCT(('2014'!$G42:$R42)*('2014'!$G$5:$R$5&lt;=Master!$B$3))</f>
        <v>5604705.7599999998</v>
      </c>
      <c r="L42" s="190">
        <f t="shared" si="2"/>
        <v>2561186.2100000028</v>
      </c>
      <c r="M42" s="192">
        <f t="shared" si="3"/>
        <v>0.4569706813654395</v>
      </c>
      <c r="N42" s="193">
        <f>+INDEX('2015'!$1:$1048576,MATCH('Analitika - 2015'!$A42,'2015'!$A:$A,0),MATCH('Analitika - 2015'!$N$6,'2015'!$6:$6,0))</f>
        <v>2020497.4199999997</v>
      </c>
      <c r="O42" s="189">
        <f>+INDEX('2015'!$1:$1048576,MATCH(CONCATENATE('Analitika - 2015'!$A42,"p"),'2015'!$A:$A,0),MATCH('Analitika - 2015'!$O$6,'2015'!$101:$101,0))</f>
        <v>1154156.4341666666</v>
      </c>
      <c r="P42" s="190">
        <f t="shared" si="4"/>
        <v>866340.98583333311</v>
      </c>
      <c r="Q42" s="191">
        <f t="shared" si="5"/>
        <v>0.75062700357326828</v>
      </c>
      <c r="R42" s="189">
        <f>+INDEX('2014'!$1:$1048576,MATCH('Analitika - 2015'!$A42,'2014'!$A:$A,0),MATCH('Analitika - 2015'!$R$6,'2014'!$6:$6,0))</f>
        <v>1885129.5800000003</v>
      </c>
      <c r="S42" s="190">
        <f t="shared" si="6"/>
        <v>135367.83999999939</v>
      </c>
      <c r="T42" s="194">
        <f t="shared" si="7"/>
        <v>7.1808241426034591E-2</v>
      </c>
    </row>
    <row r="43" spans="1:20">
      <c r="A43" s="176">
        <v>42</v>
      </c>
      <c r="B43" s="333" t="str">
        <f>+VLOOKUP($A43,Master!$D$22:$G$218,4,FALSE)</f>
        <v>Transferi za socijalnu zaštitu</v>
      </c>
      <c r="C43" s="334"/>
      <c r="D43" s="334"/>
      <c r="E43" s="334"/>
      <c r="F43" s="334"/>
      <c r="G43" s="219">
        <f>+SUMPRODUCT(('2015'!$G43:$R43)*('2015'!$G$5:$R$5&lt;=Master!$B$3)*($A43='2015'!$A$10:$A$66))</f>
        <v>322712378.53000009</v>
      </c>
      <c r="H43" s="219">
        <f>+SUMPRODUCT(('2015'!$G138:$R138)*('2015'!$G$5:$R$5&lt;=Master!$B$3))</f>
        <v>336563683.33333331</v>
      </c>
      <c r="I43" s="220">
        <f t="shared" si="0"/>
        <v>-13851304.803333223</v>
      </c>
      <c r="J43" s="221">
        <f t="shared" si="1"/>
        <v>-4.1155078486631802E-2</v>
      </c>
      <c r="K43" s="219">
        <f>+SUMPRODUCT(('2014'!$G43:$R43)*('2014'!$G$5:$R$5&lt;=Master!$B$3))</f>
        <v>328671870.46000004</v>
      </c>
      <c r="L43" s="220">
        <f t="shared" si="2"/>
        <v>-5959491.9299999475</v>
      </c>
      <c r="M43" s="222">
        <f t="shared" si="3"/>
        <v>-1.8132041302041491E-2</v>
      </c>
      <c r="N43" s="223">
        <f>+INDEX('2015'!$1:$1048576,MATCH('Analitika - 2015'!$A43,'2015'!$A:$A,0),MATCH('Analitika - 2015'!$N$6,'2015'!$6:$6,0))</f>
        <v>39162482.690000027</v>
      </c>
      <c r="O43" s="219">
        <f>+INDEX('2015'!$1:$1048576,MATCH(CONCATENATE('Analitika - 2015'!$A43,"p"),'2015'!$A:$A,0),MATCH('Analitika - 2015'!$O$6,'2015'!$101:$101,0))</f>
        <v>42070460.416666664</v>
      </c>
      <c r="P43" s="220">
        <f t="shared" si="4"/>
        <v>-2907977.7266666368</v>
      </c>
      <c r="Q43" s="221">
        <f t="shared" si="5"/>
        <v>-6.9121604514568391E-2</v>
      </c>
      <c r="R43" s="219">
        <f>+INDEX('2014'!$1:$1048576,MATCH('Analitika - 2015'!$A43,'2014'!$A:$A,0),MATCH('Analitika - 2015'!$R$6,'2014'!$6:$6,0))</f>
        <v>41817476.330000013</v>
      </c>
      <c r="S43" s="220">
        <f t="shared" si="6"/>
        <v>-2654993.6399999857</v>
      </c>
      <c r="T43" s="224">
        <f t="shared" si="7"/>
        <v>-6.3490049448423624E-2</v>
      </c>
    </row>
    <row r="44" spans="1:20">
      <c r="A44" s="176">
        <v>421</v>
      </c>
      <c r="B44" s="343" t="str">
        <f>+VLOOKUP($A44,Master!$D$22:$G$218,4,FALSE)</f>
        <v>Prava iz oblasti socijalne zaštite</v>
      </c>
      <c r="C44" s="344"/>
      <c r="D44" s="344"/>
      <c r="E44" s="344"/>
      <c r="F44" s="344"/>
      <c r="G44" s="189">
        <f>+SUMPRODUCT(('2015'!$G44:$R44)*('2015'!$G$5:$R$5&lt;=Master!$B$3)*($A44='2015'!$A$10:$A$66))</f>
        <v>40127056.669999994</v>
      </c>
      <c r="H44" s="189">
        <f>+SUMPRODUCT(('2015'!$G139:$R139)*('2015'!$G$5:$R$5&lt;=Master!$B$3))</f>
        <v>40353750</v>
      </c>
      <c r="I44" s="190">
        <f t="shared" si="0"/>
        <v>-226693.33000000566</v>
      </c>
      <c r="J44" s="191">
        <f t="shared" si="1"/>
        <v>-5.617652138896756E-3</v>
      </c>
      <c r="K44" s="189">
        <f>+SUMPRODUCT(('2014'!$G44:$R44)*('2014'!$G$5:$R$5&lt;=Master!$B$3))</f>
        <v>41017190.469999999</v>
      </c>
      <c r="L44" s="190">
        <f t="shared" si="2"/>
        <v>-890133.80000000447</v>
      </c>
      <c r="M44" s="192">
        <f t="shared" si="3"/>
        <v>-2.1701481495936426E-2</v>
      </c>
      <c r="N44" s="193">
        <f>+INDEX('2015'!$1:$1048576,MATCH('Analitika - 2015'!$A44,'2015'!$A:$A,0),MATCH('Analitika - 2015'!$N$6,'2015'!$6:$6,0))</f>
        <v>4825685.17</v>
      </c>
      <c r="O44" s="189">
        <f>+INDEX('2015'!$1:$1048576,MATCH(CONCATENATE('Analitika - 2015'!$A44,"p"),'2015'!$A:$A,0),MATCH('Analitika - 2015'!$O$6,'2015'!$101:$101,0))</f>
        <v>5044218.75</v>
      </c>
      <c r="P44" s="190">
        <f t="shared" si="4"/>
        <v>-218533.58000000007</v>
      </c>
      <c r="Q44" s="191">
        <f t="shared" si="5"/>
        <v>-4.3323573149955052E-2</v>
      </c>
      <c r="R44" s="189">
        <f>+INDEX('2014'!$1:$1048576,MATCH('Analitika - 2015'!$A44,'2014'!$A:$A,0),MATCH('Analitika - 2015'!$R$6,'2014'!$6:$6,0))</f>
        <v>5056103.28</v>
      </c>
      <c r="S44" s="190">
        <f t="shared" si="6"/>
        <v>-230418.11000000034</v>
      </c>
      <c r="T44" s="194">
        <f t="shared" si="7"/>
        <v>-4.5572271221485106E-2</v>
      </c>
    </row>
    <row r="45" spans="1:20">
      <c r="A45" s="176">
        <v>422</v>
      </c>
      <c r="B45" s="343" t="str">
        <f>+VLOOKUP($A45,Master!$D$22:$G$218,4,FALSE)</f>
        <v>Sredstva za tehnološke viškove</v>
      </c>
      <c r="C45" s="344"/>
      <c r="D45" s="344"/>
      <c r="E45" s="344"/>
      <c r="F45" s="344"/>
      <c r="G45" s="189">
        <f>+SUMPRODUCT(('2015'!$G45:$R45)*('2015'!$G$5:$R$5&lt;=Master!$B$3)*($A45='2015'!$A$10:$A$66))</f>
        <v>10800923.25</v>
      </c>
      <c r="H45" s="189">
        <f>+SUMPRODUCT(('2015'!$G140:$R140)*('2015'!$G$5:$R$5&lt;=Master!$B$3))</f>
        <v>12960000</v>
      </c>
      <c r="I45" s="190">
        <f t="shared" si="0"/>
        <v>-2159076.75</v>
      </c>
      <c r="J45" s="191">
        <f t="shared" si="1"/>
        <v>-0.1665954282407407</v>
      </c>
      <c r="K45" s="189">
        <f>+SUMPRODUCT(('2014'!$G45:$R45)*('2014'!$G$5:$R$5&lt;=Master!$B$3))</f>
        <v>15829653.74</v>
      </c>
      <c r="L45" s="190">
        <f t="shared" si="2"/>
        <v>-5028730.49</v>
      </c>
      <c r="M45" s="192">
        <f t="shared" si="3"/>
        <v>-0.31767785781017344</v>
      </c>
      <c r="N45" s="193">
        <f>+INDEX('2015'!$1:$1048576,MATCH('Analitika - 2015'!$A45,'2015'!$A:$A,0),MATCH('Analitika - 2015'!$N$6,'2015'!$6:$6,0))</f>
        <v>683868.67</v>
      </c>
      <c r="O45" s="189">
        <f>+INDEX('2015'!$1:$1048576,MATCH(CONCATENATE('Analitika - 2015'!$A45,"p"),'2015'!$A:$A,0),MATCH('Analitika - 2015'!$O$6,'2015'!$101:$101,0))</f>
        <v>1620000</v>
      </c>
      <c r="P45" s="190">
        <f t="shared" si="4"/>
        <v>-936131.33</v>
      </c>
      <c r="Q45" s="191">
        <f t="shared" si="5"/>
        <v>-0.57785884567901236</v>
      </c>
      <c r="R45" s="189">
        <f>+INDEX('2014'!$1:$1048576,MATCH('Analitika - 2015'!$A45,'2014'!$A:$A,0),MATCH('Analitika - 2015'!$R$6,'2014'!$6:$6,0))</f>
        <v>2362835.4900000002</v>
      </c>
      <c r="S45" s="190">
        <f t="shared" si="6"/>
        <v>-1678966.8200000003</v>
      </c>
      <c r="T45" s="194">
        <f t="shared" si="7"/>
        <v>-0.71057288038279798</v>
      </c>
    </row>
    <row r="46" spans="1:20">
      <c r="A46" s="176">
        <v>423</v>
      </c>
      <c r="B46" s="343" t="str">
        <f>+VLOOKUP($A46,Master!$D$22:$G$218,4,FALSE)</f>
        <v>Prava iz oblasti penzijskog i invalidskog osiguranja</v>
      </c>
      <c r="C46" s="344"/>
      <c r="D46" s="344"/>
      <c r="E46" s="344"/>
      <c r="F46" s="344"/>
      <c r="G46" s="189">
        <f>+SUMPRODUCT(('2015'!$G46:$R46)*('2015'!$G$5:$R$5&lt;=Master!$B$3)*($A46='2015'!$A$10:$A$66))</f>
        <v>257317026.15000007</v>
      </c>
      <c r="H46" s="189">
        <f>+SUMPRODUCT(('2015'!$G141:$R141)*('2015'!$G$5:$R$5&lt;=Master!$B$3))</f>
        <v>268303266.66666669</v>
      </c>
      <c r="I46" s="190">
        <f t="shared" si="0"/>
        <v>-10986240.516666621</v>
      </c>
      <c r="J46" s="191">
        <f t="shared" si="1"/>
        <v>-4.0947099352001803E-2</v>
      </c>
      <c r="K46" s="189">
        <f>+SUMPRODUCT(('2014'!$G46:$R46)*('2014'!$G$5:$R$5&lt;=Master!$B$3))</f>
        <v>256617915.05000001</v>
      </c>
      <c r="L46" s="190">
        <f t="shared" si="2"/>
        <v>699111.10000005364</v>
      </c>
      <c r="M46" s="192">
        <f t="shared" si="3"/>
        <v>2.7243269428942618E-3</v>
      </c>
      <c r="N46" s="193">
        <f>+INDEX('2015'!$1:$1048576,MATCH('Analitika - 2015'!$A46,'2015'!$A:$A,0),MATCH('Analitika - 2015'!$N$6,'2015'!$6:$6,0))</f>
        <v>32321913.98000003</v>
      </c>
      <c r="O46" s="189">
        <f>+INDEX('2015'!$1:$1048576,MATCH(CONCATENATE('Analitika - 2015'!$A46,"p"),'2015'!$A:$A,0),MATCH('Analitika - 2015'!$O$6,'2015'!$101:$101,0))</f>
        <v>33537908.333333332</v>
      </c>
      <c r="P46" s="190">
        <f t="shared" si="4"/>
        <v>-1215994.3533333018</v>
      </c>
      <c r="Q46" s="191">
        <f t="shared" si="5"/>
        <v>-3.6257310421613953E-2</v>
      </c>
      <c r="R46" s="189">
        <f>+INDEX('2014'!$1:$1048576,MATCH('Analitika - 2015'!$A46,'2014'!$A:$A,0),MATCH('Analitika - 2015'!$R$6,'2014'!$6:$6,0))</f>
        <v>31961103.480000004</v>
      </c>
      <c r="S46" s="190">
        <f t="shared" si="6"/>
        <v>360810.50000002608</v>
      </c>
      <c r="T46" s="194">
        <f t="shared" si="7"/>
        <v>1.1289050148903801E-2</v>
      </c>
    </row>
    <row r="47" spans="1:20">
      <c r="A47" s="176">
        <v>424</v>
      </c>
      <c r="B47" s="343" t="str">
        <f>+VLOOKUP($A47,Master!$D$22:$G$218,4,FALSE)</f>
        <v>Ostala prava iz oblasti zdravstvene zaštite</v>
      </c>
      <c r="C47" s="344"/>
      <c r="D47" s="344"/>
      <c r="E47" s="344"/>
      <c r="F47" s="344"/>
      <c r="G47" s="189">
        <f>+SUMPRODUCT(('2015'!$G47:$R47)*('2015'!$G$5:$R$5&lt;=Master!$B$3)*($A47='2015'!$A$10:$A$66))</f>
        <v>9614314.7899999991</v>
      </c>
      <c r="H47" s="189">
        <f>+SUMPRODUCT(('2015'!$G142:$R142)*('2015'!$G$5:$R$5&lt;=Master!$B$3))</f>
        <v>10000000</v>
      </c>
      <c r="I47" s="190">
        <f t="shared" si="0"/>
        <v>-385685.21000000089</v>
      </c>
      <c r="J47" s="191">
        <f t="shared" si="1"/>
        <v>-3.8568521000000078E-2</v>
      </c>
      <c r="K47" s="189">
        <f>+SUMPRODUCT(('2014'!$G47:$R47)*('2014'!$G$5:$R$5&lt;=Master!$B$3))</f>
        <v>10207479.01</v>
      </c>
      <c r="L47" s="190">
        <f t="shared" si="2"/>
        <v>-593164.22000000067</v>
      </c>
      <c r="M47" s="192">
        <f t="shared" si="3"/>
        <v>-5.8110745995058499E-2</v>
      </c>
      <c r="N47" s="193">
        <f>+INDEX('2015'!$1:$1048576,MATCH('Analitika - 2015'!$A47,'2015'!$A:$A,0),MATCH('Analitika - 2015'!$N$6,'2015'!$6:$6,0))</f>
        <v>1006470.19</v>
      </c>
      <c r="O47" s="189">
        <f>+INDEX('2015'!$1:$1048576,MATCH(CONCATENATE('Analitika - 2015'!$A47,"p"),'2015'!$A:$A,0),MATCH('Analitika - 2015'!$O$6,'2015'!$101:$101,0))</f>
        <v>1250000</v>
      </c>
      <c r="P47" s="190">
        <f t="shared" si="4"/>
        <v>-243529.81000000006</v>
      </c>
      <c r="Q47" s="191">
        <f t="shared" si="5"/>
        <v>-0.19482384800000008</v>
      </c>
      <c r="R47" s="189">
        <f>+INDEX('2014'!$1:$1048576,MATCH('Analitika - 2015'!$A47,'2014'!$A:$A,0),MATCH('Analitika - 2015'!$R$6,'2014'!$6:$6,0))</f>
        <v>1756755.5599999998</v>
      </c>
      <c r="S47" s="190">
        <f t="shared" si="6"/>
        <v>-750285.36999999988</v>
      </c>
      <c r="T47" s="194">
        <f t="shared" si="7"/>
        <v>-0.4270858092516866</v>
      </c>
    </row>
    <row r="48" spans="1:20">
      <c r="A48" s="176">
        <v>425</v>
      </c>
      <c r="B48" s="343" t="str">
        <f>+VLOOKUP($A48,Master!$D$22:$G$218,4,FALSE)</f>
        <v>Ostala prava iz zdravstvenog osiguranja</v>
      </c>
      <c r="C48" s="344"/>
      <c r="D48" s="344"/>
      <c r="E48" s="344"/>
      <c r="F48" s="344"/>
      <c r="G48" s="189">
        <f>+SUMPRODUCT(('2015'!$G48:$R48)*('2015'!$G$5:$R$5&lt;=Master!$B$3)*($A48='2015'!$A$10:$A$66))</f>
        <v>4853057.669999999</v>
      </c>
      <c r="H48" s="189">
        <f>+SUMPRODUCT(('2015'!$G143:$R143)*('2015'!$G$5:$R$5&lt;=Master!$B$3))</f>
        <v>4946666.6666666651</v>
      </c>
      <c r="I48" s="190">
        <f t="shared" si="0"/>
        <v>-93608.99666666612</v>
      </c>
      <c r="J48" s="191">
        <f t="shared" si="1"/>
        <v>-1.8923651617250514E-2</v>
      </c>
      <c r="K48" s="189">
        <f>+SUMPRODUCT(('2014'!$G48:$R48)*('2014'!$G$5:$R$5&lt;=Master!$B$3))</f>
        <v>4999632.1900000004</v>
      </c>
      <c r="L48" s="190">
        <f t="shared" si="2"/>
        <v>-146574.52000000142</v>
      </c>
      <c r="M48" s="192">
        <f t="shared" si="3"/>
        <v>-2.9317060621613766E-2</v>
      </c>
      <c r="N48" s="193">
        <f>+INDEX('2015'!$1:$1048576,MATCH('Analitika - 2015'!$A48,'2015'!$A:$A,0),MATCH('Analitika - 2015'!$N$6,'2015'!$6:$6,0))</f>
        <v>324544.67999999993</v>
      </c>
      <c r="O48" s="189">
        <f>+INDEX('2015'!$1:$1048576,MATCH(CONCATENATE('Analitika - 2015'!$A48,"p"),'2015'!$A:$A,0),MATCH('Analitika - 2015'!$O$6,'2015'!$101:$101,0))</f>
        <v>618333.33333333326</v>
      </c>
      <c r="P48" s="190">
        <f t="shared" si="4"/>
        <v>-293788.65333333332</v>
      </c>
      <c r="Q48" s="191">
        <f t="shared" si="5"/>
        <v>-0.47512989757412405</v>
      </c>
      <c r="R48" s="189">
        <f>+INDEX('2014'!$1:$1048576,MATCH('Analitika - 2015'!$A48,'2014'!$A:$A,0),MATCH('Analitika - 2015'!$R$6,'2014'!$6:$6,0))</f>
        <v>680678.52000000025</v>
      </c>
      <c r="S48" s="190">
        <f t="shared" si="6"/>
        <v>-356133.84000000032</v>
      </c>
      <c r="T48" s="194">
        <f t="shared" si="7"/>
        <v>-0.52320416986274254</v>
      </c>
    </row>
    <row r="49" spans="1:20">
      <c r="A49" s="176">
        <v>43</v>
      </c>
      <c r="B49" s="345" t="str">
        <f>+VLOOKUP($A49,Master!$D$22:$G$218,4,FALSE)</f>
        <v xml:space="preserve">Transferi institucijama, pojedincima, nevladinom i javnom sektoru </v>
      </c>
      <c r="C49" s="346"/>
      <c r="D49" s="346"/>
      <c r="E49" s="346"/>
      <c r="F49" s="346"/>
      <c r="G49" s="201">
        <f>+SUMPRODUCT(('2015'!$G49:$R49)*('2015'!$G$5:$R$5&lt;=Master!$B$3)*($A49='2015'!$A$10:$A$66))</f>
        <v>82732980.040000021</v>
      </c>
      <c r="H49" s="201">
        <f>+SUMPRODUCT(('2015'!$G144:$R144)*('2015'!$G$5:$R$5&lt;=Master!$B$3))</f>
        <v>85529797.74666667</v>
      </c>
      <c r="I49" s="202">
        <f t="shared" si="0"/>
        <v>-2796817.7066666484</v>
      </c>
      <c r="J49" s="203">
        <f t="shared" si="1"/>
        <v>-3.269992190266402E-2</v>
      </c>
      <c r="K49" s="201">
        <f>+SUMPRODUCT(('2014'!$G49:$R49)*('2014'!$G$5:$R$5&lt;=Master!$B$3))</f>
        <v>62009527.990000017</v>
      </c>
      <c r="L49" s="202">
        <f t="shared" si="2"/>
        <v>20723452.050000004</v>
      </c>
      <c r="M49" s="204">
        <f t="shared" si="3"/>
        <v>0.3341978680008979</v>
      </c>
      <c r="N49" s="205">
        <f>+INDEX('2015'!$1:$1048576,MATCH('Analitika - 2015'!$A49,'2015'!$A:$A,0),MATCH('Analitika - 2015'!$N$6,'2015'!$6:$6,0))</f>
        <v>11333981.32</v>
      </c>
      <c r="O49" s="201">
        <f>+INDEX('2015'!$1:$1048576,MATCH(CONCATENATE('Analitika - 2015'!$A49,"p"),'2015'!$A:$A,0),MATCH('Analitika - 2015'!$O$6,'2015'!$101:$101,0))</f>
        <v>10691224.718333334</v>
      </c>
      <c r="P49" s="202">
        <f t="shared" si="4"/>
        <v>642756.60166666657</v>
      </c>
      <c r="Q49" s="203">
        <f t="shared" si="5"/>
        <v>6.0120016050590142E-2</v>
      </c>
      <c r="R49" s="201">
        <f>+INDEX('2014'!$1:$1048576,MATCH('Analitika - 2015'!$A49,'2014'!$A:$A,0),MATCH('Analitika - 2015'!$R$6,'2014'!$6:$6,0))</f>
        <v>8854476.2599999998</v>
      </c>
      <c r="S49" s="202">
        <f t="shared" si="6"/>
        <v>2479505.0600000005</v>
      </c>
      <c r="T49" s="206">
        <f t="shared" si="7"/>
        <v>0.28002842711331644</v>
      </c>
    </row>
    <row r="50" spans="1:20">
      <c r="A50" s="176">
        <v>44</v>
      </c>
      <c r="B50" s="345" t="str">
        <f>+VLOOKUP($A50,Master!$D$22:$G$218,4,FALSE)</f>
        <v>Kapitalni budžet</v>
      </c>
      <c r="C50" s="346"/>
      <c r="D50" s="346"/>
      <c r="E50" s="346"/>
      <c r="F50" s="346"/>
      <c r="G50" s="201">
        <f>+SUMPRODUCT(('2015'!$G50:$R50)*('2015'!$G$5:$R$5&lt;=Master!$B$3)*($A50='2015'!$A$10:$A$66))</f>
        <v>193812432.04999995</v>
      </c>
      <c r="H50" s="201">
        <f>+SUMPRODUCT(('2015'!$G145:$R145)*('2015'!$G$5:$R$5&lt;=Master!$B$3))</f>
        <v>189798051.33333331</v>
      </c>
      <c r="I50" s="202">
        <f t="shared" si="0"/>
        <v>4014380.7166666389</v>
      </c>
      <c r="J50" s="203">
        <f t="shared" si="1"/>
        <v>2.1150800487494958E-2</v>
      </c>
      <c r="K50" s="201">
        <f>+SUMPRODUCT(('2014'!$G50:$R50)*('2014'!$G$5:$R$5&lt;=Master!$B$3))</f>
        <v>37097324.380000003</v>
      </c>
      <c r="L50" s="202">
        <f t="shared" si="2"/>
        <v>156715107.66999996</v>
      </c>
      <c r="M50" s="204">
        <f t="shared" si="3"/>
        <v>4.2244315537346022</v>
      </c>
      <c r="N50" s="205">
        <f>+INDEX('2015'!$1:$1048576,MATCH('Analitika - 2015'!$A50,'2015'!$A:$A,0),MATCH('Analitika - 2015'!$N$6,'2015'!$6:$6,0))</f>
        <v>4002600.9199999995</v>
      </c>
      <c r="O50" s="201">
        <f>+INDEX('2015'!$1:$1048576,MATCH(CONCATENATE('Analitika - 2015'!$A50,"p"),'2015'!$A:$A,0),MATCH('Analitika - 2015'!$O$6,'2015'!$101:$101,0))</f>
        <v>23724756.416666668</v>
      </c>
      <c r="P50" s="202">
        <f t="shared" si="4"/>
        <v>-19722155.49666667</v>
      </c>
      <c r="Q50" s="203">
        <f t="shared" si="5"/>
        <v>-0.8312901152827783</v>
      </c>
      <c r="R50" s="201">
        <f>+INDEX('2014'!$1:$1048576,MATCH('Analitika - 2015'!$A50,'2014'!$A:$A,0),MATCH('Analitika - 2015'!$R$6,'2014'!$6:$6,0))</f>
        <v>7492513.8399999971</v>
      </c>
      <c r="S50" s="202">
        <f t="shared" si="6"/>
        <v>-3489912.9199999976</v>
      </c>
      <c r="T50" s="206">
        <f t="shared" si="7"/>
        <v>-0.46578664978482032</v>
      </c>
    </row>
    <row r="51" spans="1:20">
      <c r="A51" s="176">
        <v>451</v>
      </c>
      <c r="B51" s="331" t="str">
        <f>+VLOOKUP($A51,Master!$D$22:$G$218,4,FALSE)</f>
        <v>Pozajmice i krediti</v>
      </c>
      <c r="C51" s="332"/>
      <c r="D51" s="332"/>
      <c r="E51" s="332"/>
      <c r="F51" s="332"/>
      <c r="G51" s="189">
        <f>+SUMPRODUCT(('2015'!$G51:$R51)*('2015'!$G$5:$R$5&lt;=Master!$B$3)*($A51='2015'!$A$10:$A$66))</f>
        <v>1228323.1299999999</v>
      </c>
      <c r="H51" s="189">
        <f>+SUMPRODUCT(('2015'!$G146:$R146)*('2015'!$G$5:$R$5&lt;=Master!$B$3))</f>
        <v>1500000</v>
      </c>
      <c r="I51" s="190">
        <f t="shared" si="0"/>
        <v>-271676.87000000011</v>
      </c>
      <c r="J51" s="191">
        <f t="shared" si="1"/>
        <v>-0.18111791333333338</v>
      </c>
      <c r="K51" s="189">
        <f>+SUMPRODUCT(('2014'!$G51:$R51)*('2014'!$G$5:$R$5&lt;=Master!$B$3))</f>
        <v>1269026.46</v>
      </c>
      <c r="L51" s="190">
        <f t="shared" si="2"/>
        <v>-40703.330000000075</v>
      </c>
      <c r="M51" s="192">
        <f t="shared" si="3"/>
        <v>-3.2074453356945809E-2</v>
      </c>
      <c r="N51" s="193">
        <f>+INDEX('2015'!$1:$1048576,MATCH('Analitika - 2015'!$A51,'2015'!$A:$A,0),MATCH('Analitika - 2015'!$N$6,'2015'!$6:$6,0))</f>
        <v>161666.66999999998</v>
      </c>
      <c r="O51" s="189">
        <f>+INDEX('2015'!$1:$1048576,MATCH(CONCATENATE('Analitika - 2015'!$A51,"p"),'2015'!$A:$A,0),MATCH('Analitika - 2015'!$O$6,'2015'!$101:$101,0))</f>
        <v>187500</v>
      </c>
      <c r="P51" s="190">
        <f t="shared" si="4"/>
        <v>-25833.330000000016</v>
      </c>
      <c r="Q51" s="191">
        <f t="shared" si="5"/>
        <v>-0.13777776000000008</v>
      </c>
      <c r="R51" s="189">
        <f>+INDEX('2014'!$1:$1048576,MATCH('Analitika - 2015'!$A51,'2014'!$A:$A,0),MATCH('Analitika - 2015'!$R$6,'2014'!$6:$6,0))</f>
        <v>15000</v>
      </c>
      <c r="S51" s="190">
        <f t="shared" si="6"/>
        <v>146666.66999999998</v>
      </c>
      <c r="T51" s="194">
        <f t="shared" si="7"/>
        <v>9.7777779999999996</v>
      </c>
    </row>
    <row r="52" spans="1:20">
      <c r="A52" s="176">
        <v>47</v>
      </c>
      <c r="B52" s="331" t="str">
        <f>+VLOOKUP($A52,Master!$D$22:$G$218,4,FALSE)</f>
        <v>Rezerve</v>
      </c>
      <c r="C52" s="332"/>
      <c r="D52" s="332"/>
      <c r="E52" s="332"/>
      <c r="F52" s="332"/>
      <c r="G52" s="189">
        <f>+SUMPRODUCT(('2015'!$G52:$R52)*('2015'!$G$5:$R$5&lt;=Master!$B$3)*($A52='2015'!$A$10:$A$66))</f>
        <v>10654942.710000001</v>
      </c>
      <c r="H52" s="189">
        <f>+SUMPRODUCT(('2015'!$G147:$R147)*('2015'!$G$5:$R$5&lt;=Master!$B$3))</f>
        <v>8703442.2866666671</v>
      </c>
      <c r="I52" s="190">
        <f t="shared" si="0"/>
        <v>1951500.4233333338</v>
      </c>
      <c r="J52" s="191">
        <f t="shared" si="1"/>
        <v>0.22422167678677618</v>
      </c>
      <c r="K52" s="189">
        <f>+SUMPRODUCT(('2014'!$G52:$R52)*('2014'!$G$5:$R$5&lt;=Master!$B$3))</f>
        <v>7264574.1600000001</v>
      </c>
      <c r="L52" s="190">
        <f t="shared" si="2"/>
        <v>3390368.5500000007</v>
      </c>
      <c r="M52" s="192">
        <f t="shared" si="3"/>
        <v>0.46669886979307829</v>
      </c>
      <c r="N52" s="193">
        <f>+INDEX('2015'!$1:$1048576,MATCH('Analitika - 2015'!$A52,'2015'!$A:$A,0),MATCH('Analitika - 2015'!$N$6,'2015'!$6:$6,0))</f>
        <v>487975.56</v>
      </c>
      <c r="O52" s="189">
        <f>+INDEX('2015'!$1:$1048576,MATCH(CONCATENATE('Analitika - 2015'!$A52,"p"),'2015'!$A:$A,0),MATCH('Analitika - 2015'!$O$6,'2015'!$101:$101,0))</f>
        <v>1087930.2858333334</v>
      </c>
      <c r="P52" s="190">
        <f t="shared" si="4"/>
        <v>-599954.72583333333</v>
      </c>
      <c r="Q52" s="191">
        <f t="shared" si="5"/>
        <v>-0.55146431131272333</v>
      </c>
      <c r="R52" s="189">
        <f>+INDEX('2014'!$1:$1048576,MATCH('Analitika - 2015'!$A52,'2014'!$A:$A,0),MATCH('Analitika - 2015'!$R$6,'2014'!$6:$6,0))</f>
        <v>1253986.73</v>
      </c>
      <c r="S52" s="190">
        <f t="shared" si="6"/>
        <v>-766011.16999999993</v>
      </c>
      <c r="T52" s="194">
        <f t="shared" si="7"/>
        <v>-0.61086066676319617</v>
      </c>
    </row>
    <row r="53" spans="1:20" ht="15.75" thickBot="1">
      <c r="A53" s="176">
        <v>462</v>
      </c>
      <c r="B53" s="347" t="str">
        <f>+VLOOKUP($A53,Master!$D$22:$G$218,4,FALSE)</f>
        <v>Otplata garancija</v>
      </c>
      <c r="C53" s="348"/>
      <c r="D53" s="348"/>
      <c r="E53" s="348"/>
      <c r="F53" s="348"/>
      <c r="G53" s="225">
        <f>+SUMPRODUCT(('2015'!$G53:$R53)*('2015'!$G$5:$R$5&lt;=Master!$B$3)*($A53='2015'!$A$10:$A$66))</f>
        <v>0</v>
      </c>
      <c r="H53" s="225">
        <f>+SUMPRODUCT(('2015'!$G148:$R148)*('2015'!$G$5:$R$5&lt;=Master!$B$3))</f>
        <v>0</v>
      </c>
      <c r="I53" s="226">
        <f t="shared" si="0"/>
        <v>0</v>
      </c>
      <c r="J53" s="227" t="str">
        <f t="shared" si="1"/>
        <v>…</v>
      </c>
      <c r="K53" s="225">
        <f>+SUMPRODUCT(('2014'!$G53:$R53)*('2014'!$G$5:$R$5&lt;=Master!$B$3))</f>
        <v>9682767.0700000003</v>
      </c>
      <c r="L53" s="226">
        <f t="shared" si="2"/>
        <v>-9682767.0700000003</v>
      </c>
      <c r="M53" s="228">
        <f t="shared" si="3"/>
        <v>-1</v>
      </c>
      <c r="N53" s="229">
        <f>+INDEX('2015'!$1:$1048576,MATCH('Analitika - 2015'!$A53,'2015'!$A:$A,0),MATCH('Analitika - 2015'!$N$6,'2015'!$6:$6,0))</f>
        <v>0</v>
      </c>
      <c r="O53" s="225">
        <f>+INDEX('2015'!$1:$1048576,MATCH(CONCATENATE('Analitika - 2015'!$A53,"p"),'2015'!$A:$A,0),MATCH('Analitika - 2015'!$O$6,'2015'!$101:$101,0))</f>
        <v>0</v>
      </c>
      <c r="P53" s="226">
        <f t="shared" si="4"/>
        <v>0</v>
      </c>
      <c r="Q53" s="227" t="str">
        <f t="shared" si="5"/>
        <v>…</v>
      </c>
      <c r="R53" s="225">
        <f>+INDEX('2014'!$1:$1048576,MATCH('Analitika - 2015'!$A53,'2014'!$A:$A,0),MATCH('Analitika - 2015'!$R$6,'2014'!$6:$6,0))</f>
        <v>0</v>
      </c>
      <c r="S53" s="226">
        <f t="shared" si="6"/>
        <v>0</v>
      </c>
      <c r="T53" s="230" t="str">
        <f t="shared" si="7"/>
        <v>…</v>
      </c>
    </row>
    <row r="54" spans="1:20" ht="15.75" thickBot="1">
      <c r="A54" s="170">
        <v>4630</v>
      </c>
      <c r="B54" s="347" t="str">
        <f>+VLOOKUP($A54,Master!$D$22:$G$218,4,FALSE)</f>
        <v>Otplata obaveza iz prethodnih godina</v>
      </c>
      <c r="C54" s="348"/>
      <c r="D54" s="348"/>
      <c r="E54" s="348"/>
      <c r="F54" s="348"/>
      <c r="G54" s="225">
        <f>+SUMPRODUCT(('2015'!$G54:$R54)*('2015'!$G$5:$R$5&lt;=Master!$B$3)*($A54='2015'!$A$10:$A$66))</f>
        <v>54357034.259999976</v>
      </c>
      <c r="H54" s="225">
        <v>0</v>
      </c>
      <c r="I54" s="226">
        <f>+G54-H54</f>
        <v>54357034.259999976</v>
      </c>
      <c r="J54" s="227" t="str">
        <f>+IF(ISNUMBER(G54/H54-1),G54/H54-1,"…")</f>
        <v>…</v>
      </c>
      <c r="K54" s="225">
        <f>+SUMPRODUCT(('2014'!$G54:$R54)*('2014'!$G$5:$R$5&lt;=Master!$B$3))</f>
        <v>37336385.150000013</v>
      </c>
      <c r="L54" s="226">
        <f>+G54-K54</f>
        <v>17020649.109999962</v>
      </c>
      <c r="M54" s="228">
        <f>+IF(ISNUMBER(G54/K54-1),G54/K54-1,"…")</f>
        <v>0.45587297864051401</v>
      </c>
      <c r="N54" s="229">
        <f>+INDEX('2015'!$1:$1048576,MATCH('Analitika - 2015'!$A54,'2015'!$A:$A,0),MATCH('Analitika - 2015'!$N$6,'2015'!$6:$6,0))</f>
        <v>3364073.1200000141</v>
      </c>
      <c r="O54" s="225">
        <f>+INDEX('2015'!$1:$1048576,MATCH(CONCATENATE('Analitika - 2015'!$A54,"p"),'2015'!$A:$A,0),MATCH('Analitika - 2015'!$O$6,'2015'!$101:$101,0))</f>
        <v>2817590</v>
      </c>
      <c r="P54" s="226">
        <f>+N54-O54</f>
        <v>546483.12000001408</v>
      </c>
      <c r="Q54" s="227">
        <f>+IF(ISNUMBER(N54/O54-O592),N54/O54-1,"…")</f>
        <v>0.19395409552135479</v>
      </c>
      <c r="R54" s="225">
        <f>+INDEX('2014'!$1:$1048576,MATCH('Analitika - 2015'!$A54,'2014'!$A:$A,0),MATCH('Analitika - 2015'!$R$6,'2014'!$6:$6,0))</f>
        <v>7406618.4700000016</v>
      </c>
      <c r="S54" s="226">
        <f>+N54-R54</f>
        <v>-4042545.3499999875</v>
      </c>
      <c r="T54" s="230">
        <f>+IF(ISNUMBER(N54/R54-1),N54/R54-1,"…")</f>
        <v>-0.54580175371176998</v>
      </c>
    </row>
    <row r="55" spans="1:20" ht="15.75" thickBot="1">
      <c r="A55" s="170">
        <v>1005</v>
      </c>
      <c r="B55" s="347" t="str">
        <f>+VLOOKUP($A55,Master!$D$22:$G$220,4,FALSE)</f>
        <v>Neto povećanje obaveza</v>
      </c>
      <c r="C55" s="348"/>
      <c r="D55" s="348"/>
      <c r="E55" s="348"/>
      <c r="F55" s="348"/>
      <c r="G55" s="225">
        <f>+SUMPRODUCT(('2015'!$G55:$R55)*('2015'!$G$5:$R$5&lt;=Master!$B$3)*($A55='2015'!$A$10:$A$66))</f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f>+SUMPRODUCT(('2014'!$G55:$R55)*('2014'!$G$5:$R$5&lt;=Master!$B$3))</f>
        <v>0</v>
      </c>
      <c r="L55" s="226">
        <f>+G55-K55</f>
        <v>0</v>
      </c>
      <c r="M55" s="228" t="str">
        <f>+IF(ISNUMBER(G55/K55-1),G55/K55-1,"…")</f>
        <v>…</v>
      </c>
      <c r="N55" s="229">
        <f>+INDEX('2015'!$1:$1048576,MATCH('Analitika - 2015'!$A55,'2015'!$A:$A,0),MATCH('Analitika - 2015'!$N$6,'2015'!$6:$6,0))</f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f>+INDEX('2014'!$1:$1048576,MATCH('Analitika - 2015'!$A55,'2014'!$A:$A,0),MATCH('Analitika - 2015'!$R$6,'2014'!$6:$6,0))</f>
        <v>0</v>
      </c>
      <c r="S55" s="226">
        <f>+N55-R55</f>
        <v>0</v>
      </c>
      <c r="T55" s="230" t="str">
        <f>+IF(ISNUMBER(N55/R55-1),N55/R55-1,"…")</f>
        <v>…</v>
      </c>
    </row>
    <row r="56" spans="1:20" ht="15.75" thickBot="1">
      <c r="A56" s="170">
        <v>1000</v>
      </c>
      <c r="B56" s="349" t="str">
        <f>+VLOOKUP($A56,Master!$D$22:$G$218,4,FALSE)</f>
        <v>Suficit / deficit</v>
      </c>
      <c r="C56" s="350"/>
      <c r="D56" s="350"/>
      <c r="E56" s="350"/>
      <c r="F56" s="350"/>
      <c r="G56" s="177">
        <f>+SUMPRODUCT(('2015'!$G56:$R56)*('2015'!$G$5:$R$5&lt;=Master!$B$3)*($A56='2015'!$A$10:$A$66))</f>
        <v>-232653052.58000022</v>
      </c>
      <c r="H56" s="177">
        <f>+SUMPRODUCT(('2015'!$G149:$R149)*('2015'!$G$5:$R$5&lt;=Master!$B$3))</f>
        <v>-209355745.22838858</v>
      </c>
      <c r="I56" s="178">
        <f t="shared" si="0"/>
        <v>-23297307.351611644</v>
      </c>
      <c r="J56" s="179">
        <f t="shared" si="1"/>
        <v>0.11128095541966787</v>
      </c>
      <c r="K56" s="177">
        <f>+SUMPRODUCT(('2014'!$G56:$R56)*('2014'!$G$5:$R$5&lt;=Master!$B$3))</f>
        <v>-65389518.590000123</v>
      </c>
      <c r="L56" s="178">
        <f t="shared" si="2"/>
        <v>-167263533.9900001</v>
      </c>
      <c r="M56" s="180">
        <f t="shared" si="3"/>
        <v>2.5579563452479577</v>
      </c>
      <c r="N56" s="181">
        <f>+INDEX('2015'!$1:$1048576,MATCH('Analitika - 2015'!$A56,'2015'!$A:$A,0),MATCH('Analitika - 2015'!$N$6,'2015'!$6:$6,0))</f>
        <v>21937012.059999943</v>
      </c>
      <c r="O56" s="177">
        <f>+INDEX('2015'!$1:$1048576,MATCH(CONCATENATE('Analitika - 2015'!$A56,"p"),'2015'!$A:$A,0),MATCH('Analitika - 2015'!$O$6,'2015'!$101:$101,0))</f>
        <v>-497262.82661524415</v>
      </c>
      <c r="P56" s="178">
        <f t="shared" si="4"/>
        <v>22434274.886615187</v>
      </c>
      <c r="Q56" s="179">
        <f t="shared" si="5"/>
        <v>-45.115527817191229</v>
      </c>
      <c r="R56" s="177">
        <f>+INDEX('2014'!$1:$1048576,MATCH('Analitika - 2015'!$A56,'2014'!$A:$A,0),MATCH('Analitika - 2015'!$R$6,'2014'!$6:$6,0))</f>
        <v>10463990.289999962</v>
      </c>
      <c r="S56" s="178">
        <f t="shared" si="6"/>
        <v>11473021.769999981</v>
      </c>
      <c r="T56" s="182">
        <f t="shared" si="7"/>
        <v>1.0964289388689812</v>
      </c>
    </row>
    <row r="57" spans="1:20" ht="15.75" thickBot="1">
      <c r="A57" s="170">
        <v>1001</v>
      </c>
      <c r="B57" s="341" t="str">
        <f>+VLOOKUP($A57,Master!$D$22:$G$218,4,FALSE)</f>
        <v>Primarni bilans</v>
      </c>
      <c r="C57" s="342"/>
      <c r="D57" s="342"/>
      <c r="E57" s="342"/>
      <c r="F57" s="342"/>
      <c r="G57" s="231">
        <f>+SUMPRODUCT(('2015'!$G57:$R57)*('2015'!$G$5:$R$5&lt;=Master!$B$3)*($A57='2015'!$A$10:$A$66))</f>
        <v>-176000467.20000023</v>
      </c>
      <c r="H57" s="231">
        <f>+SUMPRODUCT(('2015'!$G150:$R150)*('2015'!$G$5:$R$5&lt;=Master!$B$3))</f>
        <v>-158845155.91505527</v>
      </c>
      <c r="I57" s="232">
        <f t="shared" si="0"/>
        <v>-17155311.284944952</v>
      </c>
      <c r="J57" s="233">
        <f t="shared" si="1"/>
        <v>0.10800021685344308</v>
      </c>
      <c r="K57" s="231">
        <f>+SUMPRODUCT(('2014'!$G57:$R57)*('2014'!$G$5:$R$5&lt;=Master!$B$3))</f>
        <v>-14686024.880000122</v>
      </c>
      <c r="L57" s="232">
        <f t="shared" si="2"/>
        <v>-161314442.32000011</v>
      </c>
      <c r="M57" s="234">
        <f t="shared" si="3"/>
        <v>10.984214151760225</v>
      </c>
      <c r="N57" s="235">
        <f>+INDEX('2015'!$1:$1048576,MATCH('Analitika - 2015'!$A57,'2015'!$A:$A,0),MATCH('Analitika - 2015'!$N$6,'2015'!$6:$6,0))</f>
        <v>22920671.219999943</v>
      </c>
      <c r="O57" s="231">
        <f>+INDEX('2015'!$1:$1048576,MATCH(CONCATENATE('Analitika - 2015'!$A57,"p"),'2015'!$A:$A,0),MATCH('Analitika - 2015'!$O$6,'2015'!$101:$101,0))</f>
        <v>5816560.8375514224</v>
      </c>
      <c r="P57" s="232">
        <f t="shared" si="4"/>
        <v>17104110.382448521</v>
      </c>
      <c r="Q57" s="233">
        <f t="shared" si="5"/>
        <v>2.9405882376447003</v>
      </c>
      <c r="R57" s="231">
        <f>+INDEX('2014'!$1:$1048576,MATCH('Analitika - 2015'!$A57,'2014'!$A:$A,0),MATCH('Analitika - 2015'!$R$6,'2014'!$6:$6,0))</f>
        <v>11711738.719999962</v>
      </c>
      <c r="S57" s="232">
        <f t="shared" si="6"/>
        <v>11208932.499999981</v>
      </c>
      <c r="T57" s="236">
        <f t="shared" si="7"/>
        <v>0.95706818329704157</v>
      </c>
    </row>
    <row r="58" spans="1:20">
      <c r="A58" s="170">
        <v>46</v>
      </c>
      <c r="B58" s="333" t="str">
        <f>+VLOOKUP($A58,Master!$D$22:$G$218,4,FALSE)</f>
        <v>Otplata dugova</v>
      </c>
      <c r="C58" s="334"/>
      <c r="D58" s="334"/>
      <c r="E58" s="334"/>
      <c r="F58" s="334"/>
      <c r="G58" s="219">
        <f>+SUMPRODUCT(('2015'!$G58:$R58)*('2015'!$G$5:$R$5&lt;=Master!$B$3)*($A58='2015'!$A$10:$A$66))</f>
        <v>181292728.86000004</v>
      </c>
      <c r="H58" s="219">
        <f>+SUMPRODUCT(('2015'!$G151:$R151)*('2015'!$G$5:$R$5&lt;=Master!$B$3))</f>
        <v>265528056.24666667</v>
      </c>
      <c r="I58" s="220">
        <f t="shared" si="0"/>
        <v>-84235327.386666626</v>
      </c>
      <c r="J58" s="221">
        <f t="shared" si="1"/>
        <v>-0.31723701283157368</v>
      </c>
      <c r="K58" s="219">
        <f>+SUMPRODUCT(('2014'!$G58:$R58)*('2014'!$G$5:$R$5&lt;=Master!$B$3))</f>
        <v>148343421.05000001</v>
      </c>
      <c r="L58" s="220">
        <f t="shared" si="2"/>
        <v>32949307.810000032</v>
      </c>
      <c r="M58" s="222">
        <f t="shared" si="3"/>
        <v>0.2221150596149073</v>
      </c>
      <c r="N58" s="223">
        <f>+INDEX('2015'!$1:$1048576,MATCH('Analitika - 2015'!$A58,'2015'!$A:$A,0),MATCH('Analitika - 2015'!$N$6,'2015'!$6:$6,0))</f>
        <v>1358707.58</v>
      </c>
      <c r="O58" s="219">
        <f>+INDEX('2015'!$1:$1048576,MATCH(CONCATENATE('Analitika - 2015'!$A58,"p"),'2015'!$A:$A,0),MATCH('Analitika - 2015'!$O$6,'2015'!$101:$101,0))</f>
        <v>33191007.030833334</v>
      </c>
      <c r="P58" s="220">
        <f t="shared" si="4"/>
        <v>-31832299.450833336</v>
      </c>
      <c r="Q58" s="221">
        <f t="shared" si="5"/>
        <v>-0.9590639844480221</v>
      </c>
      <c r="R58" s="219">
        <f>+INDEX('2014'!$1:$1048576,MATCH('Analitika - 2015'!$A58,'2014'!$A:$A,0),MATCH('Analitika - 2015'!$R$6,'2014'!$6:$6,0))</f>
        <v>4545826.76</v>
      </c>
      <c r="S58" s="220">
        <f t="shared" si="6"/>
        <v>-3187119.1799999997</v>
      </c>
      <c r="T58" s="224">
        <f t="shared" si="7"/>
        <v>-0.70110880776283691</v>
      </c>
    </row>
    <row r="59" spans="1:20">
      <c r="A59" s="170">
        <v>4611</v>
      </c>
      <c r="B59" s="335" t="str">
        <f>+VLOOKUP($A59,Master!$D$22:$G$218,4,FALSE)</f>
        <v>Otplata hartija od vrijednosti i kredita rezidentima</v>
      </c>
      <c r="C59" s="336"/>
      <c r="D59" s="336"/>
      <c r="E59" s="336"/>
      <c r="F59" s="336"/>
      <c r="G59" s="237">
        <f>+SUMPRODUCT(('2015'!$G59:$R59)*('2015'!$G$5:$R$5&lt;=Master!$B$3)*($A59='2015'!$A$10:$A$66))</f>
        <v>60628228.259999998</v>
      </c>
      <c r="H59" s="237">
        <f>+SUMPRODUCT(('2015'!$G152:$R152)*('2015'!$G$5:$R$5&lt;=Master!$B$3))</f>
        <v>31140081.280000001</v>
      </c>
      <c r="I59" s="238">
        <f t="shared" si="0"/>
        <v>29488146.979999997</v>
      </c>
      <c r="J59" s="239">
        <f t="shared" si="1"/>
        <v>0.94695150969111386</v>
      </c>
      <c r="K59" s="237">
        <f>+SUMPRODUCT(('2014'!$G59:$R59)*('2014'!$G$5:$R$5&lt;=Master!$B$3))</f>
        <v>72625938.069999993</v>
      </c>
      <c r="L59" s="238">
        <f t="shared" si="2"/>
        <v>-11997709.809999995</v>
      </c>
      <c r="M59" s="240">
        <f t="shared" si="3"/>
        <v>-0.1651986897358364</v>
      </c>
      <c r="N59" s="241">
        <f>+INDEX('2015'!$1:$1048576,MATCH('Analitika - 2015'!$A59,'2015'!$A:$A,0),MATCH('Analitika - 2015'!$N$6,'2015'!$6:$6,0))</f>
        <v>99266.37</v>
      </c>
      <c r="O59" s="237">
        <f>+INDEX('2015'!$1:$1048576,MATCH(CONCATENATE('Analitika - 2015'!$A59,"p"),'2015'!$A:$A,0),MATCH('Analitika - 2015'!$O$6,'2015'!$101:$101,0))</f>
        <v>3892510.16</v>
      </c>
      <c r="P59" s="238">
        <f t="shared" si="4"/>
        <v>-3793243.79</v>
      </c>
      <c r="Q59" s="239">
        <f t="shared" si="5"/>
        <v>-0.97449810895291278</v>
      </c>
      <c r="R59" s="237">
        <f>+INDEX('2014'!$1:$1048576,MATCH('Analitika - 2015'!$A59,'2014'!$A:$A,0),MATCH('Analitika - 2015'!$R$6,'2014'!$6:$6,0))</f>
        <v>3355572.06</v>
      </c>
      <c r="S59" s="238">
        <f t="shared" si="6"/>
        <v>-3256305.69</v>
      </c>
      <c r="T59" s="242">
        <f t="shared" si="7"/>
        <v>-0.97041745245667588</v>
      </c>
    </row>
    <row r="60" spans="1:20">
      <c r="A60" s="170">
        <v>4612</v>
      </c>
      <c r="B60" s="331" t="str">
        <f>+VLOOKUP($A60,Master!$D$22:$G$218,4,FALSE)</f>
        <v>Otplata hartija od vrijednosti i kredita nerezidentima</v>
      </c>
      <c r="C60" s="332"/>
      <c r="D60" s="332"/>
      <c r="E60" s="332"/>
      <c r="F60" s="332"/>
      <c r="G60" s="237">
        <f>+SUMPRODUCT(('2015'!$G60:$R60)*('2015'!$G$5:$R$5&lt;=Master!$B$3)*($A60='2015'!$A$10:$A$66))</f>
        <v>120664500.60000001</v>
      </c>
      <c r="H60" s="237">
        <f>+SUMPRODUCT(('2015'!$G153:$R153)*('2015'!$G$5:$R$5&lt;=Master!$B$3))</f>
        <v>211847254.96666667</v>
      </c>
      <c r="I60" s="238">
        <f t="shared" si="0"/>
        <v>-91182754.36666666</v>
      </c>
      <c r="J60" s="239">
        <f t="shared" si="1"/>
        <v>-0.43041744572528873</v>
      </c>
      <c r="K60" s="237">
        <f>+SUMPRODUCT(('2014'!$G60:$R60)*('2014'!$G$5:$R$5&lt;=Master!$B$3))</f>
        <v>75717482.980000004</v>
      </c>
      <c r="L60" s="238">
        <f t="shared" si="2"/>
        <v>44947017.620000005</v>
      </c>
      <c r="M60" s="240">
        <f t="shared" si="3"/>
        <v>0.59361478817081514</v>
      </c>
      <c r="N60" s="241">
        <f>+INDEX('2015'!$1:$1048576,MATCH('Analitika - 2015'!$A60,'2015'!$A:$A,0),MATCH('Analitika - 2015'!$N$6,'2015'!$6:$6,0))</f>
        <v>1259441.21</v>
      </c>
      <c r="O60" s="237">
        <f>+INDEX('2015'!$1:$1048576,MATCH(CONCATENATE('Analitika - 2015'!$A60,"p"),'2015'!$A:$A,0),MATCH('Analitika - 2015'!$O$6,'2015'!$101:$101,0))</f>
        <v>26480906.870833334</v>
      </c>
      <c r="P60" s="238">
        <f t="shared" si="4"/>
        <v>-25221465.660833333</v>
      </c>
      <c r="Q60" s="239">
        <f t="shared" si="5"/>
        <v>-0.95243964958816507</v>
      </c>
      <c r="R60" s="237">
        <f>+INDEX('2014'!$1:$1048576,MATCH('Analitika - 2015'!$A60,'2014'!$A:$A,0),MATCH('Analitika - 2015'!$R$6,'2014'!$6:$6,0))</f>
        <v>1190254.7</v>
      </c>
      <c r="S60" s="238">
        <f t="shared" si="6"/>
        <v>69186.510000000009</v>
      </c>
      <c r="T60" s="242">
        <f t="shared" si="7"/>
        <v>5.812748313449223E-2</v>
      </c>
    </row>
    <row r="61" spans="1:20" ht="15.75" thickBot="1">
      <c r="A61" s="170" t="s">
        <v>705</v>
      </c>
      <c r="B61" s="308" t="str">
        <f>+B54</f>
        <v>Otplata obaveza iz prethodnih godina</v>
      </c>
      <c r="C61" s="309"/>
      <c r="D61" s="309"/>
      <c r="E61" s="309"/>
      <c r="F61" s="309"/>
      <c r="G61" s="237">
        <f>+SUMPRODUCT(('2015'!$G61:$R61)*('2015'!$G$5:$R$5&lt;=Master!$B$3)*($A61='2015'!$A$10:$A$66))</f>
        <v>0</v>
      </c>
      <c r="H61" s="237">
        <f>+SUMPRODUCT(('2015'!$G154:$R154)*('2015'!$G$5:$R$5&lt;=Master!$B$3))</f>
        <v>22540720</v>
      </c>
      <c r="I61" s="238">
        <f>+G61-H61</f>
        <v>-22540720</v>
      </c>
      <c r="J61" s="239">
        <f>+IF(ISNUMBER(G61/H61-1),G61/H61-1,"…")</f>
        <v>-1</v>
      </c>
      <c r="K61" s="237">
        <v>0</v>
      </c>
      <c r="L61" s="238">
        <f>+G61-K61</f>
        <v>0</v>
      </c>
      <c r="M61" s="240" t="str">
        <f>+IF(ISNUMBER(G61/K61-1),G61/K61-1,"…")</f>
        <v>…</v>
      </c>
      <c r="N61" s="241">
        <f>+INDEX('2015'!$1:$1048576,MATCH('Analitika - 2015'!$A61,'2015'!$A:$A,0),MATCH('Analitika - 2015'!$N$6,'2015'!$6:$6,0))</f>
        <v>2817590</v>
      </c>
      <c r="O61" s="237" t="e">
        <f>+INDEX('2015'!$1:$1048576,MATCH(CONCATENATE('Analitika - 2015'!$A61,"p"),'2015'!$A:$A,0),MATCH('Analitika - 2015'!$O$6,'2015'!$101:$101,0))</f>
        <v>#N/A</v>
      </c>
      <c r="P61" s="238"/>
      <c r="Q61" s="239"/>
      <c r="R61" s="237">
        <f>+INDEX('2014'!$1:$1048576,MATCH('Analitika - 2015'!$A61,'2014'!$A:$A,0),MATCH('Analitika - 2015'!$R$6,'2014'!$6:$6,0))</f>
        <v>2778179.9974999996</v>
      </c>
      <c r="S61" s="238"/>
      <c r="T61" s="242"/>
    </row>
    <row r="62" spans="1:20" ht="15.75" thickBot="1">
      <c r="A62" s="170">
        <v>1002</v>
      </c>
      <c r="B62" s="337" t="str">
        <f>+VLOOKUP($A62,Master!$D$22:$G$218,4,FALSE)</f>
        <v>Nedostajuća sredstva</v>
      </c>
      <c r="C62" s="338"/>
      <c r="D62" s="338"/>
      <c r="E62" s="338"/>
      <c r="F62" s="338"/>
      <c r="G62" s="243">
        <f>+SUMPRODUCT(('2015'!$G61:$R61)*('2015'!$G$5:$R$5&lt;=Master!$B$3)*($A62='2015'!$A$10:$A$66))</f>
        <v>-413945781.44000012</v>
      </c>
      <c r="H62" s="243">
        <f>+SUMPRODUCT(('2015'!$G155:$R155)*('2015'!$G$5:$R$5&lt;=Master!$B$3))</f>
        <v>-474883801.47505534</v>
      </c>
      <c r="I62" s="244">
        <f t="shared" si="0"/>
        <v>60938020.03505522</v>
      </c>
      <c r="J62" s="245">
        <f t="shared" si="1"/>
        <v>-0.12832195969997973</v>
      </c>
      <c r="K62" s="243">
        <f>+SUMPRODUCT(('2014'!$G61:$R61)*('2014'!$G$5:$R$5&lt;=Master!$B$3))</f>
        <v>-213732939.6400001</v>
      </c>
      <c r="L62" s="244">
        <f t="shared" si="2"/>
        <v>-200212841.80000001</v>
      </c>
      <c r="M62" s="246">
        <f t="shared" si="3"/>
        <v>0.93674303145424109</v>
      </c>
      <c r="N62" s="247">
        <f>+INDEX('2015'!$1:$1048576,MATCH('Analitika - 2015'!$A62,'2015'!$A:$A,0),MATCH('Analitika - 2015'!$N$6,'2015'!$6:$6,0))</f>
        <v>20578304.479999945</v>
      </c>
      <c r="O62" s="243">
        <f>+INDEX('2015'!$1:$1048576,MATCH(CONCATENATE('Analitika - 2015'!$A62,"p"),'2015'!$A:$A,0),MATCH('Analitika - 2015'!$O$6,'2015'!$101:$101,0))</f>
        <v>-33688269.857448578</v>
      </c>
      <c r="P62" s="244">
        <f t="shared" si="4"/>
        <v>54266574.337448522</v>
      </c>
      <c r="Q62" s="245">
        <f t="shared" si="5"/>
        <v>-1.6108448004921814</v>
      </c>
      <c r="R62" s="243">
        <f>+INDEX('2014'!$1:$1048576,MATCH('Analitika - 2015'!$A62,'2014'!$A:$A,0),MATCH('Analitika - 2015'!$R$6,'2014'!$6:$6,0))</f>
        <v>5918163.5299999621</v>
      </c>
      <c r="S62" s="244">
        <f t="shared" si="6"/>
        <v>14660140.949999982</v>
      </c>
      <c r="T62" s="248">
        <f t="shared" si="7"/>
        <v>2.477143606405225</v>
      </c>
    </row>
    <row r="63" spans="1:20" ht="15.75" thickBot="1">
      <c r="A63" s="170">
        <v>1003</v>
      </c>
      <c r="B63" s="339" t="str">
        <f>+VLOOKUP($A63,Master!$D$22:$G$218,4,FALSE)</f>
        <v>Finansiranje</v>
      </c>
      <c r="C63" s="340"/>
      <c r="D63" s="340"/>
      <c r="E63" s="340"/>
      <c r="F63" s="340"/>
      <c r="G63" s="177">
        <f>+SUMPRODUCT(('2015'!$G62:$R62)*('2015'!$G$5:$R$5&lt;=Master!$B$3)*($A63='2015'!$A$10:$A$66))</f>
        <v>413945781.44000012</v>
      </c>
      <c r="H63" s="177">
        <f>+SUMPRODUCT(('2015'!$G156:$R156)*('2015'!$G$5:$R$5&lt;=Master!$B$3))</f>
        <v>474883801.47505534</v>
      </c>
      <c r="I63" s="178">
        <f t="shared" si="0"/>
        <v>-60938020.03505522</v>
      </c>
      <c r="J63" s="179">
        <f t="shared" si="1"/>
        <v>-0.12832195969997973</v>
      </c>
      <c r="K63" s="177">
        <f>+SUMPRODUCT(('2014'!$G62:$R62)*('2014'!$G$5:$R$5&lt;=Master!$B$3))</f>
        <v>213732939.6400001</v>
      </c>
      <c r="L63" s="178">
        <f t="shared" si="2"/>
        <v>200212841.80000001</v>
      </c>
      <c r="M63" s="180">
        <f t="shared" si="3"/>
        <v>0.93674303145424109</v>
      </c>
      <c r="N63" s="181">
        <f>+INDEX('2015'!$1:$1048576,MATCH('Analitika - 2015'!$A63,'2015'!$A:$A,0),MATCH('Analitika - 2015'!$N$6,'2015'!$6:$6,0))</f>
        <v>-20578304.479999945</v>
      </c>
      <c r="O63" s="177">
        <f>+INDEX('2015'!$1:$1048576,MATCH(CONCATENATE('Analitika - 2015'!$A63,"p"),'2015'!$A:$A,0),MATCH('Analitika - 2015'!$O$6,'2015'!$101:$101,0))</f>
        <v>33688269.857448578</v>
      </c>
      <c r="P63" s="178">
        <f t="shared" si="4"/>
        <v>-54266574.337448522</v>
      </c>
      <c r="Q63" s="179">
        <f t="shared" si="5"/>
        <v>-1.6108448004921814</v>
      </c>
      <c r="R63" s="177">
        <f>+INDEX('2014'!$1:$1048576,MATCH('Analitika - 2015'!$A63,'2014'!$A:$A,0),MATCH('Analitika - 2015'!$R$6,'2014'!$6:$6,0))</f>
        <v>-5918163.5299999621</v>
      </c>
      <c r="S63" s="178">
        <f t="shared" si="6"/>
        <v>-14660140.949999982</v>
      </c>
      <c r="T63" s="182">
        <f t="shared" si="7"/>
        <v>2.477143606405225</v>
      </c>
    </row>
    <row r="64" spans="1:20">
      <c r="A64" s="170">
        <v>7511</v>
      </c>
      <c r="B64" s="335" t="str">
        <f>+VLOOKUP($A64,Master!$D$22:$G$218,4,FALSE)</f>
        <v>Pozajmice i krediti od domaćih izvora</v>
      </c>
      <c r="C64" s="336"/>
      <c r="D64" s="336"/>
      <c r="E64" s="336"/>
      <c r="F64" s="336"/>
      <c r="G64" s="237">
        <f>+SUMPRODUCT(('2015'!$G63:$R63)*('2015'!$G$5:$R$5&lt;=Master!$B$3)*($A64='2015'!$A$10:$A$66))</f>
        <v>35395133.140000001</v>
      </c>
      <c r="H64" s="237">
        <f>+SUMPRODUCT(('2015'!$G157:$R157)*('2015'!$G$5:$R$5&lt;=Master!$B$3))</f>
        <v>0</v>
      </c>
      <c r="I64" s="238">
        <f t="shared" si="0"/>
        <v>35395133.140000001</v>
      </c>
      <c r="J64" s="239" t="str">
        <f t="shared" si="1"/>
        <v>…</v>
      </c>
      <c r="K64" s="237">
        <f>+SUMPRODUCT(('2014'!$G63:$R63)*('2014'!$G$5:$R$5&lt;=Master!$B$3))</f>
        <v>98410759.670000002</v>
      </c>
      <c r="L64" s="238">
        <f t="shared" si="2"/>
        <v>-63015626.530000001</v>
      </c>
      <c r="M64" s="240">
        <f t="shared" si="3"/>
        <v>-0.6403326906662421</v>
      </c>
      <c r="N64" s="241">
        <f>+INDEX('2015'!$1:$1048576,MATCH('Analitika - 2015'!$A64,'2015'!$A:$A,0),MATCH('Analitika - 2015'!$N$6,'2015'!$6:$6,0))</f>
        <v>0</v>
      </c>
      <c r="O64" s="237">
        <f>+INDEX('2015'!$1:$1048576,MATCH(CONCATENATE('Analitika - 2015'!$A64,"p"),'2015'!$A:$A,0),MATCH('Analitika - 2015'!$O$6,'2015'!$101:$101,0))</f>
        <v>0</v>
      </c>
      <c r="P64" s="238">
        <f t="shared" si="4"/>
        <v>0</v>
      </c>
      <c r="Q64" s="239" t="str">
        <f t="shared" si="5"/>
        <v>…</v>
      </c>
      <c r="R64" s="237">
        <f>+INDEX('2014'!$1:$1048576,MATCH('Analitika - 2015'!$A64,'2014'!$A:$A,0),MATCH('Analitika - 2015'!$R$6,'2014'!$6:$6,0))</f>
        <v>0</v>
      </c>
      <c r="S64" s="238">
        <f t="shared" si="6"/>
        <v>0</v>
      </c>
      <c r="T64" s="242" t="str">
        <f t="shared" si="7"/>
        <v>…</v>
      </c>
    </row>
    <row r="65" spans="1:20">
      <c r="A65" s="170">
        <v>7512</v>
      </c>
      <c r="B65" s="331" t="str">
        <f>+VLOOKUP($A65,Master!$D$22:$G$218,4,FALSE)</f>
        <v>Pozajmice i krediti od inostranih izvora</v>
      </c>
      <c r="C65" s="332"/>
      <c r="D65" s="332"/>
      <c r="E65" s="332"/>
      <c r="F65" s="332"/>
      <c r="G65" s="237">
        <f>+SUMPRODUCT(('2015'!$G64:$R64)*('2015'!$G$5:$R$5&lt;=Master!$B$3)*($A65='2015'!$A$10:$A$66))</f>
        <v>502441546.73000002</v>
      </c>
      <c r="H65" s="237">
        <f>+SUMPRODUCT(('2015'!$G158:$R158)*('2015'!$G$5:$R$5&lt;=Master!$B$3))</f>
        <v>422721092.55774474</v>
      </c>
      <c r="I65" s="238">
        <f t="shared" si="0"/>
        <v>79720454.172255278</v>
      </c>
      <c r="J65" s="239">
        <f t="shared" si="1"/>
        <v>0.18858877774443039</v>
      </c>
      <c r="K65" s="237">
        <f>+SUMPRODUCT(('2014'!$G64:$R64)*('2014'!$G$5:$R$5&lt;=Master!$B$3))</f>
        <v>200218741.74999997</v>
      </c>
      <c r="L65" s="238">
        <f t="shared" si="2"/>
        <v>302222804.98000002</v>
      </c>
      <c r="M65" s="240">
        <f t="shared" si="3"/>
        <v>1.5094631118867277</v>
      </c>
      <c r="N65" s="241">
        <f>+INDEX('2015'!$1:$1048576,MATCH('Analitika - 2015'!$A65,'2015'!$A:$A,0),MATCH('Analitika - 2015'!$N$6,'2015'!$6:$6,0))</f>
        <v>857073.49999999988</v>
      </c>
      <c r="O65" s="237">
        <f>+INDEX('2015'!$1:$1048576,MATCH(CONCATENATE('Analitika - 2015'!$A65,"p"),'2015'!$A:$A,0),MATCH('Analitika - 2015'!$O$6,'2015'!$101:$101,0))</f>
        <v>52840136.569718093</v>
      </c>
      <c r="P65" s="238">
        <f t="shared" si="4"/>
        <v>-51983063.069718093</v>
      </c>
      <c r="Q65" s="239">
        <f t="shared" si="5"/>
        <v>-0.98377987727436766</v>
      </c>
      <c r="R65" s="237">
        <f>+INDEX('2014'!$1:$1048576,MATCH('Analitika - 2015'!$A65,'2014'!$A:$A,0),MATCH('Analitika - 2015'!$R$6,'2014'!$6:$6,0))</f>
        <v>1036448.0800000001</v>
      </c>
      <c r="S65" s="238">
        <f t="shared" si="6"/>
        <v>-179374.58000000019</v>
      </c>
      <c r="T65" s="242">
        <f t="shared" si="7"/>
        <v>-0.17306663349697182</v>
      </c>
    </row>
    <row r="66" spans="1:20">
      <c r="A66" s="170">
        <v>72</v>
      </c>
      <c r="B66" s="331" t="str">
        <f>+VLOOKUP($A66,Master!$D$22:$G$218,4,FALSE)</f>
        <v>Primici od prodaje imovine</v>
      </c>
      <c r="C66" s="332"/>
      <c r="D66" s="332"/>
      <c r="E66" s="332"/>
      <c r="F66" s="332"/>
      <c r="G66" s="237">
        <f>+SUMPRODUCT(('2015'!$G65:$R65)*('2015'!$G$5:$R$5&lt;=Master!$B$3)*($A66='2015'!$A$10:$A$66))</f>
        <v>6452033.5099999998</v>
      </c>
      <c r="H66" s="237">
        <f>+SUMPRODUCT(('2015'!$G159:$R159)*('2015'!$G$5:$R$5&lt;=Master!$B$3))</f>
        <v>0</v>
      </c>
      <c r="I66" s="238">
        <f t="shared" si="0"/>
        <v>6452033.5099999998</v>
      </c>
      <c r="J66" s="239" t="str">
        <f t="shared" si="1"/>
        <v>…</v>
      </c>
      <c r="K66" s="237">
        <f>+SUMPRODUCT(('2014'!$G65:$R65)*('2014'!$G$5:$R$5&lt;=Master!$B$3))</f>
        <v>1351302.47</v>
      </c>
      <c r="L66" s="238">
        <f t="shared" si="2"/>
        <v>5100731.04</v>
      </c>
      <c r="M66" s="240">
        <f t="shared" si="3"/>
        <v>3.7746775079897548</v>
      </c>
      <c r="N66" s="241">
        <f>+INDEX('2015'!$1:$1048576,MATCH('Analitika - 2015'!$A66,'2015'!$A:$A,0),MATCH('Analitika - 2015'!$N$6,'2015'!$6:$6,0))</f>
        <v>1708340.73</v>
      </c>
      <c r="O66" s="237">
        <f>+INDEX('2015'!$1:$1048576,MATCH(CONCATENATE('Analitika - 2015'!$A66,"p"),'2015'!$A:$A,0),MATCH('Analitika - 2015'!$O$6,'2015'!$101:$101,0))</f>
        <v>0</v>
      </c>
      <c r="P66" s="238">
        <f t="shared" si="4"/>
        <v>1708340.73</v>
      </c>
      <c r="Q66" s="239" t="str">
        <f t="shared" si="5"/>
        <v>…</v>
      </c>
      <c r="R66" s="237">
        <f>+INDEX('2014'!$1:$1048576,MATCH('Analitika - 2015'!$A66,'2014'!$A:$A,0),MATCH('Analitika - 2015'!$R$6,'2014'!$6:$6,0))</f>
        <v>461911.67999999993</v>
      </c>
      <c r="S66" s="238">
        <f t="shared" si="6"/>
        <v>1246429.05</v>
      </c>
      <c r="T66" s="242">
        <f t="shared" si="7"/>
        <v>2.698414229317605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f>+SUMPRODUCT(('2015'!$G66:$R66)*('2015'!$G$5:$R$5&lt;=Master!$B$3)*($A67='2015'!$A$10:$A$66))</f>
        <v>-130342931.93999976</v>
      </c>
      <c r="H67" s="251">
        <f>+SUMPRODUCT(('2015'!$G160:$R160)*('2015'!$G$5:$R$5&lt;=Master!$B$3))</f>
        <v>52162708.917310536</v>
      </c>
      <c r="I67" s="252">
        <f t="shared" si="0"/>
        <v>-182505640.8573103</v>
      </c>
      <c r="J67" s="253">
        <f t="shared" si="1"/>
        <v>-3.49877613040807</v>
      </c>
      <c r="K67" s="251">
        <f>+SUMPRODUCT(('2014'!$G66:$R66)*('2014'!$G$5:$R$5&lt;=Master!$B$3))</f>
        <v>-86247864.249999821</v>
      </c>
      <c r="L67" s="252">
        <f t="shared" si="2"/>
        <v>-44095067.689999938</v>
      </c>
      <c r="M67" s="254">
        <f t="shared" si="3"/>
        <v>0.51125982160190153</v>
      </c>
      <c r="N67" s="255">
        <f>+INDEX('2015'!$1:$1048576,MATCH('Analitika - 2015'!$A67,'2015'!$A:$A,0),MATCH('Analitika - 2015'!$N$6,'2015'!$6:$6,0))</f>
        <v>-23143718.709999945</v>
      </c>
      <c r="O67" s="251">
        <f>+INDEX('2015'!$1:$1048576,MATCH(CONCATENATE('Analitika - 2015'!$A67,"p"),'2015'!$A:$A,0),MATCH('Analitika - 2015'!$O$6,'2015'!$101:$101,0))</f>
        <v>-19151866.712269515</v>
      </c>
      <c r="P67" s="252">
        <f t="shared" si="4"/>
        <v>-3991851.9977304302</v>
      </c>
      <c r="Q67" s="253">
        <f t="shared" si="5"/>
        <v>0.20843148387060761</v>
      </c>
      <c r="R67" s="251">
        <f>+INDEX('2014'!$1:$1048576,MATCH('Analitika - 2015'!$A67,'2014'!$A:$A,0),MATCH('Analitika - 2015'!$R$6,'2014'!$6:$6,0))</f>
        <v>-7416523.2899999619</v>
      </c>
      <c r="S67" s="252">
        <f t="shared" si="6"/>
        <v>-15727195.419999983</v>
      </c>
      <c r="T67" s="256">
        <f t="shared" si="7"/>
        <v>2.1205617248186468</v>
      </c>
    </row>
  </sheetData>
  <mergeCells count="63">
    <mergeCell ref="B7:F9"/>
    <mergeCell ref="G7:M7"/>
    <mergeCell ref="N7:T7"/>
    <mergeCell ref="I8:J8"/>
    <mergeCell ref="L8:M8"/>
    <mergeCell ref="P8:Q8"/>
    <mergeCell ref="S8:T8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3:F33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45:F45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57:F57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65:F65"/>
    <mergeCell ref="B66:F66"/>
    <mergeCell ref="B58:F58"/>
    <mergeCell ref="B59:F59"/>
    <mergeCell ref="B60:F60"/>
    <mergeCell ref="B62:F62"/>
    <mergeCell ref="B63:F63"/>
    <mergeCell ref="B64:F6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2015-08</v>
      </c>
      <c r="O6" s="169" t="str">
        <f>+CONCATENATE(N6,"p")</f>
        <v>2015-08p</v>
      </c>
      <c r="P6" s="153"/>
      <c r="Q6" s="153"/>
      <c r="R6" s="169" t="str">
        <f>+IF(Master!B3-10&gt;=0,CONCATENATE(Master!B4-1,"-",Master!B3),CONCATENATE(Master!B4-1,"-0",Master!B3))</f>
        <v>2014-08</v>
      </c>
      <c r="S6" s="153"/>
      <c r="T6" s="153"/>
    </row>
    <row r="7" spans="1:20">
      <c r="A7" s="170"/>
      <c r="B7" s="365" t="s">
        <v>714</v>
      </c>
      <c r="C7" s="366"/>
      <c r="D7" s="366"/>
      <c r="E7" s="366"/>
      <c r="F7" s="366"/>
      <c r="G7" s="373" t="s">
        <v>712</v>
      </c>
      <c r="H7" s="374"/>
      <c r="I7" s="374"/>
      <c r="J7" s="374"/>
      <c r="K7" s="374"/>
      <c r="L7" s="374"/>
      <c r="M7" s="375"/>
      <c r="N7" s="376" t="str">
        <f>+Master!G235</f>
        <v>Decembar</v>
      </c>
      <c r="O7" s="374"/>
      <c r="P7" s="374"/>
      <c r="Q7" s="374"/>
      <c r="R7" s="374"/>
      <c r="S7" s="374"/>
      <c r="T7" s="377"/>
    </row>
    <row r="8" spans="1:20">
      <c r="A8" s="170"/>
      <c r="B8" s="367"/>
      <c r="C8" s="368"/>
      <c r="D8" s="368"/>
      <c r="E8" s="368"/>
      <c r="F8" s="369"/>
      <c r="G8" s="171" t="str">
        <f>+Master!G18</f>
        <v>Ostvarenje</v>
      </c>
      <c r="H8" s="171" t="str">
        <f>+Master!G17</f>
        <v>Plan</v>
      </c>
      <c r="I8" s="378" t="str">
        <f>+Master!G252</f>
        <v>Odstupanje</v>
      </c>
      <c r="J8" s="378"/>
      <c r="K8" s="171" t="str">
        <f>+CONCATENATE(Master!G238," ",Master!B4-1)</f>
        <v>Jan - Avg 2014</v>
      </c>
      <c r="L8" s="378" t="str">
        <f>+I8</f>
        <v>Odstupanje</v>
      </c>
      <c r="M8" s="379"/>
      <c r="N8" s="172" t="str">
        <f>+G8</f>
        <v>Ostvarenje</v>
      </c>
      <c r="O8" s="171" t="str">
        <f>+H8</f>
        <v>Plan</v>
      </c>
      <c r="P8" s="378" t="str">
        <f>+I8</f>
        <v>Odstupanje</v>
      </c>
      <c r="Q8" s="378"/>
      <c r="R8" s="171" t="str">
        <f>+CONCATENATE(Master!G237," ",Master!B4-1)</f>
        <v>Avgust 2014</v>
      </c>
      <c r="S8" s="378" t="str">
        <f>+P8</f>
        <v>Odstupanje</v>
      </c>
      <c r="T8" s="380"/>
    </row>
    <row r="9" spans="1:20" ht="15.75" thickBot="1">
      <c r="A9" s="170"/>
      <c r="B9" s="370"/>
      <c r="C9" s="371"/>
      <c r="D9" s="371"/>
      <c r="E9" s="371"/>
      <c r="F9" s="372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59" t="str">
        <f>+VLOOKUP($A10,Master!$D$22:$G$218,4,FALSE)</f>
        <v>Prihodi budžeta</v>
      </c>
      <c r="C10" s="360"/>
      <c r="D10" s="360"/>
      <c r="E10" s="360"/>
      <c r="F10" s="360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361" t="str">
        <f>+VLOOKUP($A11,Master!$D$22:$G$218,4,FALSE)</f>
        <v>Porezi</v>
      </c>
      <c r="C11" s="362"/>
      <c r="D11" s="362"/>
      <c r="E11" s="362"/>
      <c r="F11" s="362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343" t="str">
        <f>+VLOOKUP($A12,Master!$D$22:$G$218,4,FALSE)</f>
        <v>Porez na dohodak fizičkih lica</v>
      </c>
      <c r="C12" s="344"/>
      <c r="D12" s="344"/>
      <c r="E12" s="344"/>
      <c r="F12" s="344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343" t="str">
        <f>+VLOOKUP($A13,Master!$D$22:$G$218,4,FALSE)</f>
        <v>Porez na dobit pravnih lica</v>
      </c>
      <c r="C13" s="344"/>
      <c r="D13" s="344"/>
      <c r="E13" s="344"/>
      <c r="F13" s="344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343" t="str">
        <f>+VLOOKUP($A14,Master!$D$22:$G$218,4,FALSE)</f>
        <v>Porez na promet nepokretnosti</v>
      </c>
      <c r="C14" s="344"/>
      <c r="D14" s="344"/>
      <c r="E14" s="344"/>
      <c r="F14" s="344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343" t="str">
        <f>+VLOOKUP($A15,Master!$D$22:$G$218,4,FALSE)</f>
        <v>Porez na dodatu vrijednost</v>
      </c>
      <c r="C15" s="344"/>
      <c r="D15" s="344"/>
      <c r="E15" s="344"/>
      <c r="F15" s="344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343" t="str">
        <f>+VLOOKUP($A16,Master!$D$22:$G$218,4,FALSE)</f>
        <v>Akcize</v>
      </c>
      <c r="C16" s="344"/>
      <c r="D16" s="344"/>
      <c r="E16" s="344"/>
      <c r="F16" s="344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343" t="str">
        <f>+VLOOKUP($A17,Master!$D$22:$G$218,4,FALSE)</f>
        <v>Porez na međunarodnu trgovinu i transakcije</v>
      </c>
      <c r="C17" s="344"/>
      <c r="D17" s="344"/>
      <c r="E17" s="344"/>
      <c r="F17" s="344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343" t="str">
        <f>+VLOOKUP($A18,Master!$D$22:$G$218,4,FALSE)</f>
        <v>Lokalni porezi</v>
      </c>
      <c r="C18" s="344"/>
      <c r="D18" s="344"/>
      <c r="E18" s="344"/>
      <c r="F18" s="344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3" t="str">
        <f>+VLOOKUP($A19,Master!$D$22:$G$218,4,FALSE)</f>
        <v>Ostali republički porezi</v>
      </c>
      <c r="C19" s="344"/>
      <c r="D19" s="344"/>
      <c r="E19" s="344"/>
      <c r="F19" s="344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363" t="str">
        <f>+VLOOKUP($A20,Master!$D$22:$G$218,4,FALSE)</f>
        <v>Doprinosi</v>
      </c>
      <c r="C20" s="364"/>
      <c r="D20" s="364"/>
      <c r="E20" s="364"/>
      <c r="F20" s="364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343" t="str">
        <f>+VLOOKUP($A21,Master!$D$22:$G$218,4,FALSE)</f>
        <v>Doprinosi za penzijsko i invalidsko osiguranje</v>
      </c>
      <c r="C21" s="344"/>
      <c r="D21" s="344"/>
      <c r="E21" s="344"/>
      <c r="F21" s="344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343" t="str">
        <f>+VLOOKUP($A22,Master!$D$22:$G$218,4,FALSE)</f>
        <v>Doprinosi za zdravstveno osiguranje</v>
      </c>
      <c r="C22" s="344"/>
      <c r="D22" s="344"/>
      <c r="E22" s="344"/>
      <c r="F22" s="344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343" t="str">
        <f>+VLOOKUP($A23,Master!$D$22:$G$218,4,FALSE)</f>
        <v>Doprinosi za osiguranje od nezaposlenosti</v>
      </c>
      <c r="C23" s="344"/>
      <c r="D23" s="344"/>
      <c r="E23" s="344"/>
      <c r="F23" s="344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343" t="str">
        <f>+VLOOKUP($A24,Master!$D$22:$G$218,4,FALSE)</f>
        <v>Ostali doprinosi</v>
      </c>
      <c r="C24" s="344"/>
      <c r="D24" s="344"/>
      <c r="E24" s="344"/>
      <c r="F24" s="344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351" t="str">
        <f>+VLOOKUP($A25,Master!$D$22:$G$218,4,FALSE)</f>
        <v>Takse</v>
      </c>
      <c r="C25" s="352"/>
      <c r="D25" s="352"/>
      <c r="E25" s="352"/>
      <c r="F25" s="352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351" t="str">
        <f>+VLOOKUP($A26,Master!$D$22:$G$218,4,FALSE)</f>
        <v>Naknade</v>
      </c>
      <c r="C26" s="352"/>
      <c r="D26" s="352"/>
      <c r="E26" s="352"/>
      <c r="F26" s="352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351" t="str">
        <f>+VLOOKUP($A27,Master!$D$22:$G$218,4,FALSE)</f>
        <v>Ostali prihodi</v>
      </c>
      <c r="C27" s="352"/>
      <c r="D27" s="352"/>
      <c r="E27" s="352"/>
      <c r="F27" s="352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351" t="str">
        <f>+VLOOKUP($A28,Master!$D$22:$G$218,4,FALSE)</f>
        <v>Primici od otplate kredita i sredstva prenesena iz prethodne godine</v>
      </c>
      <c r="C28" s="352"/>
      <c r="D28" s="352"/>
      <c r="E28" s="352"/>
      <c r="F28" s="352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353" t="str">
        <f>+VLOOKUP($A29,Master!$D$22:$G$218,4,FALSE)</f>
        <v>Donacije i transferi</v>
      </c>
      <c r="C29" s="354"/>
      <c r="D29" s="354"/>
      <c r="E29" s="354"/>
      <c r="F29" s="354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339" t="str">
        <f>+VLOOKUP($A30,Master!$D$22:$G$218,4,FALSE)</f>
        <v>Budžetki izdaci</v>
      </c>
      <c r="C30" s="340"/>
      <c r="D30" s="340"/>
      <c r="E30" s="340"/>
      <c r="F30" s="340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355" t="str">
        <f>+VLOOKUP($A31,Master!$D$22:$G$218,4,FALSE)</f>
        <v>Tekući izdaci</v>
      </c>
      <c r="C31" s="356"/>
      <c r="D31" s="356"/>
      <c r="E31" s="356"/>
      <c r="F31" s="356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357" t="str">
        <f>+VLOOKUP($A32,Master!$D$22:$G$218,4,FALSE)</f>
        <v>Tekući budžetski izdaci</v>
      </c>
      <c r="C32" s="358"/>
      <c r="D32" s="358"/>
      <c r="E32" s="358"/>
      <c r="F32" s="358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343" t="str">
        <f>+VLOOKUP($A33,Master!$D$22:$G$218,4,FALSE)</f>
        <v>Bruto zarade i doprinosi na teret poslodavca</v>
      </c>
      <c r="C33" s="344"/>
      <c r="D33" s="344"/>
      <c r="E33" s="344"/>
      <c r="F33" s="344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343" t="str">
        <f>+VLOOKUP($A34,Master!$D$22:$G$218,4,FALSE)</f>
        <v>Ostala lična primanja</v>
      </c>
      <c r="C34" s="344"/>
      <c r="D34" s="344"/>
      <c r="E34" s="344"/>
      <c r="F34" s="344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343" t="str">
        <f>+VLOOKUP($A35,Master!$D$22:$G$218,4,FALSE)</f>
        <v>Rashodi za materijal</v>
      </c>
      <c r="C35" s="344"/>
      <c r="D35" s="344"/>
      <c r="E35" s="344"/>
      <c r="F35" s="344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343" t="str">
        <f>+VLOOKUP($A36,Master!$D$22:$G$218,4,FALSE)</f>
        <v>Rashodi za usluge</v>
      </c>
      <c r="C36" s="344"/>
      <c r="D36" s="344"/>
      <c r="E36" s="344"/>
      <c r="F36" s="344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343" t="str">
        <f>+VLOOKUP($A37,Master!$D$22:$G$218,4,FALSE)</f>
        <v>Rashodi za tekuće održavanje</v>
      </c>
      <c r="C37" s="344"/>
      <c r="D37" s="344"/>
      <c r="E37" s="344"/>
      <c r="F37" s="344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343" t="str">
        <f>+VLOOKUP($A38,Master!$D$22:$G$218,4,FALSE)</f>
        <v>Kamate</v>
      </c>
      <c r="C38" s="344"/>
      <c r="D38" s="344"/>
      <c r="E38" s="344"/>
      <c r="F38" s="344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343" t="str">
        <f>+VLOOKUP($A39,Master!$D$22:$G$218,4,FALSE)</f>
        <v>Renta</v>
      </c>
      <c r="C39" s="344"/>
      <c r="D39" s="344"/>
      <c r="E39" s="344"/>
      <c r="F39" s="344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343" t="str">
        <f>+VLOOKUP($A40,Master!$D$22:$G$218,4,FALSE)</f>
        <v>Subvencije</v>
      </c>
      <c r="C40" s="344"/>
      <c r="D40" s="344"/>
      <c r="E40" s="344"/>
      <c r="F40" s="344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343" t="str">
        <f>+VLOOKUP($A41,Master!$D$22:$G$218,4,FALSE)</f>
        <v>Ostali izdaci</v>
      </c>
      <c r="C41" s="344"/>
      <c r="D41" s="344"/>
      <c r="E41" s="344"/>
      <c r="F41" s="344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343" t="str">
        <f>+VLOOKUP($A42,Master!$D$22:$G$218,4,FALSE)</f>
        <v>Kapitalni izdaci u tekućem budžetu</v>
      </c>
      <c r="C42" s="344"/>
      <c r="D42" s="344"/>
      <c r="E42" s="344"/>
      <c r="F42" s="344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333" t="str">
        <f>+VLOOKUP($A43,Master!$D$22:$G$218,4,FALSE)</f>
        <v>Transferi za socijalnu zaštitu</v>
      </c>
      <c r="C43" s="334"/>
      <c r="D43" s="334"/>
      <c r="E43" s="334"/>
      <c r="F43" s="334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343" t="str">
        <f>+VLOOKUP($A44,Master!$D$22:$G$218,4,FALSE)</f>
        <v>Prava iz oblasti socijalne zaštite</v>
      </c>
      <c r="C44" s="344"/>
      <c r="D44" s="344"/>
      <c r="E44" s="344"/>
      <c r="F44" s="344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343" t="str">
        <f>+VLOOKUP($A45,Master!$D$22:$G$218,4,FALSE)</f>
        <v>Sredstva za tehnološke viškove</v>
      </c>
      <c r="C45" s="344"/>
      <c r="D45" s="344"/>
      <c r="E45" s="344"/>
      <c r="F45" s="344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343" t="str">
        <f>+VLOOKUP($A46,Master!$D$22:$G$218,4,FALSE)</f>
        <v>Prava iz oblasti penzijskog i invalidskog osiguranja</v>
      </c>
      <c r="C46" s="344"/>
      <c r="D46" s="344"/>
      <c r="E46" s="344"/>
      <c r="F46" s="344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343" t="str">
        <f>+VLOOKUP($A47,Master!$D$22:$G$218,4,FALSE)</f>
        <v>Ostala prava iz oblasti zdravstvene zaštite</v>
      </c>
      <c r="C47" s="344"/>
      <c r="D47" s="344"/>
      <c r="E47" s="344"/>
      <c r="F47" s="344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343" t="str">
        <f>+VLOOKUP($A48,Master!$D$22:$G$218,4,FALSE)</f>
        <v>Ostala prava iz zdravstvenog osiguranja</v>
      </c>
      <c r="C48" s="344"/>
      <c r="D48" s="344"/>
      <c r="E48" s="344"/>
      <c r="F48" s="344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345" t="str">
        <f>+VLOOKUP($A49,Master!$D$22:$G$218,4,FALSE)</f>
        <v xml:space="preserve">Transferi institucijama, pojedincima, nevladinom i javnom sektoru </v>
      </c>
      <c r="C49" s="346"/>
      <c r="D49" s="346"/>
      <c r="E49" s="346"/>
      <c r="F49" s="346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345" t="str">
        <f>+VLOOKUP($A50,Master!$D$22:$G$218,4,FALSE)</f>
        <v>Kapitalni budžet</v>
      </c>
      <c r="C50" s="346"/>
      <c r="D50" s="346"/>
      <c r="E50" s="346"/>
      <c r="F50" s="346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331" t="str">
        <f>+VLOOKUP($A51,Master!$D$22:$G$218,4,FALSE)</f>
        <v>Pozajmice i krediti</v>
      </c>
      <c r="C51" s="332"/>
      <c r="D51" s="332"/>
      <c r="E51" s="332"/>
      <c r="F51" s="332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331" t="str">
        <f>+VLOOKUP($A52,Master!$D$22:$G$218,4,FALSE)</f>
        <v>Rezerve</v>
      </c>
      <c r="C52" s="332"/>
      <c r="D52" s="332"/>
      <c r="E52" s="332"/>
      <c r="F52" s="332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347" t="str">
        <f>+VLOOKUP($A53,Master!$D$22:$G$218,4,FALSE)</f>
        <v>Otplata garancija</v>
      </c>
      <c r="C53" s="348"/>
      <c r="D53" s="348"/>
      <c r="E53" s="348"/>
      <c r="F53" s="348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347" t="str">
        <f>+VLOOKUP($A54,Master!$D$22:$G$218,4,FALSE)</f>
        <v>Otplata obaveza iz prethodnih godina</v>
      </c>
      <c r="C54" s="348"/>
      <c r="D54" s="348"/>
      <c r="E54" s="348"/>
      <c r="F54" s="348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347" t="str">
        <f>+VLOOKUP($A55,Master!$D$22:$G$220,4,FALSE)</f>
        <v>Neto povećanje obaveza</v>
      </c>
      <c r="C55" s="348"/>
      <c r="D55" s="348"/>
      <c r="E55" s="348"/>
      <c r="F55" s="348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349" t="str">
        <f>+VLOOKUP($A56,Master!$D$22:$G$218,4,FALSE)</f>
        <v>Suficit / deficit</v>
      </c>
      <c r="C56" s="350"/>
      <c r="D56" s="350"/>
      <c r="E56" s="350"/>
      <c r="F56" s="350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341" t="str">
        <f>+VLOOKUP($A57,Master!$D$22:$G$218,4,FALSE)</f>
        <v>Primarni bilans</v>
      </c>
      <c r="C57" s="342"/>
      <c r="D57" s="342"/>
      <c r="E57" s="342"/>
      <c r="F57" s="342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333" t="str">
        <f>+VLOOKUP($A58,Master!$D$22:$G$218,4,FALSE)</f>
        <v>Otplata dugova</v>
      </c>
      <c r="C58" s="334"/>
      <c r="D58" s="334"/>
      <c r="E58" s="334"/>
      <c r="F58" s="334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335" t="str">
        <f>+VLOOKUP($A59,Master!$D$22:$G$218,4,FALSE)</f>
        <v>Otplata hartija od vrijednosti i kredita rezidentima</v>
      </c>
      <c r="C59" s="336"/>
      <c r="D59" s="336"/>
      <c r="E59" s="336"/>
      <c r="F59" s="336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331" t="str">
        <f>+VLOOKUP($A60,Master!$D$22:$G$218,4,FALSE)</f>
        <v>Otplata hartija od vrijednosti i kredita nerezidentima</v>
      </c>
      <c r="C60" s="332"/>
      <c r="D60" s="332"/>
      <c r="E60" s="332"/>
      <c r="F60" s="332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705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337" t="str">
        <f>+VLOOKUP($A62,Master!$D$22:$G$218,4,FALSE)</f>
        <v>Nedostajuća sredstva</v>
      </c>
      <c r="C62" s="338"/>
      <c r="D62" s="338"/>
      <c r="E62" s="338"/>
      <c r="F62" s="338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339" t="str">
        <f>+VLOOKUP($A63,Master!$D$22:$G$218,4,FALSE)</f>
        <v>Finansiranje</v>
      </c>
      <c r="C63" s="340"/>
      <c r="D63" s="340"/>
      <c r="E63" s="340"/>
      <c r="F63" s="340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335" t="str">
        <f>+VLOOKUP($A64,Master!$D$22:$G$218,4,FALSE)</f>
        <v>Pozajmice i krediti od domaćih izvora</v>
      </c>
      <c r="C64" s="336"/>
      <c r="D64" s="336"/>
      <c r="E64" s="336"/>
      <c r="F64" s="336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331" t="str">
        <f>+VLOOKUP($A65,Master!$D$22:$G$218,4,FALSE)</f>
        <v>Pozajmice i krediti od inostranih izvora</v>
      </c>
      <c r="C65" s="332"/>
      <c r="D65" s="332"/>
      <c r="E65" s="332"/>
      <c r="F65" s="332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331" t="str">
        <f>+VLOOKUP($A66,Master!$D$22:$G$218,4,FALSE)</f>
        <v>Primici od prodaje imovine</v>
      </c>
      <c r="C66" s="332"/>
      <c r="D66" s="332"/>
      <c r="E66" s="332"/>
      <c r="F66" s="332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60"/>
  <sheetViews>
    <sheetView workbookViewId="0">
      <pane ySplit="5" topLeftCell="A6" activePane="bottomLeft" state="frozen"/>
      <selection activeCell="DK219" sqref="DK219"/>
      <selection pane="bottomLeft" activeCell="K33" sqref="K33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547</v>
      </c>
      <c r="H6" s="260" t="s">
        <v>548</v>
      </c>
      <c r="I6" s="260" t="s">
        <v>549</v>
      </c>
      <c r="J6" s="260" t="s">
        <v>550</v>
      </c>
      <c r="K6" s="260" t="s">
        <v>551</v>
      </c>
      <c r="L6" s="260" t="s">
        <v>552</v>
      </c>
      <c r="M6" s="260" t="s">
        <v>553</v>
      </c>
      <c r="N6" s="260" t="s">
        <v>554</v>
      </c>
      <c r="O6" s="260" t="s">
        <v>555</v>
      </c>
      <c r="P6" s="260" t="s">
        <v>556</v>
      </c>
      <c r="Q6" s="260" t="s">
        <v>557</v>
      </c>
      <c r="R6" s="260" t="s">
        <v>558</v>
      </c>
      <c r="S6" s="259"/>
      <c r="T6" s="259"/>
    </row>
    <row r="7" spans="1:20" ht="15" customHeight="1" thickBot="1">
      <c r="A7" s="170"/>
      <c r="B7" s="426" t="str">
        <f>+Master!G244</f>
        <v>Ostvarenje budžeta</v>
      </c>
      <c r="C7" s="366"/>
      <c r="D7" s="366"/>
      <c r="E7" s="366"/>
      <c r="F7" s="366"/>
      <c r="G7" s="373">
        <v>2015</v>
      </c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7"/>
      <c r="S7" s="261" t="str">
        <f>+Master!G241</f>
        <v>BDP</v>
      </c>
      <c r="T7" s="262">
        <v>3625739466.9921198</v>
      </c>
    </row>
    <row r="8" spans="1:20" ht="16.5" customHeight="1">
      <c r="A8" s="170"/>
      <c r="B8" s="367"/>
      <c r="C8" s="368"/>
      <c r="D8" s="368"/>
      <c r="E8" s="368"/>
      <c r="F8" s="369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73" t="str">
        <f>+Master!G238</f>
        <v>Jan - Avg</v>
      </c>
      <c r="T8" s="377"/>
    </row>
    <row r="9" spans="1:20" ht="13.5" thickBot="1">
      <c r="A9" s="170"/>
      <c r="B9" s="370"/>
      <c r="C9" s="371"/>
      <c r="D9" s="371"/>
      <c r="E9" s="371"/>
      <c r="F9" s="372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59" t="str">
        <f>+VLOOKUP($A10,Master!$D$22:$G$218,4,FALSE)</f>
        <v>Prihodi budžeta</v>
      </c>
      <c r="C10" s="360"/>
      <c r="D10" s="360"/>
      <c r="E10" s="360"/>
      <c r="F10" s="360"/>
      <c r="G10" s="177">
        <f>+G11+G20+SUM(G25:G29)</f>
        <v>71181339.669999987</v>
      </c>
      <c r="H10" s="177">
        <f t="shared" ref="H10:R10" si="1">+H11+H20+SUM(H25:H29)</f>
        <v>86772014.340000004</v>
      </c>
      <c r="I10" s="177">
        <f t="shared" si="1"/>
        <v>100330756.79999997</v>
      </c>
      <c r="J10" s="177">
        <f t="shared" si="1"/>
        <v>111553145.60000001</v>
      </c>
      <c r="K10" s="177">
        <f t="shared" si="1"/>
        <v>99802277.800000012</v>
      </c>
      <c r="L10" s="177">
        <f t="shared" si="1"/>
        <v>118278734.59</v>
      </c>
      <c r="M10" s="177">
        <f t="shared" si="1"/>
        <v>127529195.14</v>
      </c>
      <c r="N10" s="177">
        <f t="shared" si="1"/>
        <v>124359062.84999996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839806526.78999996</v>
      </c>
      <c r="T10" s="266">
        <f>+S10/$T$7</f>
        <v>0.23162351692265848</v>
      </c>
    </row>
    <row r="11" spans="1:20">
      <c r="A11" s="176">
        <v>711</v>
      </c>
      <c r="B11" s="361" t="str">
        <f>+VLOOKUP($A11,Master!$D$22:$G$218,4,FALSE)</f>
        <v>Porezi</v>
      </c>
      <c r="C11" s="362"/>
      <c r="D11" s="362"/>
      <c r="E11" s="362"/>
      <c r="F11" s="362"/>
      <c r="G11" s="183">
        <f>+SUM(G12:G19)</f>
        <v>48650345.919999994</v>
      </c>
      <c r="H11" s="183">
        <f t="shared" ref="H11:R11" si="2">+SUM(H12:H19)</f>
        <v>51592469.18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6" si="3">+SUM(G11:R11)</f>
        <v>521600498.83999991</v>
      </c>
      <c r="T11" s="269">
        <f t="shared" ref="T11:T66" si="4">+S11/$T$7</f>
        <v>0.14386044656228841</v>
      </c>
    </row>
    <row r="12" spans="1:20">
      <c r="A12" s="176">
        <v>7111</v>
      </c>
      <c r="B12" s="343" t="str">
        <f>+VLOOKUP($A12,Master!$D$22:$G$218,4,FALSE)</f>
        <v>Porez na dohodak fizičkih lica</v>
      </c>
      <c r="C12" s="344"/>
      <c r="D12" s="344"/>
      <c r="E12" s="344"/>
      <c r="F12" s="344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0</v>
      </c>
      <c r="P12" s="189">
        <f>+INDEX(DataEx!$1:$1048576,MATCH('2015'!$A12,DataEx!$D:$D,0),MATCH('2015'!P$6,DataEx!$7:$7,0))</f>
        <v>0</v>
      </c>
      <c r="Q12" s="189">
        <f>+INDEX(DataEx!$1:$1048576,MATCH('2015'!$A12,DataEx!$D:$D,0),MATCH('2015'!Q$6,DataEx!$7:$7,0))</f>
        <v>0</v>
      </c>
      <c r="R12" s="189">
        <f>+INDEX(DataEx!$1:$1048576,MATCH('2015'!$A12,DataEx!$D:$D,0),MATCH('2015'!R$6,DataEx!$7:$7,0))</f>
        <v>0</v>
      </c>
      <c r="S12" s="270">
        <f t="shared" si="3"/>
        <v>56704676.449999988</v>
      </c>
      <c r="T12" s="271">
        <f t="shared" si="4"/>
        <v>1.563947905419737E-2</v>
      </c>
    </row>
    <row r="13" spans="1:20">
      <c r="A13" s="176">
        <v>7112</v>
      </c>
      <c r="B13" s="343" t="str">
        <f>+VLOOKUP($A13,Master!$D$22:$G$218,4,FALSE)</f>
        <v>Porez na dobit pravnih lica</v>
      </c>
      <c r="C13" s="344"/>
      <c r="D13" s="344"/>
      <c r="E13" s="344"/>
      <c r="F13" s="344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0</v>
      </c>
      <c r="P13" s="189">
        <f>+INDEX(DataEx!$1:$1048576,MATCH('2015'!$A13,DataEx!$D:$D,0),MATCH('2015'!P$6,DataEx!$7:$7,0))</f>
        <v>0</v>
      </c>
      <c r="Q13" s="189">
        <f>+INDEX(DataEx!$1:$1048576,MATCH('2015'!$A13,DataEx!$D:$D,0),MATCH('2015'!Q$6,DataEx!$7:$7,0))</f>
        <v>0</v>
      </c>
      <c r="R13" s="189">
        <f>+INDEX(DataEx!$1:$1048576,MATCH('2015'!$A13,DataEx!$D:$D,0),MATCH('2015'!R$6,DataEx!$7:$7,0))</f>
        <v>0</v>
      </c>
      <c r="S13" s="270">
        <f t="shared" si="3"/>
        <v>37322564.419999994</v>
      </c>
      <c r="T13" s="271">
        <f t="shared" si="4"/>
        <v>1.0293780002610737E-2</v>
      </c>
    </row>
    <row r="14" spans="1:20">
      <c r="A14" s="176">
        <v>7113</v>
      </c>
      <c r="B14" s="343" t="str">
        <f>+VLOOKUP($A14,Master!$D$22:$G$218,4,FALSE)</f>
        <v>Porez na promet nepokretnosti</v>
      </c>
      <c r="C14" s="344"/>
      <c r="D14" s="344"/>
      <c r="E14" s="344"/>
      <c r="F14" s="344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0</v>
      </c>
      <c r="P14" s="189">
        <f>+INDEX(DataEx!$1:$1048576,MATCH('2015'!$A14,DataEx!$D:$D,0),MATCH('2015'!P$6,DataEx!$7:$7,0))</f>
        <v>0</v>
      </c>
      <c r="Q14" s="189">
        <f>+INDEX(DataEx!$1:$1048576,MATCH('2015'!$A14,DataEx!$D:$D,0),MATCH('2015'!Q$6,DataEx!$7:$7,0))</f>
        <v>0</v>
      </c>
      <c r="R14" s="189">
        <f>+INDEX(DataEx!$1:$1048576,MATCH('2015'!$A14,DataEx!$D:$D,0),MATCH('2015'!R$6,DataEx!$7:$7,0))</f>
        <v>0</v>
      </c>
      <c r="S14" s="270">
        <f t="shared" si="3"/>
        <v>841312.05</v>
      </c>
      <c r="T14" s="271">
        <f t="shared" si="4"/>
        <v>2.3203874896668867E-4</v>
      </c>
    </row>
    <row r="15" spans="1:20">
      <c r="A15" s="176">
        <v>7114</v>
      </c>
      <c r="B15" s="343" t="str">
        <f>+VLOOKUP($A15,Master!$D$22:$G$218,4,FALSE)</f>
        <v>Porez na dodatu vrijednost</v>
      </c>
      <c r="C15" s="344"/>
      <c r="D15" s="344"/>
      <c r="E15" s="344"/>
      <c r="F15" s="344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0</v>
      </c>
      <c r="P15" s="189">
        <f>+INDEX(DataEx!$1:$1048576,MATCH('2015'!$A15,DataEx!$D:$D,0),MATCH('2015'!P$6,DataEx!$7:$7,0))</f>
        <v>0</v>
      </c>
      <c r="Q15" s="189">
        <f>+INDEX(DataEx!$1:$1048576,MATCH('2015'!$A15,DataEx!$D:$D,0),MATCH('2015'!Q$6,DataEx!$7:$7,0))</f>
        <v>0</v>
      </c>
      <c r="R15" s="189">
        <f>+INDEX(DataEx!$1:$1048576,MATCH('2015'!$A15,DataEx!$D:$D,0),MATCH('2015'!R$6,DataEx!$7:$7,0))</f>
        <v>0</v>
      </c>
      <c r="S15" s="270">
        <f t="shared" si="3"/>
        <v>301090907.32999998</v>
      </c>
      <c r="T15" s="271">
        <f t="shared" si="4"/>
        <v>8.3042620704289666E-2</v>
      </c>
    </row>
    <row r="16" spans="1:20">
      <c r="A16" s="176">
        <v>7115</v>
      </c>
      <c r="B16" s="343" t="str">
        <f>+VLOOKUP($A16,Master!$D$22:$G$218,4,FALSE)</f>
        <v>Akcize</v>
      </c>
      <c r="C16" s="344"/>
      <c r="D16" s="344"/>
      <c r="E16" s="344"/>
      <c r="F16" s="344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9929984.3499999978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0</v>
      </c>
      <c r="P16" s="189">
        <f>+INDEX(DataEx!$1:$1048576,MATCH('2015'!$A16,DataEx!$D:$D,0),MATCH('2015'!P$6,DataEx!$7:$7,0))</f>
        <v>0</v>
      </c>
      <c r="Q16" s="189">
        <f>+INDEX(DataEx!$1:$1048576,MATCH('2015'!$A16,DataEx!$D:$D,0),MATCH('2015'!Q$6,DataEx!$7:$7,0))</f>
        <v>0</v>
      </c>
      <c r="R16" s="189">
        <f>+INDEX(DataEx!$1:$1048576,MATCH('2015'!$A16,DataEx!$D:$D,0),MATCH('2015'!R$6,DataEx!$7:$7,0))</f>
        <v>0</v>
      </c>
      <c r="S16" s="270">
        <f t="shared" si="3"/>
        <v>106428115.87</v>
      </c>
      <c r="T16" s="271">
        <f t="shared" si="4"/>
        <v>2.9353492394833265E-2</v>
      </c>
    </row>
    <row r="17" spans="1:20">
      <c r="A17" s="176">
        <v>7116</v>
      </c>
      <c r="B17" s="343" t="str">
        <f>+VLOOKUP($A17,Master!$D$22:$G$218,4,FALSE)</f>
        <v>Porez na međunarodnu trgovinu i transakcije</v>
      </c>
      <c r="C17" s="344"/>
      <c r="D17" s="344"/>
      <c r="E17" s="344"/>
      <c r="F17" s="344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0</v>
      </c>
      <c r="P17" s="189">
        <f>+INDEX(DataEx!$1:$1048576,MATCH('2015'!$A17,DataEx!$D:$D,0),MATCH('2015'!P$6,DataEx!$7:$7,0))</f>
        <v>0</v>
      </c>
      <c r="Q17" s="189">
        <f>+INDEX(DataEx!$1:$1048576,MATCH('2015'!$A17,DataEx!$D:$D,0),MATCH('2015'!Q$6,DataEx!$7:$7,0))</f>
        <v>0</v>
      </c>
      <c r="R17" s="189">
        <f>+INDEX(DataEx!$1:$1048576,MATCH('2015'!$A17,DataEx!$D:$D,0),MATCH('2015'!R$6,DataEx!$7:$7,0))</f>
        <v>0</v>
      </c>
      <c r="S17" s="270">
        <f t="shared" si="3"/>
        <v>14859542.279999999</v>
      </c>
      <c r="T17" s="271">
        <f t="shared" si="4"/>
        <v>4.0983480515568698E-3</v>
      </c>
    </row>
    <row r="18" spans="1:20">
      <c r="A18" s="176">
        <v>7117</v>
      </c>
      <c r="B18" s="343" t="str">
        <f>+VLOOKUP($A18,Master!$D$22:$G$218,4,FALSE)</f>
        <v>Lokalni porezi</v>
      </c>
      <c r="C18" s="344"/>
      <c r="D18" s="344"/>
      <c r="E18" s="344"/>
      <c r="F18" s="344"/>
      <c r="G18" s="189">
        <f>+INDEX(DataEx!$1:$1048576,MATCH('2015'!$A18,DataEx!$D:$D,0),MATCH('2015'!G$6,DataEx!$7:$7,0))</f>
        <v>0</v>
      </c>
      <c r="H18" s="189">
        <f>+INDEX(DataEx!$1:$1048576,MATCH('2015'!$A18,DataEx!$D:$D,0),MATCH('2015'!H$6,DataEx!$7:$7,0))</f>
        <v>0</v>
      </c>
      <c r="I18" s="189">
        <f>+INDEX(DataEx!$1:$1048576,MATCH('2015'!$A18,DataEx!$D:$D,0),MATCH('2015'!I$6,DataEx!$7:$7,0))</f>
        <v>0</v>
      </c>
      <c r="J18" s="189">
        <f>+INDEX(DataEx!$1:$1048576,MATCH('2015'!$A18,DataEx!$D:$D,0),MATCH('2015'!J$6,DataEx!$7:$7,0))</f>
        <v>0</v>
      </c>
      <c r="K18" s="189">
        <f>+INDEX(DataEx!$1:$1048576,MATCH('2015'!$A18,DataEx!$D:$D,0),MATCH('2015'!K$6,DataEx!$7:$7,0))</f>
        <v>0</v>
      </c>
      <c r="L18" s="189">
        <f>+INDEX(DataEx!$1:$1048576,MATCH('2015'!$A18,DataEx!$D:$D,0),MATCH('2015'!L$6,DataEx!$7:$7,0))</f>
        <v>0</v>
      </c>
      <c r="M18" s="189">
        <f>+INDEX(DataEx!$1:$1048576,MATCH('2015'!$A18,DataEx!$D:$D,0),MATCH('2015'!M$6,DataEx!$7:$7,0))</f>
        <v>0</v>
      </c>
      <c r="N18" s="189">
        <f>+INDEX(DataEx!$1:$1048576,MATCH('2015'!$A18,DataEx!$D:$D,0),MATCH('2015'!N$6,DataEx!$7:$7,0))</f>
        <v>0</v>
      </c>
      <c r="O18" s="189">
        <f>+INDEX(DataEx!$1:$1048576,MATCH('2015'!$A18,DataEx!$D:$D,0),MATCH('2015'!O$6,DataEx!$7:$7,0))</f>
        <v>0</v>
      </c>
      <c r="P18" s="189">
        <f>+INDEX(DataEx!$1:$1048576,MATCH('2015'!$A18,DataEx!$D:$D,0),MATCH('2015'!P$6,DataEx!$7:$7,0))</f>
        <v>0</v>
      </c>
      <c r="Q18" s="189">
        <f>+INDEX(DataEx!$1:$1048576,MATCH('2015'!$A18,DataEx!$D:$D,0),MATCH('2015'!Q$6,DataEx!$7:$7,0))</f>
        <v>0</v>
      </c>
      <c r="R18" s="189">
        <f>+INDEX(DataEx!$1:$1048576,MATCH('2015'!$A18,DataEx!$D:$D,0),MATCH('2015'!R$6,DataEx!$7:$7,0))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3" t="str">
        <f>+VLOOKUP($A19,Master!$D$22:$G$218,4,FALSE)</f>
        <v>Ostali republički porezi</v>
      </c>
      <c r="C19" s="344"/>
      <c r="D19" s="344"/>
      <c r="E19" s="344"/>
      <c r="F19" s="344"/>
      <c r="G19" s="189">
        <f>+INDEX(DataEx!$1:$1048576,MATCH('2015'!$A19,DataEx!$D:$D,0),MATCH('2015'!G$6,DataEx!$7:$7,0))</f>
        <v>409619.65</v>
      </c>
      <c r="H19" s="189">
        <f>+INDEX(DataEx!$1:$1048576,MATCH('2015'!$A19,DataEx!$D:$D,0),MATCH('2015'!H$6,DataEx!$7:$7,0))</f>
        <v>402295.89999999991</v>
      </c>
      <c r="I19" s="189">
        <f>+INDEX(DataEx!$1:$1048576,MATCH('2015'!$A19,DataEx!$D:$D,0),MATCH('2015'!I$6,DataEx!$7:$7,0))</f>
        <v>437220.69</v>
      </c>
      <c r="J19" s="189">
        <f>+INDEX(DataEx!$1:$1048576,MATCH('2015'!$A19,DataEx!$D:$D,0),MATCH('2015'!J$6,DataEx!$7:$7,0))</f>
        <v>528926.12</v>
      </c>
      <c r="K19" s="189">
        <f>+INDEX(DataEx!$1:$1048576,MATCH('2015'!$A19,DataEx!$D:$D,0),MATCH('2015'!K$6,DataEx!$7:$7,0))</f>
        <v>542376.13</v>
      </c>
      <c r="L19" s="189">
        <f>+INDEX(DataEx!$1:$1048576,MATCH('2015'!$A19,DataEx!$D:$D,0),MATCH('2015'!L$6,DataEx!$7:$7,0))</f>
        <v>577563.37999999989</v>
      </c>
      <c r="M19" s="189">
        <f>+INDEX(DataEx!$1:$1048576,MATCH('2015'!$A19,DataEx!$D:$D,0),MATCH('2015'!M$6,DataEx!$7:$7,0))</f>
        <v>733553.89000000013</v>
      </c>
      <c r="N19" s="189">
        <f>+INDEX(DataEx!$1:$1048576,MATCH('2015'!$A19,DataEx!$D:$D,0),MATCH('2015'!N$6,DataEx!$7:$7,0))</f>
        <v>721824.67999999982</v>
      </c>
      <c r="O19" s="189">
        <f>+INDEX(DataEx!$1:$1048576,MATCH('2015'!$A19,DataEx!$D:$D,0),MATCH('2015'!O$6,DataEx!$7:$7,0))</f>
        <v>0</v>
      </c>
      <c r="P19" s="189">
        <f>+INDEX(DataEx!$1:$1048576,MATCH('2015'!$A19,DataEx!$D:$D,0),MATCH('2015'!P$6,DataEx!$7:$7,0))</f>
        <v>0</v>
      </c>
      <c r="Q19" s="189">
        <f>+INDEX(DataEx!$1:$1048576,MATCH('2015'!$A19,DataEx!$D:$D,0),MATCH('2015'!Q$6,DataEx!$7:$7,0))</f>
        <v>0</v>
      </c>
      <c r="R19" s="189">
        <f>+INDEX(DataEx!$1:$1048576,MATCH('2015'!$A19,DataEx!$D:$D,0),MATCH('2015'!R$6,DataEx!$7:$7,0))</f>
        <v>0</v>
      </c>
      <c r="S19" s="270">
        <f t="shared" si="3"/>
        <v>4353380.4399999995</v>
      </c>
      <c r="T19" s="271">
        <f t="shared" si="4"/>
        <v>1.2006876058338312E-3</v>
      </c>
    </row>
    <row r="20" spans="1:20">
      <c r="A20" s="176">
        <v>712</v>
      </c>
      <c r="B20" s="363" t="str">
        <f>+VLOOKUP($A20,Master!$D$22:$G$218,4,FALSE)</f>
        <v>Doprinosi</v>
      </c>
      <c r="C20" s="364"/>
      <c r="D20" s="364"/>
      <c r="E20" s="364"/>
      <c r="F20" s="364"/>
      <c r="G20" s="195">
        <f>+INDEX(DataEx!$1:$1048576,MATCH('2015'!$A20,DataEx!$D:$D,0),MATCH('2015'!G$6,DataEx!$7:$7,0))</f>
        <v>19334368.370000001</v>
      </c>
      <c r="H20" s="195">
        <f>+INDEX(DataEx!$1:$1048576,MATCH('2015'!$A20,DataEx!$D:$D,0),MATCH('2015'!H$6,DataEx!$7:$7,0))</f>
        <v>29761964.470000003</v>
      </c>
      <c r="I20" s="195">
        <f>+INDEX(DataEx!$1:$1048576,MATCH('2015'!$A20,DataEx!$D:$D,0),MATCH('2015'!I$6,DataEx!$7:$7,0))</f>
        <v>34742689.229999982</v>
      </c>
      <c r="J20" s="195">
        <f>+INDEX(DataEx!$1:$1048576,MATCH('2015'!$A20,DataEx!$D:$D,0),MATCH('2015'!J$6,DataEx!$7:$7,0))</f>
        <v>36027646.540000007</v>
      </c>
      <c r="K20" s="195">
        <f>+INDEX(DataEx!$1:$1048576,MATCH('2015'!$A20,DataEx!$D:$D,0),MATCH('2015'!K$6,DataEx!$7:$7,0))</f>
        <v>31171999</v>
      </c>
      <c r="L20" s="195">
        <f>+INDEX(DataEx!$1:$1048576,MATCH('2015'!$A20,DataEx!$D:$D,0),MATCH('2015'!L$6,DataEx!$7:$7,0))</f>
        <v>36861388.580000021</v>
      </c>
      <c r="M20" s="195">
        <f>+INDEX(DataEx!$1:$1048576,MATCH('2015'!$A20,DataEx!$D:$D,0),MATCH('2015'!M$6,DataEx!$7:$7,0))</f>
        <v>41869300.420000009</v>
      </c>
      <c r="N20" s="195">
        <f>+INDEX(DataEx!$1:$1048576,MATCH('2015'!$A20,DataEx!$D:$D,0),MATCH('2015'!N$6,DataEx!$7:$7,0))</f>
        <v>38587920.599999979</v>
      </c>
      <c r="O20" s="195">
        <f>+INDEX(DataEx!$1:$1048576,MATCH('2015'!$A20,DataEx!$D:$D,0),MATCH('2015'!O$6,DataEx!$7:$7,0))</f>
        <v>0</v>
      </c>
      <c r="P20" s="195">
        <f>+INDEX(DataEx!$1:$1048576,MATCH('2015'!$A20,DataEx!$D:$D,0),MATCH('2015'!P$6,DataEx!$7:$7,0))</f>
        <v>0</v>
      </c>
      <c r="Q20" s="195">
        <f>+INDEX(DataEx!$1:$1048576,MATCH('2015'!$A20,DataEx!$D:$D,0),MATCH('2015'!Q$6,DataEx!$7:$7,0))</f>
        <v>0</v>
      </c>
      <c r="R20" s="272">
        <f>+INDEX(DataEx!$1:$1048576,MATCH('2015'!$A20,DataEx!$D:$D,0),MATCH('2015'!R$6,DataEx!$7:$7,0))</f>
        <v>0</v>
      </c>
      <c r="S20" s="273">
        <f t="shared" si="3"/>
        <v>268357277.21000004</v>
      </c>
      <c r="T20" s="274">
        <f t="shared" si="4"/>
        <v>7.401449542998377E-2</v>
      </c>
    </row>
    <row r="21" spans="1:20">
      <c r="A21" s="176">
        <v>7121</v>
      </c>
      <c r="B21" s="343" t="str">
        <f>+VLOOKUP($A21,Master!$D$22:$G$218,4,FALSE)</f>
        <v>Doprinosi za penzijsko i invalidsko osiguranje</v>
      </c>
      <c r="C21" s="344"/>
      <c r="D21" s="344"/>
      <c r="E21" s="344"/>
      <c r="F21" s="344"/>
      <c r="G21" s="189">
        <f>+INDEX(DataEx!$1:$1048576,MATCH('2015'!$A21,DataEx!$D:$D,0),MATCH('2015'!G$6,DataEx!$7:$7,0))</f>
        <v>11664478.33</v>
      </c>
      <c r="H21" s="189">
        <f>+INDEX(DataEx!$1:$1048576,MATCH('2015'!$A21,DataEx!$D:$D,0),MATCH('2015'!H$6,DataEx!$7:$7,0))</f>
        <v>17929835.500000011</v>
      </c>
      <c r="I21" s="189">
        <f>+INDEX(DataEx!$1:$1048576,MATCH('2015'!$A21,DataEx!$D:$D,0),MATCH('2015'!I$6,DataEx!$7:$7,0))</f>
        <v>20966658.349999998</v>
      </c>
      <c r="J21" s="189">
        <f>+INDEX(DataEx!$1:$1048576,MATCH('2015'!$A21,DataEx!$D:$D,0),MATCH('2015'!J$6,DataEx!$7:$7,0))</f>
        <v>21707838.580000013</v>
      </c>
      <c r="K21" s="189">
        <f>+INDEX(DataEx!$1:$1048576,MATCH('2015'!$A21,DataEx!$D:$D,0),MATCH('2015'!K$6,DataEx!$7:$7,0))</f>
        <v>18812433.620000005</v>
      </c>
      <c r="L21" s="189">
        <f>+INDEX(DataEx!$1:$1048576,MATCH('2015'!$A21,DataEx!$D:$D,0),MATCH('2015'!L$6,DataEx!$7:$7,0))</f>
        <v>22230880.830000017</v>
      </c>
      <c r="M21" s="189">
        <f>+INDEX(DataEx!$1:$1048576,MATCH('2015'!$A21,DataEx!$D:$D,0),MATCH('2015'!M$6,DataEx!$7:$7,0))</f>
        <v>25263471.430000011</v>
      </c>
      <c r="N21" s="189">
        <f>+INDEX(DataEx!$1:$1048576,MATCH('2015'!$A21,DataEx!$D:$D,0),MATCH('2015'!N$6,DataEx!$7:$7,0))</f>
        <v>23215461.899999999</v>
      </c>
      <c r="O21" s="189">
        <f>+INDEX(DataEx!$1:$1048576,MATCH('2015'!$A21,DataEx!$D:$D,0),MATCH('2015'!O$6,DataEx!$7:$7,0))</f>
        <v>0</v>
      </c>
      <c r="P21" s="189">
        <f>+INDEX(DataEx!$1:$1048576,MATCH('2015'!$A21,DataEx!$D:$D,0),MATCH('2015'!P$6,DataEx!$7:$7,0))</f>
        <v>0</v>
      </c>
      <c r="Q21" s="189">
        <f>+INDEX(DataEx!$1:$1048576,MATCH('2015'!$A21,DataEx!$D:$D,0),MATCH('2015'!Q$6,DataEx!$7:$7,0))</f>
        <v>0</v>
      </c>
      <c r="R21" s="189">
        <f>+INDEX(DataEx!$1:$1048576,MATCH('2015'!$A21,DataEx!$D:$D,0),MATCH('2015'!R$6,DataEx!$7:$7,0))</f>
        <v>0</v>
      </c>
      <c r="S21" s="270">
        <f t="shared" si="3"/>
        <v>161791058.54000005</v>
      </c>
      <c r="T21" s="271">
        <f t="shared" si="4"/>
        <v>4.4622913480934806E-2</v>
      </c>
    </row>
    <row r="22" spans="1:20">
      <c r="A22" s="176">
        <v>7122</v>
      </c>
      <c r="B22" s="343" t="str">
        <f>+VLOOKUP($A22,Master!$D$22:$G$218,4,FALSE)</f>
        <v>Doprinosi za zdravstveno osiguranje</v>
      </c>
      <c r="C22" s="344"/>
      <c r="D22" s="344"/>
      <c r="E22" s="344"/>
      <c r="F22" s="344"/>
      <c r="G22" s="189">
        <f>+INDEX(DataEx!$1:$1048576,MATCH('2015'!$A22,DataEx!$D:$D,0),MATCH('2015'!G$6,DataEx!$7:$7,0))</f>
        <v>6634782.3899999987</v>
      </c>
      <c r="H22" s="189">
        <f>+INDEX(DataEx!$1:$1048576,MATCH('2015'!$A22,DataEx!$D:$D,0),MATCH('2015'!H$6,DataEx!$7:$7,0))</f>
        <v>10232820.059999991</v>
      </c>
      <c r="I22" s="189">
        <f>+INDEX(DataEx!$1:$1048576,MATCH('2015'!$A22,DataEx!$D:$D,0),MATCH('2015'!I$6,DataEx!$7:$7,0))</f>
        <v>11914746.479999989</v>
      </c>
      <c r="J22" s="189">
        <f>+INDEX(DataEx!$1:$1048576,MATCH('2015'!$A22,DataEx!$D:$D,0),MATCH('2015'!J$6,DataEx!$7:$7,0))</f>
        <v>12374414.689999998</v>
      </c>
      <c r="K22" s="189">
        <f>+INDEX(DataEx!$1:$1048576,MATCH('2015'!$A22,DataEx!$D:$D,0),MATCH('2015'!K$6,DataEx!$7:$7,0))</f>
        <v>10681950.839999996</v>
      </c>
      <c r="L22" s="189">
        <f>+INDEX(DataEx!$1:$1048576,MATCH('2015'!$A22,DataEx!$D:$D,0),MATCH('2015'!L$6,DataEx!$7:$7,0))</f>
        <v>12634484.650000002</v>
      </c>
      <c r="M22" s="189">
        <f>+INDEX(DataEx!$1:$1048576,MATCH('2015'!$A22,DataEx!$D:$D,0),MATCH('2015'!M$6,DataEx!$7:$7,0))</f>
        <v>14433362.059999995</v>
      </c>
      <c r="N22" s="189">
        <f>+INDEX(DataEx!$1:$1048576,MATCH('2015'!$A22,DataEx!$D:$D,0),MATCH('2015'!N$6,DataEx!$7:$7,0))</f>
        <v>13329494.45999999</v>
      </c>
      <c r="O22" s="189">
        <f>+INDEX(DataEx!$1:$1048576,MATCH('2015'!$A22,DataEx!$D:$D,0),MATCH('2015'!O$6,DataEx!$7:$7,0))</f>
        <v>0</v>
      </c>
      <c r="P22" s="189">
        <f>+INDEX(DataEx!$1:$1048576,MATCH('2015'!$A22,DataEx!$D:$D,0),MATCH('2015'!P$6,DataEx!$7:$7,0))</f>
        <v>0</v>
      </c>
      <c r="Q22" s="189">
        <f>+INDEX(DataEx!$1:$1048576,MATCH('2015'!$A22,DataEx!$D:$D,0),MATCH('2015'!Q$6,DataEx!$7:$7,0))</f>
        <v>0</v>
      </c>
      <c r="R22" s="189">
        <f>+INDEX(DataEx!$1:$1048576,MATCH('2015'!$A22,DataEx!$D:$D,0),MATCH('2015'!R$6,DataEx!$7:$7,0))</f>
        <v>0</v>
      </c>
      <c r="S22" s="270">
        <f t="shared" si="3"/>
        <v>92236055.629999951</v>
      </c>
      <c r="T22" s="271">
        <f t="shared" si="4"/>
        <v>2.5439239766038162E-2</v>
      </c>
    </row>
    <row r="23" spans="1:20">
      <c r="A23" s="176">
        <v>7123</v>
      </c>
      <c r="B23" s="343" t="str">
        <f>+VLOOKUP($A23,Master!$D$22:$G$218,4,FALSE)</f>
        <v>Doprinosi za osiguranje od nezaposlenosti</v>
      </c>
      <c r="C23" s="344"/>
      <c r="D23" s="344"/>
      <c r="E23" s="344"/>
      <c r="F23" s="344"/>
      <c r="G23" s="189">
        <f>+INDEX(DataEx!$1:$1048576,MATCH('2015'!$A23,DataEx!$D:$D,0),MATCH('2015'!G$6,DataEx!$7:$7,0))</f>
        <v>533032.30000000005</v>
      </c>
      <c r="H23" s="189">
        <f>+INDEX(DataEx!$1:$1048576,MATCH('2015'!$A23,DataEx!$D:$D,0),MATCH('2015'!H$6,DataEx!$7:$7,0))</f>
        <v>825014.52999999945</v>
      </c>
      <c r="I23" s="189">
        <f>+INDEX(DataEx!$1:$1048576,MATCH('2015'!$A23,DataEx!$D:$D,0),MATCH('2015'!I$6,DataEx!$7:$7,0))</f>
        <v>963008.57000000007</v>
      </c>
      <c r="J23" s="189">
        <f>+INDEX(DataEx!$1:$1048576,MATCH('2015'!$A23,DataEx!$D:$D,0),MATCH('2015'!J$6,DataEx!$7:$7,0))</f>
        <v>1000044.4400000005</v>
      </c>
      <c r="K23" s="189">
        <f>+INDEX(DataEx!$1:$1048576,MATCH('2015'!$A23,DataEx!$D:$D,0),MATCH('2015'!K$6,DataEx!$7:$7,0))</f>
        <v>865659.34000000008</v>
      </c>
      <c r="L23" s="189">
        <f>+INDEX(DataEx!$1:$1048576,MATCH('2015'!$A23,DataEx!$D:$D,0),MATCH('2015'!L$6,DataEx!$7:$7,0))</f>
        <v>1020289.0099999999</v>
      </c>
      <c r="M23" s="189">
        <f>+INDEX(DataEx!$1:$1048576,MATCH('2015'!$A23,DataEx!$D:$D,0),MATCH('2015'!M$6,DataEx!$7:$7,0))</f>
        <v>1165990.0600000005</v>
      </c>
      <c r="N23" s="189">
        <f>+INDEX(DataEx!$1:$1048576,MATCH('2015'!$A23,DataEx!$D:$D,0),MATCH('2015'!N$6,DataEx!$7:$7,0))</f>
        <v>1073369.5099999995</v>
      </c>
      <c r="O23" s="189">
        <f>+INDEX(DataEx!$1:$1048576,MATCH('2015'!$A23,DataEx!$D:$D,0),MATCH('2015'!O$6,DataEx!$7:$7,0))</f>
        <v>0</v>
      </c>
      <c r="P23" s="189">
        <f>+INDEX(DataEx!$1:$1048576,MATCH('2015'!$A23,DataEx!$D:$D,0),MATCH('2015'!P$6,DataEx!$7:$7,0))</f>
        <v>0</v>
      </c>
      <c r="Q23" s="189">
        <f>+INDEX(DataEx!$1:$1048576,MATCH('2015'!$A23,DataEx!$D:$D,0),MATCH('2015'!Q$6,DataEx!$7:$7,0))</f>
        <v>0</v>
      </c>
      <c r="R23" s="189">
        <f>+INDEX(DataEx!$1:$1048576,MATCH('2015'!$A23,DataEx!$D:$D,0),MATCH('2015'!R$6,DataEx!$7:$7,0))</f>
        <v>0</v>
      </c>
      <c r="S23" s="270">
        <f t="shared" si="3"/>
        <v>7446407.7599999998</v>
      </c>
      <c r="T23" s="271">
        <f t="shared" si="4"/>
        <v>2.0537625021848221E-3</v>
      </c>
    </row>
    <row r="24" spans="1:20">
      <c r="A24" s="176">
        <v>7124</v>
      </c>
      <c r="B24" s="343" t="str">
        <f>+VLOOKUP($A24,Master!$D$22:$G$218,4,FALSE)</f>
        <v>Ostali doprinosi</v>
      </c>
      <c r="C24" s="344"/>
      <c r="D24" s="344"/>
      <c r="E24" s="344"/>
      <c r="F24" s="344"/>
      <c r="G24" s="189">
        <f>+INDEX(DataEx!$1:$1048576,MATCH('2015'!$A24,DataEx!$D:$D,0),MATCH('2015'!G$6,DataEx!$7:$7,0))</f>
        <v>502075.35</v>
      </c>
      <c r="H24" s="189">
        <f>+INDEX(DataEx!$1:$1048576,MATCH('2015'!$A24,DataEx!$D:$D,0),MATCH('2015'!H$6,DataEx!$7:$7,0))</f>
        <v>774294.38000000035</v>
      </c>
      <c r="I24" s="189">
        <f>+INDEX(DataEx!$1:$1048576,MATCH('2015'!$A24,DataEx!$D:$D,0),MATCH('2015'!I$6,DataEx!$7:$7,0))</f>
        <v>898275.83000000007</v>
      </c>
      <c r="J24" s="189">
        <f>+INDEX(DataEx!$1:$1048576,MATCH('2015'!$A24,DataEx!$D:$D,0),MATCH('2015'!J$6,DataEx!$7:$7,0))</f>
        <v>945348.83000000019</v>
      </c>
      <c r="K24" s="189">
        <f>+INDEX(DataEx!$1:$1048576,MATCH('2015'!$A24,DataEx!$D:$D,0),MATCH('2015'!K$6,DataEx!$7:$7,0))</f>
        <v>811955.19999999972</v>
      </c>
      <c r="L24" s="189">
        <f>+INDEX(DataEx!$1:$1048576,MATCH('2015'!$A24,DataEx!$D:$D,0),MATCH('2015'!L$6,DataEx!$7:$7,0))</f>
        <v>975734.09</v>
      </c>
      <c r="M24" s="189">
        <f>+INDEX(DataEx!$1:$1048576,MATCH('2015'!$A24,DataEx!$D:$D,0),MATCH('2015'!M$6,DataEx!$7:$7,0))</f>
        <v>1006476.8699999998</v>
      </c>
      <c r="N24" s="189">
        <f>+INDEX(DataEx!$1:$1048576,MATCH('2015'!$A24,DataEx!$D:$D,0),MATCH('2015'!N$6,DataEx!$7:$7,0))</f>
        <v>969594.72999999986</v>
      </c>
      <c r="O24" s="189">
        <f>+INDEX(DataEx!$1:$1048576,MATCH('2015'!$A24,DataEx!$D:$D,0),MATCH('2015'!O$6,DataEx!$7:$7,0))</f>
        <v>0</v>
      </c>
      <c r="P24" s="189">
        <f>+INDEX(DataEx!$1:$1048576,MATCH('2015'!$A24,DataEx!$D:$D,0),MATCH('2015'!P$6,DataEx!$7:$7,0))</f>
        <v>0</v>
      </c>
      <c r="Q24" s="189">
        <f>+INDEX(DataEx!$1:$1048576,MATCH('2015'!$A24,DataEx!$D:$D,0),MATCH('2015'!Q$6,DataEx!$7:$7,0))</f>
        <v>0</v>
      </c>
      <c r="R24" s="189">
        <f>+INDEX(DataEx!$1:$1048576,MATCH('2015'!$A24,DataEx!$D:$D,0),MATCH('2015'!R$6,DataEx!$7:$7,0))</f>
        <v>0</v>
      </c>
      <c r="S24" s="270">
        <f t="shared" si="3"/>
        <v>6883755.2800000003</v>
      </c>
      <c r="T24" s="271">
        <f t="shared" si="4"/>
        <v>1.8985796808259642E-3</v>
      </c>
    </row>
    <row r="25" spans="1:20">
      <c r="A25" s="176">
        <v>713</v>
      </c>
      <c r="B25" s="351" t="str">
        <f>+VLOOKUP($A25,Master!$D$22:$G$218,4,FALSE)</f>
        <v>Takse</v>
      </c>
      <c r="C25" s="352"/>
      <c r="D25" s="352"/>
      <c r="E25" s="352"/>
      <c r="F25" s="352"/>
      <c r="G25" s="201">
        <f>+INDEX(DataEx!$1:$1048576,MATCH('2015'!$A25,DataEx!$D:$D,0),MATCH('2015'!G$6,DataEx!$7:$7,0))</f>
        <v>706842.14</v>
      </c>
      <c r="H25" s="201">
        <f>+INDEX(DataEx!$1:$1048576,MATCH('2015'!$A25,DataEx!$D:$D,0),MATCH('2015'!H$6,DataEx!$7:$7,0))</f>
        <v>891170.60999999975</v>
      </c>
      <c r="I25" s="201">
        <f>+INDEX(DataEx!$1:$1048576,MATCH('2015'!$A25,DataEx!$D:$D,0),MATCH('2015'!I$6,DataEx!$7:$7,0))</f>
        <v>1005157.1000000003</v>
      </c>
      <c r="J25" s="201">
        <f>+INDEX(DataEx!$1:$1048576,MATCH('2015'!$A25,DataEx!$D:$D,0),MATCH('2015'!J$6,DataEx!$7:$7,0))</f>
        <v>971110.91999999993</v>
      </c>
      <c r="K25" s="201">
        <f>+INDEX(DataEx!$1:$1048576,MATCH('2015'!$A25,DataEx!$D:$D,0),MATCH('2015'!K$6,DataEx!$7:$7,0))</f>
        <v>893907.30999999994</v>
      </c>
      <c r="L25" s="201">
        <f>+INDEX(DataEx!$1:$1048576,MATCH('2015'!$A25,DataEx!$D:$D,0),MATCH('2015'!L$6,DataEx!$7:$7,0))</f>
        <v>1347126.1600000001</v>
      </c>
      <c r="M25" s="201">
        <f>+INDEX(DataEx!$1:$1048576,MATCH('2015'!$A25,DataEx!$D:$D,0),MATCH('2015'!M$6,DataEx!$7:$7,0))</f>
        <v>1276781.7799999998</v>
      </c>
      <c r="N25" s="201">
        <f>+INDEX(DataEx!$1:$1048576,MATCH('2015'!$A25,DataEx!$D:$D,0),MATCH('2015'!N$6,DataEx!$7:$7,0))</f>
        <v>1410332.71</v>
      </c>
      <c r="O25" s="201">
        <f>+INDEX(DataEx!$1:$1048576,MATCH('2015'!$A25,DataEx!$D:$D,0),MATCH('2015'!O$6,DataEx!$7:$7,0))</f>
        <v>0</v>
      </c>
      <c r="P25" s="201">
        <f>+INDEX(DataEx!$1:$1048576,MATCH('2015'!$A25,DataEx!$D:$D,0),MATCH('2015'!P$6,DataEx!$7:$7,0))</f>
        <v>0</v>
      </c>
      <c r="Q25" s="201">
        <f>+INDEX(DataEx!$1:$1048576,MATCH('2015'!$A25,DataEx!$D:$D,0),MATCH('2015'!Q$6,DataEx!$7:$7,0))</f>
        <v>0</v>
      </c>
      <c r="R25" s="275">
        <f>+INDEX(DataEx!$1:$1048576,MATCH('2015'!$A25,DataEx!$D:$D,0),MATCH('2015'!R$6,DataEx!$7:$7,0))</f>
        <v>0</v>
      </c>
      <c r="S25" s="273">
        <f t="shared" si="3"/>
        <v>8502428.7300000004</v>
      </c>
      <c r="T25" s="274">
        <f t="shared" si="4"/>
        <v>2.3450192181220172E-3</v>
      </c>
    </row>
    <row r="26" spans="1:20">
      <c r="A26" s="176">
        <v>714</v>
      </c>
      <c r="B26" s="351" t="str">
        <f>+VLOOKUP($A26,Master!$D$22:$G$218,4,FALSE)</f>
        <v>Naknade</v>
      </c>
      <c r="C26" s="352"/>
      <c r="D26" s="352"/>
      <c r="E26" s="352"/>
      <c r="F26" s="352"/>
      <c r="G26" s="201">
        <f>+INDEX(DataEx!$1:$1048576,MATCH('2015'!$A26,DataEx!$D:$D,0),MATCH('2015'!G$6,DataEx!$7:$7,0))</f>
        <v>704766.22</v>
      </c>
      <c r="H26" s="201">
        <f>+INDEX(DataEx!$1:$1048576,MATCH('2015'!$A26,DataEx!$D:$D,0),MATCH('2015'!H$6,DataEx!$7:$7,0))</f>
        <v>1045966.4</v>
      </c>
      <c r="I26" s="201">
        <f>+INDEX(DataEx!$1:$1048576,MATCH('2015'!$A26,DataEx!$D:$D,0),MATCH('2015'!I$6,DataEx!$7:$7,0))</f>
        <v>1519129.5299999998</v>
      </c>
      <c r="J26" s="201">
        <f>+INDEX(DataEx!$1:$1048576,MATCH('2015'!$A26,DataEx!$D:$D,0),MATCH('2015'!J$6,DataEx!$7:$7,0))</f>
        <v>925997.17999999993</v>
      </c>
      <c r="K26" s="201">
        <f>+INDEX(DataEx!$1:$1048576,MATCH('2015'!$A26,DataEx!$D:$D,0),MATCH('2015'!K$6,DataEx!$7:$7,0))</f>
        <v>2000871.4600000004</v>
      </c>
      <c r="L26" s="201">
        <f>+INDEX(DataEx!$1:$1048576,MATCH('2015'!$A26,DataEx!$D:$D,0),MATCH('2015'!L$6,DataEx!$7:$7,0))</f>
        <v>3067345.37</v>
      </c>
      <c r="M26" s="201">
        <f>+INDEX(DataEx!$1:$1048576,MATCH('2015'!$A26,DataEx!$D:$D,0),MATCH('2015'!M$6,DataEx!$7:$7,0))</f>
        <v>3701757.8800000008</v>
      </c>
      <c r="N26" s="201">
        <f>+INDEX(DataEx!$1:$1048576,MATCH('2015'!$A26,DataEx!$D:$D,0),MATCH('2015'!N$6,DataEx!$7:$7,0))</f>
        <v>3472067.07</v>
      </c>
      <c r="O26" s="201">
        <f>+INDEX(DataEx!$1:$1048576,MATCH('2015'!$A26,DataEx!$D:$D,0),MATCH('2015'!O$6,DataEx!$7:$7,0))</f>
        <v>0</v>
      </c>
      <c r="P26" s="201">
        <f>+INDEX(DataEx!$1:$1048576,MATCH('2015'!$A26,DataEx!$D:$D,0),MATCH('2015'!P$6,DataEx!$7:$7,0))</f>
        <v>0</v>
      </c>
      <c r="Q26" s="201">
        <f>+INDEX(DataEx!$1:$1048576,MATCH('2015'!$A26,DataEx!$D:$D,0),MATCH('2015'!Q$6,DataEx!$7:$7,0))</f>
        <v>0</v>
      </c>
      <c r="R26" s="275">
        <f>+INDEX(DataEx!$1:$1048576,MATCH('2015'!$A26,DataEx!$D:$D,0),MATCH('2015'!R$6,DataEx!$7:$7,0))</f>
        <v>0</v>
      </c>
      <c r="S26" s="273">
        <f t="shared" si="3"/>
        <v>16437901.110000001</v>
      </c>
      <c r="T26" s="274">
        <f t="shared" si="4"/>
        <v>4.533668582546206E-3</v>
      </c>
    </row>
    <row r="27" spans="1:20">
      <c r="A27" s="176">
        <v>715</v>
      </c>
      <c r="B27" s="351" t="str">
        <f>+VLOOKUP($A27,Master!$D$22:$G$218,4,FALSE)</f>
        <v>Ostali prihodi</v>
      </c>
      <c r="C27" s="352"/>
      <c r="D27" s="352"/>
      <c r="E27" s="352"/>
      <c r="F27" s="352"/>
      <c r="G27" s="201">
        <f>+INDEX(DataEx!$1:$1048576,MATCH('2015'!$A27,DataEx!$D:$D,0),MATCH('2015'!G$6,DataEx!$7:$7,0))</f>
        <v>1078993.6399999997</v>
      </c>
      <c r="H27" s="201">
        <f>+INDEX(DataEx!$1:$1048576,MATCH('2015'!$A27,DataEx!$D:$D,0),MATCH('2015'!H$6,DataEx!$7:$7,0))</f>
        <v>1357152.6799999995</v>
      </c>
      <c r="I27" s="201">
        <f>+INDEX(DataEx!$1:$1048576,MATCH('2015'!$A27,DataEx!$D:$D,0),MATCH('2015'!I$6,DataEx!$7:$7,0))</f>
        <v>1908825.9099999992</v>
      </c>
      <c r="J27" s="201">
        <f>+INDEX(DataEx!$1:$1048576,MATCH('2015'!$A27,DataEx!$D:$D,0),MATCH('2015'!J$6,DataEx!$7:$7,0))</f>
        <v>3053596.8600000003</v>
      </c>
      <c r="K27" s="201">
        <f>+INDEX(DataEx!$1:$1048576,MATCH('2015'!$A27,DataEx!$D:$D,0),MATCH('2015'!K$6,DataEx!$7:$7,0))</f>
        <v>2679781.1700000018</v>
      </c>
      <c r="L27" s="201">
        <f>+INDEX(DataEx!$1:$1048576,MATCH('2015'!$A27,DataEx!$D:$D,0),MATCH('2015'!L$6,DataEx!$7:$7,0))</f>
        <v>2215879.2099999981</v>
      </c>
      <c r="M27" s="201">
        <f>+INDEX(DataEx!$1:$1048576,MATCH('2015'!$A27,DataEx!$D:$D,0),MATCH('2015'!M$6,DataEx!$7:$7,0))</f>
        <v>2312538.1100000008</v>
      </c>
      <c r="N27" s="201">
        <f>+INDEX(DataEx!$1:$1048576,MATCH('2015'!$A27,DataEx!$D:$D,0),MATCH('2015'!N$6,DataEx!$7:$7,0))</f>
        <v>2703100.1399999978</v>
      </c>
      <c r="O27" s="201">
        <f>+INDEX(DataEx!$1:$1048576,MATCH('2015'!$A27,DataEx!$D:$D,0),MATCH('2015'!O$6,DataEx!$7:$7,0))</f>
        <v>0</v>
      </c>
      <c r="P27" s="201">
        <f>+INDEX(DataEx!$1:$1048576,MATCH('2015'!$A27,DataEx!$D:$D,0),MATCH('2015'!P$6,DataEx!$7:$7,0))</f>
        <v>0</v>
      </c>
      <c r="Q27" s="201">
        <f>+INDEX(DataEx!$1:$1048576,MATCH('2015'!$A27,DataEx!$D:$D,0),MATCH('2015'!Q$6,DataEx!$7:$7,0))</f>
        <v>0</v>
      </c>
      <c r="R27" s="275">
        <f>+INDEX(DataEx!$1:$1048576,MATCH('2015'!$A27,DataEx!$D:$D,0),MATCH('2015'!R$6,DataEx!$7:$7,0))</f>
        <v>0</v>
      </c>
      <c r="S27" s="273">
        <f t="shared" si="3"/>
        <v>17309867.719999999</v>
      </c>
      <c r="T27" s="274">
        <f t="shared" si="4"/>
        <v>4.7741620371747522E-3</v>
      </c>
    </row>
    <row r="28" spans="1:20">
      <c r="A28" s="176">
        <v>73</v>
      </c>
      <c r="B28" s="351" t="str">
        <f>+VLOOKUP($A28,Master!$D$22:$G$218,4,FALSE)</f>
        <v>Primici od otplate kredita i sredstva prenesena iz prethodne godine</v>
      </c>
      <c r="C28" s="352"/>
      <c r="D28" s="352"/>
      <c r="E28" s="352"/>
      <c r="F28" s="352"/>
      <c r="G28" s="201">
        <f>+INDEX(DataEx!$1:$1048576,MATCH('2015'!$A28,DataEx!$D:$D,0),MATCH('2015'!G$6,DataEx!$7:$7,0))</f>
        <v>444135.32</v>
      </c>
      <c r="H28" s="201">
        <f>+INDEX(DataEx!$1:$1048576,MATCH('2015'!$A28,DataEx!$D:$D,0),MATCH('2015'!H$6,DataEx!$7:$7,0))</f>
        <v>1847442.89</v>
      </c>
      <c r="I28" s="201">
        <f>+INDEX(DataEx!$1:$1048576,MATCH('2015'!$A28,DataEx!$D:$D,0),MATCH('2015'!I$6,DataEx!$7:$7,0))</f>
        <v>506716.21999999991</v>
      </c>
      <c r="J28" s="201">
        <f>+INDEX(DataEx!$1:$1048576,MATCH('2015'!$A28,DataEx!$D:$D,0),MATCH('2015'!J$6,DataEx!$7:$7,0))</f>
        <v>364215.68999999994</v>
      </c>
      <c r="K28" s="201">
        <f>+INDEX(DataEx!$1:$1048576,MATCH('2015'!$A28,DataEx!$D:$D,0),MATCH('2015'!K$6,DataEx!$7:$7,0))</f>
        <v>398596.26999999996</v>
      </c>
      <c r="L28" s="201">
        <f>+INDEX(DataEx!$1:$1048576,MATCH('2015'!$A28,DataEx!$D:$D,0),MATCH('2015'!L$6,DataEx!$7:$7,0))</f>
        <v>952416.52</v>
      </c>
      <c r="M28" s="201">
        <f>+INDEX(DataEx!$1:$1048576,MATCH('2015'!$A28,DataEx!$D:$D,0),MATCH('2015'!M$6,DataEx!$7:$7,0))</f>
        <v>90543.209999999992</v>
      </c>
      <c r="N28" s="201">
        <f>+INDEX(DataEx!$1:$1048576,MATCH('2015'!$A28,DataEx!$D:$D,0),MATCH('2015'!N$6,DataEx!$7:$7,0))</f>
        <v>79534.3</v>
      </c>
      <c r="O28" s="201">
        <f>+INDEX(DataEx!$1:$1048576,MATCH('2015'!$A28,DataEx!$D:$D,0),MATCH('2015'!O$6,DataEx!$7:$7,0))</f>
        <v>0</v>
      </c>
      <c r="P28" s="201">
        <f>+INDEX(DataEx!$1:$1048576,MATCH('2015'!$A28,DataEx!$D:$D,0),MATCH('2015'!P$6,DataEx!$7:$7,0))</f>
        <v>0</v>
      </c>
      <c r="Q28" s="201">
        <f>+INDEX(DataEx!$1:$1048576,MATCH('2015'!$A28,DataEx!$D:$D,0),MATCH('2015'!Q$6,DataEx!$7:$7,0))</f>
        <v>0</v>
      </c>
      <c r="R28" s="275">
        <f>+INDEX(DataEx!$1:$1048576,MATCH('2015'!$A28,DataEx!$D:$D,0),MATCH('2015'!R$6,DataEx!$7:$7,0))</f>
        <v>0</v>
      </c>
      <c r="S28" s="273">
        <f t="shared" si="3"/>
        <v>4683600.42</v>
      </c>
      <c r="T28" s="274">
        <f t="shared" si="4"/>
        <v>1.2917641939357192E-3</v>
      </c>
    </row>
    <row r="29" spans="1:20" ht="13.5" thickBot="1">
      <c r="A29" s="176">
        <v>74</v>
      </c>
      <c r="B29" s="353" t="str">
        <f>+VLOOKUP($A29,Master!$D$22:$G$218,4,FALSE)</f>
        <v>Donacije i transferi</v>
      </c>
      <c r="C29" s="354"/>
      <c r="D29" s="354"/>
      <c r="E29" s="354"/>
      <c r="F29" s="354"/>
      <c r="G29" s="201">
        <f>+INDEX(DataEx!$1:$1048576,MATCH('2015'!$A29,DataEx!$D:$D,0),MATCH('2015'!G$6,DataEx!$7:$7,0))</f>
        <v>261888.06</v>
      </c>
      <c r="H29" s="201">
        <f>+INDEX(DataEx!$1:$1048576,MATCH('2015'!$A29,DataEx!$D:$D,0),MATCH('2015'!H$6,DataEx!$7:$7,0))</f>
        <v>275848.11000000004</v>
      </c>
      <c r="I29" s="201">
        <f>+INDEX(DataEx!$1:$1048576,MATCH('2015'!$A29,DataEx!$D:$D,0),MATCH('2015'!I$6,DataEx!$7:$7,0))</f>
        <v>287203.82000000007</v>
      </c>
      <c r="J29" s="201">
        <f>+INDEX(DataEx!$1:$1048576,MATCH('2015'!$A29,DataEx!$D:$D,0),MATCH('2015'!J$6,DataEx!$7:$7,0))</f>
        <v>570763.18999999994</v>
      </c>
      <c r="K29" s="201">
        <f>+INDEX(DataEx!$1:$1048576,MATCH('2015'!$A29,DataEx!$D:$D,0),MATCH('2015'!K$6,DataEx!$7:$7,0))</f>
        <v>142862.19000000003</v>
      </c>
      <c r="L29" s="201">
        <f>+INDEX(DataEx!$1:$1048576,MATCH('2015'!$A29,DataEx!$D:$D,0),MATCH('2015'!L$6,DataEx!$7:$7,0))</f>
        <v>464110.17999999993</v>
      </c>
      <c r="M29" s="201">
        <f>+INDEX(DataEx!$1:$1048576,MATCH('2015'!$A29,DataEx!$D:$D,0),MATCH('2015'!M$6,DataEx!$7:$7,0))</f>
        <v>752588.29</v>
      </c>
      <c r="N29" s="201">
        <f>+INDEX(DataEx!$1:$1048576,MATCH('2015'!$A29,DataEx!$D:$D,0),MATCH('2015'!N$6,DataEx!$7:$7,0))</f>
        <v>159688.91999999998</v>
      </c>
      <c r="O29" s="201">
        <f>+INDEX(DataEx!$1:$1048576,MATCH('2015'!$A29,DataEx!$D:$D,0),MATCH('2015'!O$6,DataEx!$7:$7,0))</f>
        <v>0</v>
      </c>
      <c r="P29" s="201">
        <f>+INDEX(DataEx!$1:$1048576,MATCH('2015'!$A29,DataEx!$D:$D,0),MATCH('2015'!P$6,DataEx!$7:$7,0))</f>
        <v>0</v>
      </c>
      <c r="Q29" s="201">
        <f>+INDEX(DataEx!$1:$1048576,MATCH('2015'!$A29,DataEx!$D:$D,0),MATCH('2015'!Q$6,DataEx!$7:$7,0))</f>
        <v>0</v>
      </c>
      <c r="R29" s="275">
        <f>+INDEX(DataEx!$1:$1048576,MATCH('2015'!$A29,DataEx!$D:$D,0),MATCH('2015'!R$6,DataEx!$7:$7,0))</f>
        <v>0</v>
      </c>
      <c r="S29" s="276">
        <f t="shared" si="3"/>
        <v>2914952.76</v>
      </c>
      <c r="T29" s="277">
        <f t="shared" si="4"/>
        <v>8.0396089860759301E-4</v>
      </c>
    </row>
    <row r="30" spans="1:20" ht="13.5" thickBot="1">
      <c r="A30" s="176">
        <v>4</v>
      </c>
      <c r="B30" s="339" t="str">
        <f>+VLOOKUP($A30,Master!$D$22:$G$218,4,FALSE)</f>
        <v>Budžetki izdaci</v>
      </c>
      <c r="C30" s="340"/>
      <c r="D30" s="340"/>
      <c r="E30" s="340"/>
      <c r="F30" s="340"/>
      <c r="G30" s="177">
        <f>+G32+G43+G49+SUM(G50:G54)</f>
        <v>93119537.460000023</v>
      </c>
      <c r="H30" s="177">
        <f t="shared" ref="H30:R30" si="5">+H32+H43+H49+SUM(H50:H54)</f>
        <v>108057426.51000005</v>
      </c>
      <c r="I30" s="177">
        <f t="shared" si="5"/>
        <v>111313688.47000001</v>
      </c>
      <c r="J30" s="177">
        <f t="shared" si="5"/>
        <v>209555971.76000002</v>
      </c>
      <c r="K30" s="177">
        <f t="shared" si="5"/>
        <v>113295050.42000002</v>
      </c>
      <c r="L30" s="177">
        <f t="shared" si="5"/>
        <v>208053102.00999999</v>
      </c>
      <c r="M30" s="177">
        <f t="shared" si="5"/>
        <v>126642751.95000002</v>
      </c>
      <c r="N30" s="177">
        <f t="shared" si="5"/>
        <v>102422050.79000002</v>
      </c>
      <c r="O30" s="177">
        <f t="shared" si="5"/>
        <v>0</v>
      </c>
      <c r="P30" s="177">
        <f t="shared" si="5"/>
        <v>0</v>
      </c>
      <c r="Q30" s="177">
        <f t="shared" si="5"/>
        <v>0</v>
      </c>
      <c r="R30" s="177">
        <f t="shared" si="5"/>
        <v>0</v>
      </c>
      <c r="S30" s="278">
        <f t="shared" si="3"/>
        <v>1072459579.3700001</v>
      </c>
      <c r="T30" s="279">
        <f t="shared" si="4"/>
        <v>0.295790579861962</v>
      </c>
    </row>
    <row r="31" spans="1:20" ht="13.5" thickBot="1">
      <c r="A31" s="176">
        <v>41</v>
      </c>
      <c r="B31" s="355" t="str">
        <f>+VLOOKUP($A31,Master!$D$22:$G$218,4,FALSE)</f>
        <v>Tekući izdaci</v>
      </c>
      <c r="C31" s="356"/>
      <c r="D31" s="356"/>
      <c r="E31" s="356"/>
      <c r="F31" s="356"/>
      <c r="G31" s="207">
        <f>+G30-G50</f>
        <v>92906938.330000028</v>
      </c>
      <c r="H31" s="207">
        <f t="shared" ref="H31:R31" si="6">+H30-H50</f>
        <v>95015308.160000056</v>
      </c>
      <c r="I31" s="207">
        <f t="shared" si="6"/>
        <v>107888215.80000001</v>
      </c>
      <c r="J31" s="207">
        <f t="shared" si="6"/>
        <v>124725043.03000003</v>
      </c>
      <c r="K31" s="207">
        <f t="shared" si="6"/>
        <v>110921447.28000002</v>
      </c>
      <c r="L31" s="207">
        <f t="shared" si="6"/>
        <v>126825140.61</v>
      </c>
      <c r="M31" s="207">
        <f t="shared" si="6"/>
        <v>121945604.24000001</v>
      </c>
      <c r="N31" s="207">
        <f t="shared" si="6"/>
        <v>98419449.87000002</v>
      </c>
      <c r="O31" s="207">
        <f t="shared" si="6"/>
        <v>0</v>
      </c>
      <c r="P31" s="207">
        <f t="shared" si="6"/>
        <v>0</v>
      </c>
      <c r="Q31" s="207">
        <f t="shared" si="6"/>
        <v>0</v>
      </c>
      <c r="R31" s="207">
        <f t="shared" si="6"/>
        <v>0</v>
      </c>
      <c r="S31" s="280">
        <f t="shared" si="3"/>
        <v>878647147.32000017</v>
      </c>
      <c r="T31" s="281">
        <f t="shared" si="4"/>
        <v>0.24233598561589914</v>
      </c>
    </row>
    <row r="32" spans="1:20">
      <c r="A32" s="176">
        <v>40</v>
      </c>
      <c r="B32" s="357" t="str">
        <f>+VLOOKUP($A32,Master!$D$22:$G$218,4,FALSE)</f>
        <v>Tekući budžetski izdaci</v>
      </c>
      <c r="C32" s="358"/>
      <c r="D32" s="358"/>
      <c r="E32" s="358"/>
      <c r="F32" s="358"/>
      <c r="G32" s="213">
        <f>+SUM(G33:G42)</f>
        <v>40114151.419999994</v>
      </c>
      <c r="H32" s="213">
        <f t="shared" ref="H32:R32" si="7">+SUM(H33:H42)</f>
        <v>45951425.210000023</v>
      </c>
      <c r="I32" s="213">
        <f t="shared" si="7"/>
        <v>52780143.020000003</v>
      </c>
      <c r="J32" s="213">
        <f t="shared" si="7"/>
        <v>62848965.050000012</v>
      </c>
      <c r="K32" s="213">
        <f t="shared" si="7"/>
        <v>59572004.990000002</v>
      </c>
      <c r="L32" s="213">
        <f t="shared" si="7"/>
        <v>46791450.780000001</v>
      </c>
      <c r="M32" s="213">
        <f t="shared" si="7"/>
        <v>54994077.670000039</v>
      </c>
      <c r="N32" s="213">
        <f t="shared" si="7"/>
        <v>43909270.509999983</v>
      </c>
      <c r="O32" s="213">
        <f t="shared" si="7"/>
        <v>0</v>
      </c>
      <c r="P32" s="213">
        <f t="shared" si="7"/>
        <v>0</v>
      </c>
      <c r="Q32" s="213">
        <f t="shared" si="7"/>
        <v>0</v>
      </c>
      <c r="R32" s="282">
        <f t="shared" si="7"/>
        <v>0</v>
      </c>
      <c r="S32" s="268">
        <f t="shared" si="3"/>
        <v>406961488.65000004</v>
      </c>
      <c r="T32" s="269">
        <f t="shared" si="4"/>
        <v>0.11224234183257838</v>
      </c>
    </row>
    <row r="33" spans="1:20">
      <c r="A33" s="176">
        <v>411</v>
      </c>
      <c r="B33" s="343" t="str">
        <f>+VLOOKUP($A33,Master!$D$22:$G$218,4,FALSE)</f>
        <v>Bruto zarade i doprinosi na teret poslodavca</v>
      </c>
      <c r="C33" s="344"/>
      <c r="D33" s="344"/>
      <c r="E33" s="344"/>
      <c r="F33" s="344"/>
      <c r="G33" s="189">
        <f>+INDEX(DataEx!$1:$1048576,MATCH('2015'!$A33,DataEx!$D:$D,0),MATCH('2015'!G$6,DataEx!$7:$7,0))</f>
        <v>31417131.419999998</v>
      </c>
      <c r="H33" s="189">
        <f>+INDEX(DataEx!$1:$1048576,MATCH('2015'!$A33,DataEx!$D:$D,0),MATCH('2015'!H$6,DataEx!$7:$7,0))</f>
        <v>31713123.150000025</v>
      </c>
      <c r="I33" s="189">
        <f>+INDEX(DataEx!$1:$1048576,MATCH('2015'!$A33,DataEx!$D:$D,0),MATCH('2015'!I$6,DataEx!$7:$7,0))</f>
        <v>31097646.160000004</v>
      </c>
      <c r="J33" s="189">
        <f>+INDEX(DataEx!$1:$1048576,MATCH('2015'!$A33,DataEx!$D:$D,0),MATCH('2015'!J$6,DataEx!$7:$7,0))</f>
        <v>30027106.569999997</v>
      </c>
      <c r="K33" s="189">
        <f>+INDEX(DataEx!$1:$1048576,MATCH('2015'!$A33,DataEx!$D:$D,0),MATCH('2015'!K$6,DataEx!$7:$7,0))</f>
        <v>30719874.460000001</v>
      </c>
      <c r="L33" s="189">
        <f>+INDEX(DataEx!$1:$1048576,MATCH('2015'!$A33,DataEx!$D:$D,0),MATCH('2015'!L$6,DataEx!$7:$7,0))</f>
        <v>31555486.389999993</v>
      </c>
      <c r="M33" s="189">
        <f>+INDEX(DataEx!$1:$1048576,MATCH('2015'!$A33,DataEx!$D:$D,0),MATCH('2015'!M$6,DataEx!$7:$7,0))</f>
        <v>33924786.88000004</v>
      </c>
      <c r="N33" s="189">
        <f>+INDEX(DataEx!$1:$1048576,MATCH('2015'!$A33,DataEx!$D:$D,0),MATCH('2015'!N$6,DataEx!$7:$7,0))</f>
        <v>28050761.479999986</v>
      </c>
      <c r="O33" s="189">
        <f>+INDEX(DataEx!$1:$1048576,MATCH('2015'!$A33,DataEx!$D:$D,0),MATCH('2015'!O$6,DataEx!$7:$7,0))</f>
        <v>0</v>
      </c>
      <c r="P33" s="189">
        <f>+INDEX(DataEx!$1:$1048576,MATCH('2015'!$A33,DataEx!$D:$D,0),MATCH('2015'!P$6,DataEx!$7:$7,0))</f>
        <v>0</v>
      </c>
      <c r="Q33" s="189">
        <f>+INDEX(DataEx!$1:$1048576,MATCH('2015'!$A33,DataEx!$D:$D,0),MATCH('2015'!Q$6,DataEx!$7:$7,0))</f>
        <v>0</v>
      </c>
      <c r="R33" s="189">
        <f>+INDEX(DataEx!$1:$1048576,MATCH('2015'!$A33,DataEx!$D:$D,0),MATCH('2015'!R$6,DataEx!$7:$7,0))</f>
        <v>0</v>
      </c>
      <c r="S33" s="270">
        <f t="shared" si="3"/>
        <v>248505916.51000002</v>
      </c>
      <c r="T33" s="271">
        <f t="shared" si="4"/>
        <v>6.853937487024081E-2</v>
      </c>
    </row>
    <row r="34" spans="1:20">
      <c r="A34" s="176">
        <v>412</v>
      </c>
      <c r="B34" s="343" t="str">
        <f>+VLOOKUP($A34,Master!$D$22:$G$218,4,FALSE)</f>
        <v>Ostala lična primanja</v>
      </c>
      <c r="C34" s="344"/>
      <c r="D34" s="344"/>
      <c r="E34" s="344"/>
      <c r="F34" s="344"/>
      <c r="G34" s="189">
        <f>+INDEX(DataEx!$1:$1048576,MATCH('2015'!$A34,DataEx!$D:$D,0),MATCH('2015'!G$6,DataEx!$7:$7,0))</f>
        <v>328535.11000000004</v>
      </c>
      <c r="H34" s="189">
        <f>+INDEX(DataEx!$1:$1048576,MATCH('2015'!$A34,DataEx!$D:$D,0),MATCH('2015'!H$6,DataEx!$7:$7,0))</f>
        <v>786646.2300000001</v>
      </c>
      <c r="I34" s="189">
        <f>+INDEX(DataEx!$1:$1048576,MATCH('2015'!$A34,DataEx!$D:$D,0),MATCH('2015'!I$6,DataEx!$7:$7,0))</f>
        <v>1465514.319999998</v>
      </c>
      <c r="J34" s="189">
        <f>+INDEX(DataEx!$1:$1048576,MATCH('2015'!$A34,DataEx!$D:$D,0),MATCH('2015'!J$6,DataEx!$7:$7,0))</f>
        <v>2142336.950000002</v>
      </c>
      <c r="K34" s="189">
        <f>+INDEX(DataEx!$1:$1048576,MATCH('2015'!$A34,DataEx!$D:$D,0),MATCH('2015'!K$6,DataEx!$7:$7,0))</f>
        <v>810226.86000000068</v>
      </c>
      <c r="L34" s="189">
        <f>+INDEX(DataEx!$1:$1048576,MATCH('2015'!$A34,DataEx!$D:$D,0),MATCH('2015'!L$6,DataEx!$7:$7,0))</f>
        <v>1128717.030000001</v>
      </c>
      <c r="M34" s="189">
        <f>+INDEX(DataEx!$1:$1048576,MATCH('2015'!$A34,DataEx!$D:$D,0),MATCH('2015'!M$6,DataEx!$7:$7,0))</f>
        <v>1168960.2600000005</v>
      </c>
      <c r="N34" s="189">
        <f>+INDEX(DataEx!$1:$1048576,MATCH('2015'!$A34,DataEx!$D:$D,0),MATCH('2015'!N$6,DataEx!$7:$7,0))</f>
        <v>637736.28000000026</v>
      </c>
      <c r="O34" s="189">
        <f>+INDEX(DataEx!$1:$1048576,MATCH('2015'!$A34,DataEx!$D:$D,0),MATCH('2015'!O$6,DataEx!$7:$7,0))</f>
        <v>0</v>
      </c>
      <c r="P34" s="189">
        <f>+INDEX(DataEx!$1:$1048576,MATCH('2015'!$A34,DataEx!$D:$D,0),MATCH('2015'!P$6,DataEx!$7:$7,0))</f>
        <v>0</v>
      </c>
      <c r="Q34" s="189">
        <f>+INDEX(DataEx!$1:$1048576,MATCH('2015'!$A34,DataEx!$D:$D,0),MATCH('2015'!Q$6,DataEx!$7:$7,0))</f>
        <v>0</v>
      </c>
      <c r="R34" s="189">
        <f>+INDEX(DataEx!$1:$1048576,MATCH('2015'!$A34,DataEx!$D:$D,0),MATCH('2015'!R$6,DataEx!$7:$7,0))</f>
        <v>0</v>
      </c>
      <c r="S34" s="270">
        <f t="shared" si="3"/>
        <v>8468673.0400000028</v>
      </c>
      <c r="T34" s="271">
        <f t="shared" si="4"/>
        <v>2.3357092027976121E-3</v>
      </c>
    </row>
    <row r="35" spans="1:20">
      <c r="A35" s="176">
        <v>413</v>
      </c>
      <c r="B35" s="343" t="str">
        <f>+VLOOKUP($A35,Master!$D$22:$G$218,4,FALSE)</f>
        <v>Rashodi za materijal</v>
      </c>
      <c r="C35" s="344"/>
      <c r="D35" s="344"/>
      <c r="E35" s="344"/>
      <c r="F35" s="344"/>
      <c r="G35" s="189">
        <f>+INDEX(DataEx!$1:$1048576,MATCH('2015'!$A35,DataEx!$D:$D,0),MATCH('2015'!G$6,DataEx!$7:$7,0))</f>
        <v>641443.39</v>
      </c>
      <c r="H35" s="189">
        <f>+INDEX(DataEx!$1:$1048576,MATCH('2015'!$A35,DataEx!$D:$D,0),MATCH('2015'!H$6,DataEx!$7:$7,0))</f>
        <v>2630606.9400000004</v>
      </c>
      <c r="I35" s="189">
        <f>+INDEX(DataEx!$1:$1048576,MATCH('2015'!$A35,DataEx!$D:$D,0),MATCH('2015'!I$6,DataEx!$7:$7,0))</f>
        <v>2148164.209999999</v>
      </c>
      <c r="J35" s="189">
        <f>+INDEX(DataEx!$1:$1048576,MATCH('2015'!$A35,DataEx!$D:$D,0),MATCH('2015'!J$6,DataEx!$7:$7,0))</f>
        <v>1773807.4399999995</v>
      </c>
      <c r="K35" s="189">
        <f>+INDEX(DataEx!$1:$1048576,MATCH('2015'!$A35,DataEx!$D:$D,0),MATCH('2015'!K$6,DataEx!$7:$7,0))</f>
        <v>1663095.6299999994</v>
      </c>
      <c r="L35" s="189">
        <f>+INDEX(DataEx!$1:$1048576,MATCH('2015'!$A35,DataEx!$D:$D,0),MATCH('2015'!L$6,DataEx!$7:$7,0))</f>
        <v>1398738.97</v>
      </c>
      <c r="M35" s="189">
        <f>+INDEX(DataEx!$1:$1048576,MATCH('2015'!$A35,DataEx!$D:$D,0),MATCH('2015'!M$6,DataEx!$7:$7,0))</f>
        <v>1570319.5000000002</v>
      </c>
      <c r="N35" s="189">
        <f>+INDEX(DataEx!$1:$1048576,MATCH('2015'!$A35,DataEx!$D:$D,0),MATCH('2015'!N$6,DataEx!$7:$7,0))</f>
        <v>1897974.1600000004</v>
      </c>
      <c r="O35" s="189">
        <f>+INDEX(DataEx!$1:$1048576,MATCH('2015'!$A35,DataEx!$D:$D,0),MATCH('2015'!O$6,DataEx!$7:$7,0))</f>
        <v>0</v>
      </c>
      <c r="P35" s="189">
        <f>+INDEX(DataEx!$1:$1048576,MATCH('2015'!$A35,DataEx!$D:$D,0),MATCH('2015'!P$6,DataEx!$7:$7,0))</f>
        <v>0</v>
      </c>
      <c r="Q35" s="189">
        <f>+INDEX(DataEx!$1:$1048576,MATCH('2015'!$A35,DataEx!$D:$D,0),MATCH('2015'!Q$6,DataEx!$7:$7,0))</f>
        <v>0</v>
      </c>
      <c r="R35" s="189">
        <f>+INDEX(DataEx!$1:$1048576,MATCH('2015'!$A35,DataEx!$D:$D,0),MATCH('2015'!R$6,DataEx!$7:$7,0))</f>
        <v>0</v>
      </c>
      <c r="S35" s="270">
        <f t="shared" si="3"/>
        <v>13724150.239999998</v>
      </c>
      <c r="T35" s="271">
        <f t="shared" si="4"/>
        <v>3.7852003335985492E-3</v>
      </c>
    </row>
    <row r="36" spans="1:20">
      <c r="A36" s="176">
        <v>414</v>
      </c>
      <c r="B36" s="343" t="str">
        <f>+VLOOKUP($A36,Master!$D$22:$G$218,4,FALSE)</f>
        <v>Rashodi za usluge</v>
      </c>
      <c r="C36" s="344"/>
      <c r="D36" s="344"/>
      <c r="E36" s="344"/>
      <c r="F36" s="344"/>
      <c r="G36" s="189">
        <f>+INDEX(DataEx!$1:$1048576,MATCH('2015'!$A36,DataEx!$D:$D,0),MATCH('2015'!G$6,DataEx!$7:$7,0))</f>
        <v>1667941.2800000003</v>
      </c>
      <c r="H36" s="189">
        <f>+INDEX(DataEx!$1:$1048576,MATCH('2015'!$A36,DataEx!$D:$D,0),MATCH('2015'!H$6,DataEx!$7:$7,0))</f>
        <v>2872903.4800000028</v>
      </c>
      <c r="I36" s="189">
        <f>+INDEX(DataEx!$1:$1048576,MATCH('2015'!$A36,DataEx!$D:$D,0),MATCH('2015'!I$6,DataEx!$7:$7,0))</f>
        <v>3755417.1200000113</v>
      </c>
      <c r="J36" s="189">
        <f>+INDEX(DataEx!$1:$1048576,MATCH('2015'!$A36,DataEx!$D:$D,0),MATCH('2015'!J$6,DataEx!$7:$7,0))</f>
        <v>4647276.9100000048</v>
      </c>
      <c r="K36" s="189">
        <f>+INDEX(DataEx!$1:$1048576,MATCH('2015'!$A36,DataEx!$D:$D,0),MATCH('2015'!K$6,DataEx!$7:$7,0))</f>
        <v>3742204.4500000062</v>
      </c>
      <c r="L36" s="189">
        <f>+INDEX(DataEx!$1:$1048576,MATCH('2015'!$A36,DataEx!$D:$D,0),MATCH('2015'!L$6,DataEx!$7:$7,0))</f>
        <v>3232228.5500000026</v>
      </c>
      <c r="M36" s="189">
        <f>+INDEX(DataEx!$1:$1048576,MATCH('2015'!$A36,DataEx!$D:$D,0),MATCH('2015'!M$6,DataEx!$7:$7,0))</f>
        <v>5125744.2900000028</v>
      </c>
      <c r="N36" s="189">
        <f>+INDEX(DataEx!$1:$1048576,MATCH('2015'!$A36,DataEx!$D:$D,0),MATCH('2015'!N$6,DataEx!$7:$7,0))</f>
        <v>3268818.9799999995</v>
      </c>
      <c r="O36" s="189">
        <f>+INDEX(DataEx!$1:$1048576,MATCH('2015'!$A36,DataEx!$D:$D,0),MATCH('2015'!O$6,DataEx!$7:$7,0))</f>
        <v>0</v>
      </c>
      <c r="P36" s="189">
        <f>+INDEX(DataEx!$1:$1048576,MATCH('2015'!$A36,DataEx!$D:$D,0),MATCH('2015'!P$6,DataEx!$7:$7,0))</f>
        <v>0</v>
      </c>
      <c r="Q36" s="189">
        <f>+INDEX(DataEx!$1:$1048576,MATCH('2015'!$A36,DataEx!$D:$D,0),MATCH('2015'!Q$6,DataEx!$7:$7,0))</f>
        <v>0</v>
      </c>
      <c r="R36" s="189">
        <f>+INDEX(DataEx!$1:$1048576,MATCH('2015'!$A36,DataEx!$D:$D,0),MATCH('2015'!R$6,DataEx!$7:$7,0))</f>
        <v>0</v>
      </c>
      <c r="S36" s="270">
        <f t="shared" si="3"/>
        <v>28312535.060000032</v>
      </c>
      <c r="T36" s="271">
        <f t="shared" si="4"/>
        <v>7.8087615830510432E-3</v>
      </c>
    </row>
    <row r="37" spans="1:20">
      <c r="A37" s="176">
        <v>415</v>
      </c>
      <c r="B37" s="343" t="str">
        <f>+VLOOKUP($A37,Master!$D$22:$G$218,4,FALSE)</f>
        <v>Rashodi za tekuće održavanje</v>
      </c>
      <c r="C37" s="344"/>
      <c r="D37" s="344"/>
      <c r="E37" s="344"/>
      <c r="F37" s="344"/>
      <c r="G37" s="189">
        <f>+INDEX(DataEx!$1:$1048576,MATCH('2015'!$A37,DataEx!$D:$D,0),MATCH('2015'!G$6,DataEx!$7:$7,0))</f>
        <v>605572.42000000004</v>
      </c>
      <c r="H37" s="189">
        <f>+INDEX(DataEx!$1:$1048576,MATCH('2015'!$A37,DataEx!$D:$D,0),MATCH('2015'!H$6,DataEx!$7:$7,0))</f>
        <v>1430948.2699999996</v>
      </c>
      <c r="I37" s="189">
        <f>+INDEX(DataEx!$1:$1048576,MATCH('2015'!$A37,DataEx!$D:$D,0),MATCH('2015'!I$6,DataEx!$7:$7,0))</f>
        <v>1541159.98</v>
      </c>
      <c r="J37" s="189">
        <f>+INDEX(DataEx!$1:$1048576,MATCH('2015'!$A37,DataEx!$D:$D,0),MATCH('2015'!J$6,DataEx!$7:$7,0))</f>
        <v>1495923.86</v>
      </c>
      <c r="K37" s="189">
        <f>+INDEX(DataEx!$1:$1048576,MATCH('2015'!$A37,DataEx!$D:$D,0),MATCH('2015'!K$6,DataEx!$7:$7,0))</f>
        <v>1537431.38</v>
      </c>
      <c r="L37" s="189">
        <f>+INDEX(DataEx!$1:$1048576,MATCH('2015'!$A37,DataEx!$D:$D,0),MATCH('2015'!L$6,DataEx!$7:$7,0))</f>
        <v>1471949.0899999999</v>
      </c>
      <c r="M37" s="189">
        <f>+INDEX(DataEx!$1:$1048576,MATCH('2015'!$A37,DataEx!$D:$D,0),MATCH('2015'!M$6,DataEx!$7:$7,0))</f>
        <v>787559.14</v>
      </c>
      <c r="N37" s="189">
        <f>+INDEX(DataEx!$1:$1048576,MATCH('2015'!$A37,DataEx!$D:$D,0),MATCH('2015'!N$6,DataEx!$7:$7,0))</f>
        <v>1786413.21</v>
      </c>
      <c r="O37" s="189">
        <f>+INDEX(DataEx!$1:$1048576,MATCH('2015'!$A37,DataEx!$D:$D,0),MATCH('2015'!O$6,DataEx!$7:$7,0))</f>
        <v>0</v>
      </c>
      <c r="P37" s="189">
        <f>+INDEX(DataEx!$1:$1048576,MATCH('2015'!$A37,DataEx!$D:$D,0),MATCH('2015'!P$6,DataEx!$7:$7,0))</f>
        <v>0</v>
      </c>
      <c r="Q37" s="189">
        <f>+INDEX(DataEx!$1:$1048576,MATCH('2015'!$A37,DataEx!$D:$D,0),MATCH('2015'!Q$6,DataEx!$7:$7,0))</f>
        <v>0</v>
      </c>
      <c r="R37" s="189">
        <f>+INDEX(DataEx!$1:$1048576,MATCH('2015'!$A37,DataEx!$D:$D,0),MATCH('2015'!R$6,DataEx!$7:$7,0))</f>
        <v>0</v>
      </c>
      <c r="S37" s="270">
        <f t="shared" si="3"/>
        <v>10656957.349999998</v>
      </c>
      <c r="T37" s="271">
        <f t="shared" si="4"/>
        <v>2.9392507230644764E-3</v>
      </c>
    </row>
    <row r="38" spans="1:20">
      <c r="A38" s="176">
        <v>416</v>
      </c>
      <c r="B38" s="343" t="str">
        <f>+VLOOKUP($A38,Master!$D$22:$G$218,4,FALSE)</f>
        <v>Kamate</v>
      </c>
      <c r="C38" s="344"/>
      <c r="D38" s="344"/>
      <c r="E38" s="344"/>
      <c r="F38" s="344"/>
      <c r="G38" s="189">
        <f>+INDEX(DataEx!$1:$1048576,MATCH('2015'!$A38,DataEx!$D:$D,0),MATCH('2015'!G$6,DataEx!$7:$7,0))</f>
        <v>2231451.0099999998</v>
      </c>
      <c r="H38" s="189">
        <f>+INDEX(DataEx!$1:$1048576,MATCH('2015'!$A38,DataEx!$D:$D,0),MATCH('2015'!H$6,DataEx!$7:$7,0))</f>
        <v>2890207.88</v>
      </c>
      <c r="I38" s="189">
        <f>+INDEX(DataEx!$1:$1048576,MATCH('2015'!$A38,DataEx!$D:$D,0),MATCH('2015'!I$6,DataEx!$7:$7,0))</f>
        <v>5040573.9700000007</v>
      </c>
      <c r="J38" s="189">
        <f>+INDEX(DataEx!$1:$1048576,MATCH('2015'!$A38,DataEx!$D:$D,0),MATCH('2015'!J$6,DataEx!$7:$7,0))</f>
        <v>19073852.520000003</v>
      </c>
      <c r="K38" s="189">
        <f>+INDEX(DataEx!$1:$1048576,MATCH('2015'!$A38,DataEx!$D:$D,0),MATCH('2015'!K$6,DataEx!$7:$7,0))</f>
        <v>15976194.35</v>
      </c>
      <c r="L38" s="189">
        <f>+INDEX(DataEx!$1:$1048576,MATCH('2015'!$A38,DataEx!$D:$D,0),MATCH('2015'!L$6,DataEx!$7:$7,0))</f>
        <v>4369899.47</v>
      </c>
      <c r="M38" s="189">
        <f>+INDEX(DataEx!$1:$1048576,MATCH('2015'!$A38,DataEx!$D:$D,0),MATCH('2015'!M$6,DataEx!$7:$7,0))</f>
        <v>6086747.0200000005</v>
      </c>
      <c r="N38" s="189">
        <f>+INDEX(DataEx!$1:$1048576,MATCH('2015'!$A38,DataEx!$D:$D,0),MATCH('2015'!N$6,DataEx!$7:$7,0))</f>
        <v>983659.16</v>
      </c>
      <c r="O38" s="189">
        <f>+INDEX(DataEx!$1:$1048576,MATCH('2015'!$A38,DataEx!$D:$D,0),MATCH('2015'!O$6,DataEx!$7:$7,0))</f>
        <v>0</v>
      </c>
      <c r="P38" s="189">
        <f>+INDEX(DataEx!$1:$1048576,MATCH('2015'!$A38,DataEx!$D:$D,0),MATCH('2015'!P$6,DataEx!$7:$7,0))</f>
        <v>0</v>
      </c>
      <c r="Q38" s="189">
        <f>+INDEX(DataEx!$1:$1048576,MATCH('2015'!$A38,DataEx!$D:$D,0),MATCH('2015'!Q$6,DataEx!$7:$7,0))</f>
        <v>0</v>
      </c>
      <c r="R38" s="189">
        <f>+INDEX(DataEx!$1:$1048576,MATCH('2015'!$A38,DataEx!$D:$D,0),MATCH('2015'!R$6,DataEx!$7:$7,0))</f>
        <v>0</v>
      </c>
      <c r="S38" s="270">
        <f t="shared" si="3"/>
        <v>56652585.380000003</v>
      </c>
      <c r="T38" s="271">
        <f t="shared" si="4"/>
        <v>1.5625112034593724E-2</v>
      </c>
    </row>
    <row r="39" spans="1:20">
      <c r="A39" s="176">
        <v>417</v>
      </c>
      <c r="B39" s="343" t="str">
        <f>+VLOOKUP($A39,Master!$D$22:$G$218,4,FALSE)</f>
        <v>Renta</v>
      </c>
      <c r="C39" s="344"/>
      <c r="D39" s="344"/>
      <c r="E39" s="344"/>
      <c r="F39" s="344"/>
      <c r="G39" s="189">
        <f>+INDEX(DataEx!$1:$1048576,MATCH('2015'!$A39,DataEx!$D:$D,0),MATCH('2015'!G$6,DataEx!$7:$7,0))</f>
        <v>1031507.4999999999</v>
      </c>
      <c r="H39" s="189">
        <f>+INDEX(DataEx!$1:$1048576,MATCH('2015'!$A39,DataEx!$D:$D,0),MATCH('2015'!H$6,DataEx!$7:$7,0))</f>
        <v>317157.60000000009</v>
      </c>
      <c r="I39" s="189">
        <f>+INDEX(DataEx!$1:$1048576,MATCH('2015'!$A39,DataEx!$D:$D,0),MATCH('2015'!I$6,DataEx!$7:$7,0))</f>
        <v>1109766.83</v>
      </c>
      <c r="J39" s="189">
        <f>+INDEX(DataEx!$1:$1048576,MATCH('2015'!$A39,DataEx!$D:$D,0),MATCH('2015'!J$6,DataEx!$7:$7,0))</f>
        <v>602143.53</v>
      </c>
      <c r="K39" s="189">
        <f>+INDEX(DataEx!$1:$1048576,MATCH('2015'!$A39,DataEx!$D:$D,0),MATCH('2015'!K$6,DataEx!$7:$7,0))</f>
        <v>694433.44000000006</v>
      </c>
      <c r="L39" s="189">
        <f>+INDEX(DataEx!$1:$1048576,MATCH('2015'!$A39,DataEx!$D:$D,0),MATCH('2015'!L$6,DataEx!$7:$7,0))</f>
        <v>646801.94999999995</v>
      </c>
      <c r="M39" s="189">
        <f>+INDEX(DataEx!$1:$1048576,MATCH('2015'!$A39,DataEx!$D:$D,0),MATCH('2015'!M$6,DataEx!$7:$7,0))</f>
        <v>742385.64000000025</v>
      </c>
      <c r="N39" s="189">
        <f>+INDEX(DataEx!$1:$1048576,MATCH('2015'!$A39,DataEx!$D:$D,0),MATCH('2015'!N$6,DataEx!$7:$7,0))</f>
        <v>646855.39</v>
      </c>
      <c r="O39" s="189">
        <f>+INDEX(DataEx!$1:$1048576,MATCH('2015'!$A39,DataEx!$D:$D,0),MATCH('2015'!O$6,DataEx!$7:$7,0))</f>
        <v>0</v>
      </c>
      <c r="P39" s="189">
        <f>+INDEX(DataEx!$1:$1048576,MATCH('2015'!$A39,DataEx!$D:$D,0),MATCH('2015'!P$6,DataEx!$7:$7,0))</f>
        <v>0</v>
      </c>
      <c r="Q39" s="189">
        <f>+INDEX(DataEx!$1:$1048576,MATCH('2015'!$A39,DataEx!$D:$D,0),MATCH('2015'!Q$6,DataEx!$7:$7,0))</f>
        <v>0</v>
      </c>
      <c r="R39" s="189">
        <f>+INDEX(DataEx!$1:$1048576,MATCH('2015'!$A39,DataEx!$D:$D,0),MATCH('2015'!R$6,DataEx!$7:$7,0))</f>
        <v>0</v>
      </c>
      <c r="S39" s="270">
        <f t="shared" si="3"/>
        <v>5791051.8799999999</v>
      </c>
      <c r="T39" s="271">
        <f t="shared" si="4"/>
        <v>1.597205737676514E-3</v>
      </c>
    </row>
    <row r="40" spans="1:20">
      <c r="A40" s="176">
        <v>418</v>
      </c>
      <c r="B40" s="343" t="str">
        <f>+VLOOKUP($A40,Master!$D$22:$G$218,4,FALSE)</f>
        <v>Subvencije</v>
      </c>
      <c r="C40" s="344"/>
      <c r="D40" s="344"/>
      <c r="E40" s="344"/>
      <c r="F40" s="344"/>
      <c r="G40" s="189">
        <f>+INDEX(DataEx!$1:$1048576,MATCH('2015'!$A40,DataEx!$D:$D,0),MATCH('2015'!G$6,DataEx!$7:$7,0))</f>
        <v>1086971.1499999999</v>
      </c>
      <c r="H40" s="189">
        <f>+INDEX(DataEx!$1:$1048576,MATCH('2015'!$A40,DataEx!$D:$D,0),MATCH('2015'!H$6,DataEx!$7:$7,0))</f>
        <v>1306305.6900000002</v>
      </c>
      <c r="I40" s="189">
        <f>+INDEX(DataEx!$1:$1048576,MATCH('2015'!$A40,DataEx!$D:$D,0),MATCH('2015'!I$6,DataEx!$7:$7,0))</f>
        <v>2404016.9299999992</v>
      </c>
      <c r="J40" s="189">
        <f>+INDEX(DataEx!$1:$1048576,MATCH('2015'!$A40,DataEx!$D:$D,0),MATCH('2015'!J$6,DataEx!$7:$7,0))</f>
        <v>539463.14999999991</v>
      </c>
      <c r="K40" s="189">
        <f>+INDEX(DataEx!$1:$1048576,MATCH('2015'!$A40,DataEx!$D:$D,0),MATCH('2015'!K$6,DataEx!$7:$7,0))</f>
        <v>455124.36999999994</v>
      </c>
      <c r="L40" s="189">
        <f>+INDEX(DataEx!$1:$1048576,MATCH('2015'!$A40,DataEx!$D:$D,0),MATCH('2015'!L$6,DataEx!$7:$7,0))</f>
        <v>403939.28999999992</v>
      </c>
      <c r="M40" s="189">
        <f>+INDEX(DataEx!$1:$1048576,MATCH('2015'!$A40,DataEx!$D:$D,0),MATCH('2015'!M$6,DataEx!$7:$7,0))</f>
        <v>762127.46000000008</v>
      </c>
      <c r="N40" s="189">
        <f>+INDEX(DataEx!$1:$1048576,MATCH('2015'!$A40,DataEx!$D:$D,0),MATCH('2015'!N$6,DataEx!$7:$7,0))</f>
        <v>2984947.5200000005</v>
      </c>
      <c r="O40" s="189">
        <f>+INDEX(DataEx!$1:$1048576,MATCH('2015'!$A40,DataEx!$D:$D,0),MATCH('2015'!O$6,DataEx!$7:$7,0))</f>
        <v>0</v>
      </c>
      <c r="P40" s="189">
        <f>+INDEX(DataEx!$1:$1048576,MATCH('2015'!$A40,DataEx!$D:$D,0),MATCH('2015'!P$6,DataEx!$7:$7,0))</f>
        <v>0</v>
      </c>
      <c r="Q40" s="189">
        <f>+INDEX(DataEx!$1:$1048576,MATCH('2015'!$A40,DataEx!$D:$D,0),MATCH('2015'!Q$6,DataEx!$7:$7,0))</f>
        <v>0</v>
      </c>
      <c r="R40" s="189">
        <f>+INDEX(DataEx!$1:$1048576,MATCH('2015'!$A40,DataEx!$D:$D,0),MATCH('2015'!R$6,DataEx!$7:$7,0))</f>
        <v>0</v>
      </c>
      <c r="S40" s="270">
        <f t="shared" si="3"/>
        <v>9942895.5600000005</v>
      </c>
      <c r="T40" s="271">
        <f t="shared" si="4"/>
        <v>2.7423083347597878E-3</v>
      </c>
    </row>
    <row r="41" spans="1:20">
      <c r="A41" s="176">
        <v>419</v>
      </c>
      <c r="B41" s="343" t="str">
        <f>+VLOOKUP($A41,Master!$D$22:$G$218,4,FALSE)</f>
        <v>Ostali izdaci</v>
      </c>
      <c r="C41" s="344"/>
      <c r="D41" s="344"/>
      <c r="E41" s="344"/>
      <c r="F41" s="344"/>
      <c r="G41" s="189">
        <f>+INDEX(DataEx!$1:$1048576,MATCH('2015'!$A41,DataEx!$D:$D,0),MATCH('2015'!G$6,DataEx!$7:$7,0))</f>
        <v>1041875.1299999997</v>
      </c>
      <c r="H41" s="189">
        <f>+INDEX(DataEx!$1:$1048576,MATCH('2015'!$A41,DataEx!$D:$D,0),MATCH('2015'!H$6,DataEx!$7:$7,0))</f>
        <v>1690971.0999999989</v>
      </c>
      <c r="I41" s="189">
        <f>+INDEX(DataEx!$1:$1048576,MATCH('2015'!$A41,DataEx!$D:$D,0),MATCH('2015'!I$6,DataEx!$7:$7,0))</f>
        <v>2599611.33</v>
      </c>
      <c r="J41" s="189">
        <f>+INDEX(DataEx!$1:$1048576,MATCH('2015'!$A41,DataEx!$D:$D,0),MATCH('2015'!J$6,DataEx!$7:$7,0))</f>
        <v>1938086.8499999989</v>
      </c>
      <c r="K41" s="189">
        <f>+INDEX(DataEx!$1:$1048576,MATCH('2015'!$A41,DataEx!$D:$D,0),MATCH('2015'!K$6,DataEx!$7:$7,0))</f>
        <v>2819257.6400000006</v>
      </c>
      <c r="L41" s="189">
        <f>+INDEX(DataEx!$1:$1048576,MATCH('2015'!$A41,DataEx!$D:$D,0),MATCH('2015'!L$6,DataEx!$7:$7,0))</f>
        <v>1615135.1199999992</v>
      </c>
      <c r="M41" s="189">
        <f>+INDEX(DataEx!$1:$1048576,MATCH('2015'!$A41,DataEx!$D:$D,0),MATCH('2015'!M$6,DataEx!$7:$7,0))</f>
        <v>3404287.5800000015</v>
      </c>
      <c r="N41" s="189">
        <f>+INDEX(DataEx!$1:$1048576,MATCH('2015'!$A41,DataEx!$D:$D,0),MATCH('2015'!N$6,DataEx!$7:$7,0))</f>
        <v>1631606.9099999997</v>
      </c>
      <c r="O41" s="189">
        <f>+INDEX(DataEx!$1:$1048576,MATCH('2015'!$A41,DataEx!$D:$D,0),MATCH('2015'!O$6,DataEx!$7:$7,0))</f>
        <v>0</v>
      </c>
      <c r="P41" s="189">
        <f>+INDEX(DataEx!$1:$1048576,MATCH('2015'!$A41,DataEx!$D:$D,0),MATCH('2015'!P$6,DataEx!$7:$7,0))</f>
        <v>0</v>
      </c>
      <c r="Q41" s="189">
        <f>+INDEX(DataEx!$1:$1048576,MATCH('2015'!$A41,DataEx!$D:$D,0),MATCH('2015'!Q$6,DataEx!$7:$7,0))</f>
        <v>0</v>
      </c>
      <c r="R41" s="189">
        <f>+INDEX(DataEx!$1:$1048576,MATCH('2015'!$A41,DataEx!$D:$D,0),MATCH('2015'!R$6,DataEx!$7:$7,0))</f>
        <v>0</v>
      </c>
      <c r="S41" s="270">
        <f t="shared" si="3"/>
        <v>16740831.659999998</v>
      </c>
      <c r="T41" s="271">
        <f t="shared" si="4"/>
        <v>4.617218587381856E-3</v>
      </c>
    </row>
    <row r="42" spans="1:20">
      <c r="A42" s="176">
        <v>440</v>
      </c>
      <c r="B42" s="343" t="str">
        <f>+VLOOKUP($A42,Master!$D$22:$G$218,4,FALSE)</f>
        <v>Kapitalni izdaci u tekućem budžetu</v>
      </c>
      <c r="C42" s="344"/>
      <c r="D42" s="344"/>
      <c r="E42" s="344"/>
      <c r="F42" s="344"/>
      <c r="G42" s="189">
        <f>+INDEX(DataEx!$1:$1048576,MATCH('2015'!$A42,DataEx!$D:$D,0),MATCH('2015'!G$6,DataEx!$7:$7,0))</f>
        <v>61723.010000000024</v>
      </c>
      <c r="H42" s="189">
        <f>+INDEX(DataEx!$1:$1048576,MATCH('2015'!$A42,DataEx!$D:$D,0),MATCH('2015'!H$6,DataEx!$7:$7,0))</f>
        <v>312554.87</v>
      </c>
      <c r="I42" s="189">
        <f>+INDEX(DataEx!$1:$1048576,MATCH('2015'!$A42,DataEx!$D:$D,0),MATCH('2015'!I$6,DataEx!$7:$7,0))</f>
        <v>1618272.1700000025</v>
      </c>
      <c r="J42" s="189">
        <f>+INDEX(DataEx!$1:$1048576,MATCH('2015'!$A42,DataEx!$D:$D,0),MATCH('2015'!J$6,DataEx!$7:$7,0))</f>
        <v>608967.27</v>
      </c>
      <c r="K42" s="189">
        <f>+INDEX(DataEx!$1:$1048576,MATCH('2015'!$A42,DataEx!$D:$D,0),MATCH('2015'!K$6,DataEx!$7:$7,0))</f>
        <v>1154162.4099999999</v>
      </c>
      <c r="L42" s="189">
        <f>+INDEX(DataEx!$1:$1048576,MATCH('2015'!$A42,DataEx!$D:$D,0),MATCH('2015'!L$6,DataEx!$7:$7,0))</f>
        <v>968554.92</v>
      </c>
      <c r="M42" s="189">
        <f>+INDEX(DataEx!$1:$1048576,MATCH('2015'!$A42,DataEx!$D:$D,0),MATCH('2015'!M$6,DataEx!$7:$7,0))</f>
        <v>1421159.9</v>
      </c>
      <c r="N42" s="189">
        <f>+INDEX(DataEx!$1:$1048576,MATCH('2015'!$A42,DataEx!$D:$D,0),MATCH('2015'!N$6,DataEx!$7:$7,0))</f>
        <v>2020497.4199999997</v>
      </c>
      <c r="O42" s="189">
        <f>+INDEX(DataEx!$1:$1048576,MATCH('2015'!$A42,DataEx!$D:$D,0),MATCH('2015'!O$6,DataEx!$7:$7,0))</f>
        <v>0</v>
      </c>
      <c r="P42" s="189">
        <f>+INDEX(DataEx!$1:$1048576,MATCH('2015'!$A42,DataEx!$D:$D,0),MATCH('2015'!P$6,DataEx!$7:$7,0))</f>
        <v>0</v>
      </c>
      <c r="Q42" s="189">
        <f>+INDEX(DataEx!$1:$1048576,MATCH('2015'!$A42,DataEx!$D:$D,0),MATCH('2015'!Q$6,DataEx!$7:$7,0))</f>
        <v>0</v>
      </c>
      <c r="R42" s="189">
        <f>+INDEX(DataEx!$1:$1048576,MATCH('2015'!$A42,DataEx!$D:$D,0),MATCH('2015'!R$6,DataEx!$7:$7,0))</f>
        <v>0</v>
      </c>
      <c r="S42" s="270">
        <f t="shared" si="3"/>
        <v>8165891.9700000025</v>
      </c>
      <c r="T42" s="271">
        <f t="shared" si="4"/>
        <v>2.2522004254140059E-3</v>
      </c>
    </row>
    <row r="43" spans="1:20">
      <c r="A43" s="176">
        <v>42</v>
      </c>
      <c r="B43" s="333" t="str">
        <f>+VLOOKUP($A43,Master!$D$22:$G$218,4,FALSE)</f>
        <v>Transferi za socijalnu zaštitu</v>
      </c>
      <c r="C43" s="334"/>
      <c r="D43" s="334"/>
      <c r="E43" s="334"/>
      <c r="F43" s="334"/>
      <c r="G43" s="219">
        <f>+SUM(G44:G48)</f>
        <v>39786085.87000002</v>
      </c>
      <c r="H43" s="219">
        <f t="shared" ref="H43:R43" si="8">+SUM(H44:H48)</f>
        <v>40069751.660000004</v>
      </c>
      <c r="I43" s="219">
        <f t="shared" si="8"/>
        <v>40864096.719999999</v>
      </c>
      <c r="J43" s="219">
        <f t="shared" si="8"/>
        <v>40502347.820000008</v>
      </c>
      <c r="K43" s="219">
        <f t="shared" si="8"/>
        <v>40971406.99000001</v>
      </c>
      <c r="L43" s="219">
        <f t="shared" si="8"/>
        <v>40988719.57</v>
      </c>
      <c r="M43" s="219">
        <f t="shared" si="8"/>
        <v>40367487.210000023</v>
      </c>
      <c r="N43" s="219">
        <f t="shared" si="8"/>
        <v>39162482.690000027</v>
      </c>
      <c r="O43" s="219">
        <f t="shared" si="8"/>
        <v>0</v>
      </c>
      <c r="P43" s="219">
        <f t="shared" si="8"/>
        <v>0</v>
      </c>
      <c r="Q43" s="219">
        <f t="shared" si="8"/>
        <v>0</v>
      </c>
      <c r="R43" s="283">
        <f t="shared" si="8"/>
        <v>0</v>
      </c>
      <c r="S43" s="273">
        <f t="shared" si="3"/>
        <v>322712378.53000009</v>
      </c>
      <c r="T43" s="274">
        <f t="shared" si="4"/>
        <v>8.9005948019127618E-2</v>
      </c>
    </row>
    <row r="44" spans="1:20">
      <c r="A44" s="176">
        <v>421</v>
      </c>
      <c r="B44" s="343" t="str">
        <f>+VLOOKUP($A44,Master!$D$22:$G$218,4,FALSE)</f>
        <v>Prava iz oblasti socijalne zaštite</v>
      </c>
      <c r="C44" s="344"/>
      <c r="D44" s="344"/>
      <c r="E44" s="344"/>
      <c r="F44" s="344"/>
      <c r="G44" s="189">
        <f>+INDEX(DataEx!$1:$1048576,MATCH('2015'!$A44,DataEx!$D:$D,0),MATCH('2015'!G$6,DataEx!$7:$7,0))</f>
        <v>4939929.87</v>
      </c>
      <c r="H44" s="189">
        <f>+INDEX(DataEx!$1:$1048576,MATCH('2015'!$A44,DataEx!$D:$D,0),MATCH('2015'!H$6,DataEx!$7:$7,0))</f>
        <v>5097441.17</v>
      </c>
      <c r="I44" s="189">
        <f>+INDEX(DataEx!$1:$1048576,MATCH('2015'!$A44,DataEx!$D:$D,0),MATCH('2015'!I$6,DataEx!$7:$7,0))</f>
        <v>5071055.13</v>
      </c>
      <c r="J44" s="189">
        <f>+INDEX(DataEx!$1:$1048576,MATCH('2015'!$A44,DataEx!$D:$D,0),MATCH('2015'!J$6,DataEx!$7:$7,0))</f>
        <v>5139689.5999999996</v>
      </c>
      <c r="K44" s="189">
        <f>+INDEX(DataEx!$1:$1048576,MATCH('2015'!$A44,DataEx!$D:$D,0),MATCH('2015'!K$6,DataEx!$7:$7,0))</f>
        <v>4851223.5199999996</v>
      </c>
      <c r="L44" s="189">
        <f>+INDEX(DataEx!$1:$1048576,MATCH('2015'!$A44,DataEx!$D:$D,0),MATCH('2015'!L$6,DataEx!$7:$7,0))</f>
        <v>4951711.88</v>
      </c>
      <c r="M44" s="189">
        <f>+INDEX(DataEx!$1:$1048576,MATCH('2015'!$A44,DataEx!$D:$D,0),MATCH('2015'!M$6,DataEx!$7:$7,0))</f>
        <v>5250320.330000001</v>
      </c>
      <c r="N44" s="189">
        <f>+INDEX(DataEx!$1:$1048576,MATCH('2015'!$A44,DataEx!$D:$D,0),MATCH('2015'!N$6,DataEx!$7:$7,0))</f>
        <v>4825685.17</v>
      </c>
      <c r="O44" s="189">
        <f>+INDEX(DataEx!$1:$1048576,MATCH('2015'!$A44,DataEx!$D:$D,0),MATCH('2015'!O$6,DataEx!$7:$7,0))</f>
        <v>0</v>
      </c>
      <c r="P44" s="189">
        <f>+INDEX(DataEx!$1:$1048576,MATCH('2015'!$A44,DataEx!$D:$D,0),MATCH('2015'!P$6,DataEx!$7:$7,0))</f>
        <v>0</v>
      </c>
      <c r="Q44" s="189">
        <f>+INDEX(DataEx!$1:$1048576,MATCH('2015'!$A44,DataEx!$D:$D,0),MATCH('2015'!Q$6,DataEx!$7:$7,0))</f>
        <v>0</v>
      </c>
      <c r="R44" s="189">
        <f>+INDEX(DataEx!$1:$1048576,MATCH('2015'!$A44,DataEx!$D:$D,0),MATCH('2015'!R$6,DataEx!$7:$7,0))</f>
        <v>0</v>
      </c>
      <c r="S44" s="270">
        <f t="shared" si="3"/>
        <v>40127056.669999994</v>
      </c>
      <c r="T44" s="271">
        <f t="shared" si="4"/>
        <v>1.1067275251105959E-2</v>
      </c>
    </row>
    <row r="45" spans="1:20">
      <c r="A45" s="176">
        <v>422</v>
      </c>
      <c r="B45" s="343" t="str">
        <f>+VLOOKUP($A45,Master!$D$22:$G$218,4,FALSE)</f>
        <v>Sredstva za tehnološke viškove</v>
      </c>
      <c r="C45" s="344"/>
      <c r="D45" s="344"/>
      <c r="E45" s="344"/>
      <c r="F45" s="344"/>
      <c r="G45" s="189">
        <f>+INDEX(DataEx!$1:$1048576,MATCH('2015'!$A45,DataEx!$D:$D,0),MATCH('2015'!G$6,DataEx!$7:$7,0))</f>
        <v>123264</v>
      </c>
      <c r="H45" s="189">
        <f>+INDEX(DataEx!$1:$1048576,MATCH('2015'!$A45,DataEx!$D:$D,0),MATCH('2015'!H$6,DataEx!$7:$7,0))</f>
        <v>1502573.79</v>
      </c>
      <c r="I45" s="189">
        <f>+INDEX(DataEx!$1:$1048576,MATCH('2015'!$A45,DataEx!$D:$D,0),MATCH('2015'!I$6,DataEx!$7:$7,0))</f>
        <v>1308387.6299999999</v>
      </c>
      <c r="J45" s="189">
        <f>+INDEX(DataEx!$1:$1048576,MATCH('2015'!$A45,DataEx!$D:$D,0),MATCH('2015'!J$6,DataEx!$7:$7,0))</f>
        <v>1469394.41</v>
      </c>
      <c r="K45" s="189">
        <f>+INDEX(DataEx!$1:$1048576,MATCH('2015'!$A45,DataEx!$D:$D,0),MATCH('2015'!K$6,DataEx!$7:$7,0))</f>
        <v>2049731.8899999997</v>
      </c>
      <c r="L45" s="189">
        <f>+INDEX(DataEx!$1:$1048576,MATCH('2015'!$A45,DataEx!$D:$D,0),MATCH('2015'!L$6,DataEx!$7:$7,0))</f>
        <v>2688479.92</v>
      </c>
      <c r="M45" s="189">
        <f>+INDEX(DataEx!$1:$1048576,MATCH('2015'!$A45,DataEx!$D:$D,0),MATCH('2015'!M$6,DataEx!$7:$7,0))</f>
        <v>975222.94</v>
      </c>
      <c r="N45" s="189">
        <f>+INDEX(DataEx!$1:$1048576,MATCH('2015'!$A45,DataEx!$D:$D,0),MATCH('2015'!N$6,DataEx!$7:$7,0))</f>
        <v>683868.67</v>
      </c>
      <c r="O45" s="189">
        <f>+INDEX(DataEx!$1:$1048576,MATCH('2015'!$A45,DataEx!$D:$D,0),MATCH('2015'!O$6,DataEx!$7:$7,0))</f>
        <v>0</v>
      </c>
      <c r="P45" s="189">
        <f>+INDEX(DataEx!$1:$1048576,MATCH('2015'!$A45,DataEx!$D:$D,0),MATCH('2015'!P$6,DataEx!$7:$7,0))</f>
        <v>0</v>
      </c>
      <c r="Q45" s="189">
        <f>+INDEX(DataEx!$1:$1048576,MATCH('2015'!$A45,DataEx!$D:$D,0),MATCH('2015'!Q$6,DataEx!$7:$7,0))</f>
        <v>0</v>
      </c>
      <c r="R45" s="189">
        <f>+INDEX(DataEx!$1:$1048576,MATCH('2015'!$A45,DataEx!$D:$D,0),MATCH('2015'!R$6,DataEx!$7:$7,0))</f>
        <v>0</v>
      </c>
      <c r="S45" s="270">
        <f t="shared" si="3"/>
        <v>10800923.25</v>
      </c>
      <c r="T45" s="271">
        <f t="shared" si="4"/>
        <v>2.9789573543077398E-3</v>
      </c>
    </row>
    <row r="46" spans="1:20">
      <c r="A46" s="176">
        <v>423</v>
      </c>
      <c r="B46" s="343" t="str">
        <f>+VLOOKUP($A46,Master!$D$22:$G$218,4,FALSE)</f>
        <v>Prava iz oblasti penzijskog i invalidskog osiguranja</v>
      </c>
      <c r="C46" s="344"/>
      <c r="D46" s="344"/>
      <c r="E46" s="344"/>
      <c r="F46" s="344"/>
      <c r="G46" s="189">
        <f>+INDEX(DataEx!$1:$1048576,MATCH('2015'!$A46,DataEx!$D:$D,0),MATCH('2015'!G$6,DataEx!$7:$7,0))</f>
        <v>31902604.520000014</v>
      </c>
      <c r="H46" s="189">
        <f>+INDEX(DataEx!$1:$1048576,MATCH('2015'!$A46,DataEx!$D:$D,0),MATCH('2015'!H$6,DataEx!$7:$7,0))</f>
        <v>31653949.310000002</v>
      </c>
      <c r="I46" s="189">
        <f>+INDEX(DataEx!$1:$1048576,MATCH('2015'!$A46,DataEx!$D:$D,0),MATCH('2015'!I$6,DataEx!$7:$7,0))</f>
        <v>32846294.43</v>
      </c>
      <c r="J46" s="189">
        <f>+INDEX(DataEx!$1:$1048576,MATCH('2015'!$A46,DataEx!$D:$D,0),MATCH('2015'!J$6,DataEx!$7:$7,0))</f>
        <v>32093069.74000001</v>
      </c>
      <c r="K46" s="189">
        <f>+INDEX(DataEx!$1:$1048576,MATCH('2015'!$A46,DataEx!$D:$D,0),MATCH('2015'!K$6,DataEx!$7:$7,0))</f>
        <v>32083695.330000009</v>
      </c>
      <c r="L46" s="189">
        <f>+INDEX(DataEx!$1:$1048576,MATCH('2015'!$A46,DataEx!$D:$D,0),MATCH('2015'!L$6,DataEx!$7:$7,0))</f>
        <v>32184677.510000002</v>
      </c>
      <c r="M46" s="189">
        <f>+INDEX(DataEx!$1:$1048576,MATCH('2015'!$A46,DataEx!$D:$D,0),MATCH('2015'!M$6,DataEx!$7:$7,0))</f>
        <v>32230821.330000017</v>
      </c>
      <c r="N46" s="189">
        <f>+INDEX(DataEx!$1:$1048576,MATCH('2015'!$A46,DataEx!$D:$D,0),MATCH('2015'!N$6,DataEx!$7:$7,0))</f>
        <v>32321913.98000003</v>
      </c>
      <c r="O46" s="189">
        <f>+INDEX(DataEx!$1:$1048576,MATCH('2015'!$A46,DataEx!$D:$D,0),MATCH('2015'!O$6,DataEx!$7:$7,0))</f>
        <v>0</v>
      </c>
      <c r="P46" s="189">
        <f>+INDEX(DataEx!$1:$1048576,MATCH('2015'!$A46,DataEx!$D:$D,0),MATCH('2015'!P$6,DataEx!$7:$7,0))</f>
        <v>0</v>
      </c>
      <c r="Q46" s="189">
        <f>+INDEX(DataEx!$1:$1048576,MATCH('2015'!$A46,DataEx!$D:$D,0),MATCH('2015'!Q$6,DataEx!$7:$7,0))</f>
        <v>0</v>
      </c>
      <c r="R46" s="189">
        <f>+INDEX(DataEx!$1:$1048576,MATCH('2015'!$A46,DataEx!$D:$D,0),MATCH('2015'!R$6,DataEx!$7:$7,0))</f>
        <v>0</v>
      </c>
      <c r="S46" s="270">
        <f t="shared" si="3"/>
        <v>257317026.15000007</v>
      </c>
      <c r="T46" s="271">
        <f t="shared" si="4"/>
        <v>7.0969530075879361E-2</v>
      </c>
    </row>
    <row r="47" spans="1:20">
      <c r="A47" s="176">
        <v>424</v>
      </c>
      <c r="B47" s="343" t="str">
        <f>+VLOOKUP($A47,Master!$D$22:$G$218,4,FALSE)</f>
        <v>Ostala prava iz oblasti zdravstvene zaštite</v>
      </c>
      <c r="C47" s="344"/>
      <c r="D47" s="344"/>
      <c r="E47" s="344"/>
      <c r="F47" s="344"/>
      <c r="G47" s="189">
        <f>+INDEX(DataEx!$1:$1048576,MATCH('2015'!$A47,DataEx!$D:$D,0),MATCH('2015'!G$6,DataEx!$7:$7,0))</f>
        <v>2071244.14</v>
      </c>
      <c r="H47" s="189">
        <f>+INDEX(DataEx!$1:$1048576,MATCH('2015'!$A47,DataEx!$D:$D,0),MATCH('2015'!H$6,DataEx!$7:$7,0))</f>
        <v>1199019.9400000002</v>
      </c>
      <c r="I47" s="189">
        <f>+INDEX(DataEx!$1:$1048576,MATCH('2015'!$A47,DataEx!$D:$D,0),MATCH('2015'!I$6,DataEx!$7:$7,0))</f>
        <v>1102979.5</v>
      </c>
      <c r="J47" s="189">
        <f>+INDEX(DataEx!$1:$1048576,MATCH('2015'!$A47,DataEx!$D:$D,0),MATCH('2015'!J$6,DataEx!$7:$7,0))</f>
        <v>1146889.2000000004</v>
      </c>
      <c r="K47" s="189">
        <f>+INDEX(DataEx!$1:$1048576,MATCH('2015'!$A47,DataEx!$D:$D,0),MATCH('2015'!K$6,DataEx!$7:$7,0))</f>
        <v>1220185.26</v>
      </c>
      <c r="L47" s="189">
        <f>+INDEX(DataEx!$1:$1048576,MATCH('2015'!$A47,DataEx!$D:$D,0),MATCH('2015'!L$6,DataEx!$7:$7,0))</f>
        <v>594321.54</v>
      </c>
      <c r="M47" s="189">
        <f>+INDEX(DataEx!$1:$1048576,MATCH('2015'!$A47,DataEx!$D:$D,0),MATCH('2015'!M$6,DataEx!$7:$7,0))</f>
        <v>1273205.0199999998</v>
      </c>
      <c r="N47" s="189">
        <f>+INDEX(DataEx!$1:$1048576,MATCH('2015'!$A47,DataEx!$D:$D,0),MATCH('2015'!N$6,DataEx!$7:$7,0))</f>
        <v>1006470.19</v>
      </c>
      <c r="O47" s="189">
        <f>+INDEX(DataEx!$1:$1048576,MATCH('2015'!$A47,DataEx!$D:$D,0),MATCH('2015'!O$6,DataEx!$7:$7,0))</f>
        <v>0</v>
      </c>
      <c r="P47" s="189">
        <f>+INDEX(DataEx!$1:$1048576,MATCH('2015'!$A47,DataEx!$D:$D,0),MATCH('2015'!P$6,DataEx!$7:$7,0))</f>
        <v>0</v>
      </c>
      <c r="Q47" s="189">
        <f>+INDEX(DataEx!$1:$1048576,MATCH('2015'!$A47,DataEx!$D:$D,0),MATCH('2015'!Q$6,DataEx!$7:$7,0))</f>
        <v>0</v>
      </c>
      <c r="R47" s="189">
        <f>+INDEX(DataEx!$1:$1048576,MATCH('2015'!$A47,DataEx!$D:$D,0),MATCH('2015'!R$6,DataEx!$7:$7,0))</f>
        <v>0</v>
      </c>
      <c r="S47" s="270">
        <f t="shared" si="3"/>
        <v>9614314.7899999991</v>
      </c>
      <c r="T47" s="271">
        <f t="shared" si="4"/>
        <v>2.6516838502949431E-3</v>
      </c>
    </row>
    <row r="48" spans="1:20">
      <c r="A48" s="176">
        <v>425</v>
      </c>
      <c r="B48" s="343" t="str">
        <f>+VLOOKUP($A48,Master!$D$22:$G$218,4,FALSE)</f>
        <v>Ostala prava iz zdravstvenog osiguranja</v>
      </c>
      <c r="C48" s="344"/>
      <c r="D48" s="344"/>
      <c r="E48" s="344"/>
      <c r="F48" s="344"/>
      <c r="G48" s="189">
        <f>+INDEX(DataEx!$1:$1048576,MATCH('2015'!$A48,DataEx!$D:$D,0),MATCH('2015'!G$6,DataEx!$7:$7,0))</f>
        <v>749043.34</v>
      </c>
      <c r="H48" s="189">
        <f>+INDEX(DataEx!$1:$1048576,MATCH('2015'!$A48,DataEx!$D:$D,0),MATCH('2015'!H$6,DataEx!$7:$7,0))</f>
        <v>616767.44999999984</v>
      </c>
      <c r="I48" s="189">
        <f>+INDEX(DataEx!$1:$1048576,MATCH('2015'!$A48,DataEx!$D:$D,0),MATCH('2015'!I$6,DataEx!$7:$7,0))</f>
        <v>535380.03</v>
      </c>
      <c r="J48" s="189">
        <f>+INDEX(DataEx!$1:$1048576,MATCH('2015'!$A48,DataEx!$D:$D,0),MATCH('2015'!J$6,DataEx!$7:$7,0))</f>
        <v>653304.86999999988</v>
      </c>
      <c r="K48" s="189">
        <f>+INDEX(DataEx!$1:$1048576,MATCH('2015'!$A48,DataEx!$D:$D,0),MATCH('2015'!K$6,DataEx!$7:$7,0))</f>
        <v>766570.99</v>
      </c>
      <c r="L48" s="189">
        <f>+INDEX(DataEx!$1:$1048576,MATCH('2015'!$A48,DataEx!$D:$D,0),MATCH('2015'!L$6,DataEx!$7:$7,0))</f>
        <v>569528.72</v>
      </c>
      <c r="M48" s="189">
        <f>+INDEX(DataEx!$1:$1048576,MATCH('2015'!$A48,DataEx!$D:$D,0),MATCH('2015'!M$6,DataEx!$7:$7,0))</f>
        <v>637917.58999999985</v>
      </c>
      <c r="N48" s="189">
        <f>+INDEX(DataEx!$1:$1048576,MATCH('2015'!$A48,DataEx!$D:$D,0),MATCH('2015'!N$6,DataEx!$7:$7,0))</f>
        <v>324544.67999999993</v>
      </c>
      <c r="O48" s="189">
        <f>+INDEX(DataEx!$1:$1048576,MATCH('2015'!$A48,DataEx!$D:$D,0),MATCH('2015'!O$6,DataEx!$7:$7,0))</f>
        <v>0</v>
      </c>
      <c r="P48" s="189">
        <f>+INDEX(DataEx!$1:$1048576,MATCH('2015'!$A48,DataEx!$D:$D,0),MATCH('2015'!P$6,DataEx!$7:$7,0))</f>
        <v>0</v>
      </c>
      <c r="Q48" s="189">
        <f>+INDEX(DataEx!$1:$1048576,MATCH('2015'!$A48,DataEx!$D:$D,0),MATCH('2015'!Q$6,DataEx!$7:$7,0))</f>
        <v>0</v>
      </c>
      <c r="R48" s="189">
        <f>+INDEX(DataEx!$1:$1048576,MATCH('2015'!$A48,DataEx!$D:$D,0),MATCH('2015'!R$6,DataEx!$7:$7,0))</f>
        <v>0</v>
      </c>
      <c r="S48" s="270">
        <f t="shared" si="3"/>
        <v>4853057.669999999</v>
      </c>
      <c r="T48" s="271">
        <f t="shared" si="4"/>
        <v>1.3385014875396028E-3</v>
      </c>
    </row>
    <row r="49" spans="1:20">
      <c r="A49" s="176">
        <v>43</v>
      </c>
      <c r="B49" s="345" t="str">
        <f>+VLOOKUP($A49,Master!$D$22:$G$218,4,FALSE)</f>
        <v xml:space="preserve">Transferi institucijama, pojedincima, nevladinom i javnom sektoru </v>
      </c>
      <c r="C49" s="346"/>
      <c r="D49" s="346"/>
      <c r="E49" s="346"/>
      <c r="F49" s="346"/>
      <c r="G49" s="201">
        <f>+INDEX(DataEx!$1:$1048576,MATCH('2015'!$A49,DataEx!$D:$D,0),MATCH('2015'!G$6,DataEx!$7:$7,0))</f>
        <v>11457600.680000011</v>
      </c>
      <c r="H49" s="201">
        <f>+INDEX(DataEx!$1:$1048576,MATCH('2015'!$A49,DataEx!$D:$D,0),MATCH('2015'!H$6,DataEx!$7:$7,0))</f>
        <v>6752624.2700000033</v>
      </c>
      <c r="I49" s="201">
        <f>+INDEX(DataEx!$1:$1048576,MATCH('2015'!$A49,DataEx!$D:$D,0),MATCH('2015'!I$6,DataEx!$7:$7,0))</f>
        <v>11420501.770000005</v>
      </c>
      <c r="J49" s="201">
        <f>+INDEX(DataEx!$1:$1048576,MATCH('2015'!$A49,DataEx!$D:$D,0),MATCH('2015'!J$6,DataEx!$7:$7,0))</f>
        <v>14999479.220000006</v>
      </c>
      <c r="K49" s="201">
        <f>+INDEX(DataEx!$1:$1048576,MATCH('2015'!$A49,DataEx!$D:$D,0),MATCH('2015'!K$6,DataEx!$7:$7,0))</f>
        <v>7593694.929999995</v>
      </c>
      <c r="L49" s="201">
        <f>+INDEX(DataEx!$1:$1048576,MATCH('2015'!$A49,DataEx!$D:$D,0),MATCH('2015'!L$6,DataEx!$7:$7,0))</f>
        <v>8431005.1099999994</v>
      </c>
      <c r="M49" s="201">
        <f>+INDEX(DataEx!$1:$1048576,MATCH('2015'!$A49,DataEx!$D:$D,0),MATCH('2015'!M$6,DataEx!$7:$7,0))</f>
        <v>10744092.740000006</v>
      </c>
      <c r="N49" s="201">
        <f>+INDEX(DataEx!$1:$1048576,MATCH('2015'!$A49,DataEx!$D:$D,0),MATCH('2015'!N$6,DataEx!$7:$7,0))</f>
        <v>11333981.32</v>
      </c>
      <c r="O49" s="201">
        <f>+INDEX(DataEx!$1:$1048576,MATCH('2015'!$A49,DataEx!$D:$D,0),MATCH('2015'!O$6,DataEx!$7:$7,0))</f>
        <v>0</v>
      </c>
      <c r="P49" s="201">
        <f>+INDEX(DataEx!$1:$1048576,MATCH('2015'!$A49,DataEx!$D:$D,0),MATCH('2015'!P$6,DataEx!$7:$7,0))</f>
        <v>0</v>
      </c>
      <c r="Q49" s="201">
        <f>+INDEX(DataEx!$1:$1048576,MATCH('2015'!$A49,DataEx!$D:$D,0),MATCH('2015'!Q$6,DataEx!$7:$7,0))</f>
        <v>0</v>
      </c>
      <c r="R49" s="275">
        <f>+INDEX(DataEx!$1:$1048576,MATCH('2015'!$A49,DataEx!$D:$D,0),MATCH('2015'!R$6,DataEx!$7:$7,0))</f>
        <v>0</v>
      </c>
      <c r="S49" s="273">
        <f t="shared" si="3"/>
        <v>82732980.040000021</v>
      </c>
      <c r="T49" s="274">
        <f t="shared" si="4"/>
        <v>2.2818236333079538E-2</v>
      </c>
    </row>
    <row r="50" spans="1:20">
      <c r="A50" s="176">
        <v>44</v>
      </c>
      <c r="B50" s="345" t="str">
        <f>+VLOOKUP($A50,Master!$D$22:$G$218,4,FALSE)</f>
        <v>Kapitalni budžet</v>
      </c>
      <c r="C50" s="346"/>
      <c r="D50" s="346"/>
      <c r="E50" s="346"/>
      <c r="F50" s="346"/>
      <c r="G50" s="201">
        <f>+INDEX(DataEx!$1:$1048576,MATCH('2015'!$A50,DataEx!$D:$D,0),MATCH('2015'!G$6,DataEx!$7:$7,0))</f>
        <v>212599.13000000003</v>
      </c>
      <c r="H50" s="201">
        <f>+INDEX(DataEx!$1:$1048576,MATCH('2015'!$A50,DataEx!$D:$D,0),MATCH('2015'!H$6,DataEx!$7:$7,0))</f>
        <v>13042118.35</v>
      </c>
      <c r="I50" s="201">
        <f>+INDEX(DataEx!$1:$1048576,MATCH('2015'!$A50,DataEx!$D:$D,0),MATCH('2015'!I$6,DataEx!$7:$7,0))</f>
        <v>3425472.6699999962</v>
      </c>
      <c r="J50" s="201">
        <f>+INDEX(DataEx!$1:$1048576,MATCH('2015'!$A50,DataEx!$D:$D,0),MATCH('2015'!J$6,DataEx!$7:$7,0))</f>
        <v>84830928.729999989</v>
      </c>
      <c r="K50" s="201">
        <f>+INDEX(DataEx!$1:$1048576,MATCH('2015'!$A50,DataEx!$D:$D,0),MATCH('2015'!K$6,DataEx!$7:$7,0))</f>
        <v>2373603.1400000025</v>
      </c>
      <c r="L50" s="201">
        <f>+INDEX(DataEx!$1:$1048576,MATCH('2015'!$A50,DataEx!$D:$D,0),MATCH('2015'!L$6,DataEx!$7:$7,0))</f>
        <v>81227961.399999991</v>
      </c>
      <c r="M50" s="201">
        <f>+INDEX(DataEx!$1:$1048576,MATCH('2015'!$A50,DataEx!$D:$D,0),MATCH('2015'!M$6,DataEx!$7:$7,0))</f>
        <v>4697147.7100000083</v>
      </c>
      <c r="N50" s="201">
        <f>+INDEX(DataEx!$1:$1048576,MATCH('2015'!$A50,DataEx!$D:$D,0),MATCH('2015'!N$6,DataEx!$7:$7,0))</f>
        <v>4002600.9199999995</v>
      </c>
      <c r="O50" s="201">
        <f>+INDEX(DataEx!$1:$1048576,MATCH('2015'!$A50,DataEx!$D:$D,0),MATCH('2015'!O$6,DataEx!$7:$7,0))</f>
        <v>0</v>
      </c>
      <c r="P50" s="201">
        <f>+INDEX(DataEx!$1:$1048576,MATCH('2015'!$A50,DataEx!$D:$D,0),MATCH('2015'!P$6,DataEx!$7:$7,0))</f>
        <v>0</v>
      </c>
      <c r="Q50" s="201">
        <f>+INDEX(DataEx!$1:$1048576,MATCH('2015'!$A50,DataEx!$D:$D,0),MATCH('2015'!Q$6,DataEx!$7:$7,0))</f>
        <v>0</v>
      </c>
      <c r="R50" s="201">
        <f>+INDEX(DataEx!$1:$1048576,MATCH('2015'!$A50,DataEx!$D:$D,0),MATCH('2015'!R$6,DataEx!$7:$7,0))</f>
        <v>0</v>
      </c>
      <c r="S50" s="273">
        <f t="shared" si="3"/>
        <v>193812432.04999995</v>
      </c>
      <c r="T50" s="274">
        <f t="shared" si="4"/>
        <v>5.3454594246062852E-2</v>
      </c>
    </row>
    <row r="51" spans="1:20">
      <c r="A51" s="176">
        <v>451</v>
      </c>
      <c r="B51" s="331" t="str">
        <f>+VLOOKUP($A51,Master!$D$22:$G$218,4,FALSE)</f>
        <v>Pozajmice i krediti</v>
      </c>
      <c r="C51" s="332"/>
      <c r="D51" s="332"/>
      <c r="E51" s="332"/>
      <c r="F51" s="332"/>
      <c r="G51" s="189">
        <f>+INDEX(DataEx!$1:$1048576,MATCH('2015'!$A51,DataEx!$D:$D,0),MATCH('2015'!G$6,DataEx!$7:$7,0))</f>
        <v>13003.12</v>
      </c>
      <c r="H51" s="189">
        <f>+INDEX(DataEx!$1:$1048576,MATCH('2015'!$A51,DataEx!$D:$D,0),MATCH('2015'!H$6,DataEx!$7:$7,0))</f>
        <v>303628</v>
      </c>
      <c r="I51" s="189">
        <f>+INDEX(DataEx!$1:$1048576,MATCH('2015'!$A51,DataEx!$D:$D,0),MATCH('2015'!I$6,DataEx!$7:$7,0))</f>
        <v>0</v>
      </c>
      <c r="J51" s="189">
        <f>+INDEX(DataEx!$1:$1048576,MATCH('2015'!$A51,DataEx!$D:$D,0),MATCH('2015'!J$6,DataEx!$7:$7,0))</f>
        <v>287926</v>
      </c>
      <c r="K51" s="189">
        <f>+INDEX(DataEx!$1:$1048576,MATCH('2015'!$A51,DataEx!$D:$D,0),MATCH('2015'!K$6,DataEx!$7:$7,0))</f>
        <v>0</v>
      </c>
      <c r="L51" s="189">
        <f>+INDEX(DataEx!$1:$1048576,MATCH('2015'!$A51,DataEx!$D:$D,0),MATCH('2015'!L$6,DataEx!$7:$7,0))</f>
        <v>298266</v>
      </c>
      <c r="M51" s="189">
        <f>+INDEX(DataEx!$1:$1048576,MATCH('2015'!$A51,DataEx!$D:$D,0),MATCH('2015'!M$6,DataEx!$7:$7,0))</f>
        <v>163833.34</v>
      </c>
      <c r="N51" s="189">
        <f>+INDEX(DataEx!$1:$1048576,MATCH('2015'!$A51,DataEx!$D:$D,0),MATCH('2015'!N$6,DataEx!$7:$7,0))</f>
        <v>161666.66999999998</v>
      </c>
      <c r="O51" s="189">
        <f>+INDEX(DataEx!$1:$1048576,MATCH('2015'!$A51,DataEx!$D:$D,0),MATCH('2015'!O$6,DataEx!$7:$7,0))</f>
        <v>0</v>
      </c>
      <c r="P51" s="189">
        <f>+INDEX(DataEx!$1:$1048576,MATCH('2015'!$A51,DataEx!$D:$D,0),MATCH('2015'!P$6,DataEx!$7:$7,0))</f>
        <v>0</v>
      </c>
      <c r="Q51" s="189">
        <f>+INDEX(DataEx!$1:$1048576,MATCH('2015'!$A51,DataEx!$D:$D,0),MATCH('2015'!Q$6,DataEx!$7:$7,0))</f>
        <v>0</v>
      </c>
      <c r="R51" s="189">
        <f>+INDEX(DataEx!$1:$1048576,MATCH('2015'!$A51,DataEx!$D:$D,0),MATCH('2015'!R$6,DataEx!$7:$7,0))</f>
        <v>0</v>
      </c>
      <c r="S51" s="270">
        <f t="shared" si="3"/>
        <v>1228323.1299999999</v>
      </c>
      <c r="T51" s="271">
        <f t="shared" si="4"/>
        <v>3.3877865223973344E-4</v>
      </c>
    </row>
    <row r="52" spans="1:20">
      <c r="A52" s="176">
        <v>47</v>
      </c>
      <c r="B52" s="331" t="str">
        <f>+VLOOKUP($A52,Master!$D$22:$G$218,4,FALSE)</f>
        <v>Rezerve</v>
      </c>
      <c r="C52" s="332"/>
      <c r="D52" s="332"/>
      <c r="E52" s="332"/>
      <c r="F52" s="332"/>
      <c r="G52" s="189">
        <f>+INDEX(DataEx!$1:$1048576,MATCH('2015'!$A52,DataEx!$D:$D,0),MATCH('2015'!G$6,DataEx!$7:$7,0))</f>
        <v>0</v>
      </c>
      <c r="H52" s="189">
        <f>+INDEX(DataEx!$1:$1048576,MATCH('2015'!$A52,DataEx!$D:$D,0),MATCH('2015'!H$6,DataEx!$7:$7,0))</f>
        <v>0</v>
      </c>
      <c r="I52" s="189">
        <f>+INDEX(DataEx!$1:$1048576,MATCH('2015'!$A52,DataEx!$D:$D,0),MATCH('2015'!I$6,DataEx!$7:$7,0))</f>
        <v>851526.67</v>
      </c>
      <c r="J52" s="189">
        <f>+INDEX(DataEx!$1:$1048576,MATCH('2015'!$A52,DataEx!$D:$D,0),MATCH('2015'!J$6,DataEx!$7:$7,0))</f>
        <v>2065789.5</v>
      </c>
      <c r="K52" s="189">
        <f>+INDEX(DataEx!$1:$1048576,MATCH('2015'!$A52,DataEx!$D:$D,0),MATCH('2015'!K$6,DataEx!$7:$7,0))</f>
        <v>349813.47000000003</v>
      </c>
      <c r="L52" s="189">
        <f>+INDEX(DataEx!$1:$1048576,MATCH('2015'!$A52,DataEx!$D:$D,0),MATCH('2015'!L$6,DataEx!$7:$7,0))</f>
        <v>2801716.91</v>
      </c>
      <c r="M52" s="189">
        <f>+INDEX(DataEx!$1:$1048576,MATCH('2015'!$A52,DataEx!$D:$D,0),MATCH('2015'!M$6,DataEx!$7:$7,0))</f>
        <v>4098120.5999999996</v>
      </c>
      <c r="N52" s="189">
        <f>+INDEX(DataEx!$1:$1048576,MATCH('2015'!$A52,DataEx!$D:$D,0),MATCH('2015'!N$6,DataEx!$7:$7,0))</f>
        <v>487975.56</v>
      </c>
      <c r="O52" s="189">
        <f>+INDEX(DataEx!$1:$1048576,MATCH('2015'!$A52,DataEx!$D:$D,0),MATCH('2015'!O$6,DataEx!$7:$7,0))</f>
        <v>0</v>
      </c>
      <c r="P52" s="189">
        <f>+INDEX(DataEx!$1:$1048576,MATCH('2015'!$A52,DataEx!$D:$D,0),MATCH('2015'!P$6,DataEx!$7:$7,0))</f>
        <v>0</v>
      </c>
      <c r="Q52" s="189">
        <f>+INDEX(DataEx!$1:$1048576,MATCH('2015'!$A52,DataEx!$D:$D,0),MATCH('2015'!Q$6,DataEx!$7:$7,0))</f>
        <v>0</v>
      </c>
      <c r="R52" s="189">
        <f>+INDEX(DataEx!$1:$1048576,MATCH('2015'!$A52,DataEx!$D:$D,0),MATCH('2015'!R$6,DataEx!$7:$7,0))</f>
        <v>0</v>
      </c>
      <c r="S52" s="270">
        <f t="shared" si="3"/>
        <v>10654942.710000001</v>
      </c>
      <c r="T52" s="271">
        <f t="shared" si="4"/>
        <v>2.9386950736532769E-3</v>
      </c>
    </row>
    <row r="53" spans="1:20" ht="13.5" thickBot="1">
      <c r="A53" s="176">
        <v>462</v>
      </c>
      <c r="B53" s="347" t="str">
        <f>+VLOOKUP($A53,Master!$D$22:$G$218,4,FALSE)</f>
        <v>Otplata garancija</v>
      </c>
      <c r="C53" s="348"/>
      <c r="D53" s="348"/>
      <c r="E53" s="348"/>
      <c r="F53" s="348"/>
      <c r="G53" s="225">
        <f>+INDEX(DataEx!$1:$1048576,MATCH('2015'!$A53,DataEx!$D:$D,0),MATCH('2015'!G$6,DataEx!$7:$7,0))</f>
        <v>0</v>
      </c>
      <c r="H53" s="225">
        <f>+INDEX(DataEx!$1:$1048576,MATCH('2015'!$A53,DataEx!$D:$D,0),MATCH('2015'!H$6,DataEx!$7:$7,0))</f>
        <v>0</v>
      </c>
      <c r="I53" s="225">
        <f>+INDEX(DataEx!$1:$1048576,MATCH('2015'!$A53,DataEx!$D:$D,0),MATCH('2015'!I$6,DataEx!$7:$7,0))</f>
        <v>0</v>
      </c>
      <c r="J53" s="225">
        <f>+INDEX(DataEx!$1:$1048576,MATCH('2015'!$A53,DataEx!$D:$D,0),MATCH('2015'!J$6,DataEx!$7:$7,0))</f>
        <v>0</v>
      </c>
      <c r="K53" s="225">
        <f>+INDEX(DataEx!$1:$1048576,MATCH('2015'!$A53,DataEx!$D:$D,0),MATCH('2015'!K$6,DataEx!$7:$7,0))</f>
        <v>0</v>
      </c>
      <c r="L53" s="225">
        <f>+INDEX(DataEx!$1:$1048576,MATCH('2015'!$A53,DataEx!$D:$D,0),MATCH('2015'!L$6,DataEx!$7:$7,0))</f>
        <v>0</v>
      </c>
      <c r="M53" s="225">
        <f>+INDEX(DataEx!$1:$1048576,MATCH('2015'!$A53,DataEx!$D:$D,0),MATCH('2015'!M$6,DataEx!$7:$7,0))</f>
        <v>0</v>
      </c>
      <c r="N53" s="225">
        <f>+INDEX(DataEx!$1:$1048576,MATCH('2015'!$A53,DataEx!$D:$D,0),MATCH('2015'!N$6,DataEx!$7:$7,0))</f>
        <v>0</v>
      </c>
      <c r="O53" s="225">
        <f>+INDEX(DataEx!$1:$1048576,MATCH('2015'!$A53,DataEx!$D:$D,0),MATCH('2015'!O$6,DataEx!$7:$7,0))</f>
        <v>0</v>
      </c>
      <c r="P53" s="225">
        <f>+INDEX(DataEx!$1:$1048576,MATCH('2015'!$A53,DataEx!$D:$D,0),MATCH('2015'!P$6,DataEx!$7:$7,0))</f>
        <v>0</v>
      </c>
      <c r="Q53" s="225">
        <f>+INDEX(DataEx!$1:$1048576,MATCH('2015'!$A53,DataEx!$D:$D,0),MATCH('2015'!Q$6,DataEx!$7:$7,0))</f>
        <v>0</v>
      </c>
      <c r="R53" s="225">
        <f>+INDEX(DataEx!$1:$1048576,MATCH('2015'!$A53,DataEx!$D:$D,0),MATCH('2015'!R$6,DataEx!$7:$7,0))</f>
        <v>0</v>
      </c>
      <c r="S53" s="284">
        <f t="shared" si="3"/>
        <v>0</v>
      </c>
      <c r="T53" s="285">
        <f t="shared" si="4"/>
        <v>0</v>
      </c>
    </row>
    <row r="54" spans="1:20" ht="13.5" thickBot="1">
      <c r="A54" s="170">
        <v>4630</v>
      </c>
      <c r="B54" s="347" t="str">
        <f>+VLOOKUP($A54,Master!$D$22:$G$218,4,TRUE)</f>
        <v>Otplata obaveza iz prethodnih godina</v>
      </c>
      <c r="C54" s="348"/>
      <c r="D54" s="348"/>
      <c r="E54" s="348"/>
      <c r="F54" s="348"/>
      <c r="G54" s="225">
        <f>+INDEX(DataEx!$1:$1048576,MATCH('2015'!$A54,DataEx!$D:$D,0),MATCH('2015'!G$6,DataEx!$7:$7,0))</f>
        <v>1536097.2400000002</v>
      </c>
      <c r="H54" s="225">
        <f>+INDEX(DataEx!$1:$1048576,MATCH('2015'!$A54,DataEx!$D:$D,0),MATCH('2015'!H$6,DataEx!$7:$7,0))</f>
        <v>1937879.0199999991</v>
      </c>
      <c r="I54" s="225">
        <f>+INDEX(DataEx!$1:$1048576,MATCH('2015'!$A54,DataEx!$D:$D,0),MATCH('2015'!I$6,DataEx!$7:$7,0))</f>
        <v>1971947.6200000008</v>
      </c>
      <c r="J54" s="225">
        <f>+INDEX(DataEx!$1:$1048576,MATCH('2015'!$A54,DataEx!$D:$D,0),MATCH('2015'!J$6,DataEx!$7:$7,0))</f>
        <v>4020535.4399999976</v>
      </c>
      <c r="K54" s="225">
        <f>+INDEX(DataEx!$1:$1048576,MATCH('2015'!$A54,DataEx!$D:$D,0),MATCH('2015'!K$6,DataEx!$7:$7,0))</f>
        <v>2434526.8999999985</v>
      </c>
      <c r="L54" s="225">
        <f>+INDEX(DataEx!$1:$1048576,MATCH('2015'!$A54,DataEx!$D:$D,0),MATCH('2015'!L$6,DataEx!$7:$7,0))</f>
        <v>27513982.240000013</v>
      </c>
      <c r="M54" s="225">
        <f>+INDEX(DataEx!$1:$1048576,MATCH('2015'!$A54,DataEx!$D:$D,0),MATCH('2015'!M$6,DataEx!$7:$7,0))</f>
        <v>11577992.679999953</v>
      </c>
      <c r="N54" s="225">
        <f>+INDEX(DataEx!$1:$1048576,MATCH('2015'!$A54,DataEx!$D:$D,0),MATCH('2015'!N$6,DataEx!$7:$7,0))</f>
        <v>3364073.1200000141</v>
      </c>
      <c r="O54" s="225">
        <f>+INDEX(DataEx!$1:$1048576,MATCH('2015'!$A54,DataEx!$D:$D,0),MATCH('2015'!O$6,DataEx!$7:$7,0))</f>
        <v>0</v>
      </c>
      <c r="P54" s="225">
        <f>+INDEX(DataEx!$1:$1048576,MATCH('2015'!$A54,DataEx!$D:$D,0),MATCH('2015'!P$6,DataEx!$7:$7,0))</f>
        <v>0</v>
      </c>
      <c r="Q54" s="225">
        <f>+INDEX(DataEx!$1:$1048576,MATCH('2015'!$A54,DataEx!$D:$D,0),MATCH('2015'!Q$6,DataEx!$7:$7,0))</f>
        <v>0</v>
      </c>
      <c r="R54" s="225">
        <f>+INDEX(DataEx!$1:$1048576,MATCH('2015'!$A54,DataEx!$D:$D,0),MATCH('2015'!R$6,DataEx!$7:$7,0))</f>
        <v>0</v>
      </c>
      <c r="S54" s="284">
        <f>+SUM(G54:R54)</f>
        <v>54357034.259999976</v>
      </c>
      <c r="T54" s="285">
        <f>+S54/$T$7</f>
        <v>1.4991985705220588E-2</v>
      </c>
    </row>
    <row r="55" spans="1:20" ht="13.5" thickBot="1">
      <c r="A55" s="71">
        <v>1005</v>
      </c>
      <c r="B55" s="387" t="str">
        <f>+VLOOKUP($A55,Master!$D$22:$G$220,4,FALSE)</f>
        <v>Neto povećanje obaveza</v>
      </c>
      <c r="C55" s="388"/>
      <c r="D55" s="388"/>
      <c r="E55" s="388"/>
      <c r="F55" s="388"/>
      <c r="G55" s="99">
        <f>+INDEX(DataEx!$1:$1048576,MATCH('2015'!$A55,DataEx!$D:$D,0),MATCH('2015'!G$6,DataEx!$7:$7,0))</f>
        <v>0</v>
      </c>
      <c r="H55" s="99">
        <f>+INDEX(DataEx!$1:$1048576,MATCH('2015'!$A55,DataEx!$D:$D,0),MATCH('2015'!H$6,DataEx!$7:$7,0))</f>
        <v>0</v>
      </c>
      <c r="I55" s="99">
        <f>+INDEX(DataEx!$1:$1048576,MATCH('2015'!$A55,DataEx!$D:$D,0),MATCH('2015'!I$6,DataEx!$7:$7,0))</f>
        <v>0</v>
      </c>
      <c r="J55" s="99">
        <f>+INDEX(DataEx!$1:$1048576,MATCH('2015'!$A55,DataEx!$D:$D,0),MATCH('2015'!J$6,DataEx!$7:$7,0))</f>
        <v>0</v>
      </c>
      <c r="K55" s="99">
        <f>+INDEX(DataEx!$1:$1048576,MATCH('2015'!$A55,DataEx!$D:$D,0),MATCH('2015'!K$6,DataEx!$7:$7,0))</f>
        <v>0</v>
      </c>
      <c r="L55" s="99">
        <f>+INDEX(DataEx!$1:$1048576,MATCH('2015'!$A55,DataEx!$D:$D,0),MATCH('2015'!L$6,DataEx!$7:$7,0))</f>
        <v>0</v>
      </c>
      <c r="M55" s="99">
        <f>+INDEX(DataEx!$1:$1048576,MATCH('2015'!$A55,DataEx!$D:$D,0),MATCH('2015'!M$6,DataEx!$7:$7,0))</f>
        <v>0</v>
      </c>
      <c r="N55" s="99">
        <f>+INDEX(DataEx!$1:$1048576,MATCH('2015'!$A55,DataEx!$D:$D,0),MATCH('2015'!N$6,DataEx!$7:$7,0))</f>
        <v>0</v>
      </c>
      <c r="O55" s="99">
        <f>+INDEX(DataEx!$1:$1048576,MATCH('2015'!$A55,DataEx!$D:$D,0),MATCH('2015'!O$6,DataEx!$7:$7,0))</f>
        <v>0</v>
      </c>
      <c r="P55" s="99">
        <f>+INDEX(DataEx!$1:$1048576,MATCH('2015'!$A55,DataEx!$D:$D,0),MATCH('2015'!P$6,DataEx!$7:$7,0))</f>
        <v>0</v>
      </c>
      <c r="Q55" s="99">
        <f>+INDEX(DataEx!$1:$1048576,MATCH('2015'!$A55,DataEx!$D:$D,0),MATCH('2015'!Q$6,DataEx!$7:$7,0))</f>
        <v>0</v>
      </c>
      <c r="R55" s="99">
        <f>+INDEX(DataEx!$1:$1048576,MATCH('2015'!$A55,DataEx!$D:$D,0),MATCH('2015'!R$6,DataEx!$7:$7,0))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49" t="str">
        <f>+VLOOKUP($A56,Master!$D$22:$G$218,4,FALSE)</f>
        <v>Suficit / deficit</v>
      </c>
      <c r="C56" s="350"/>
      <c r="D56" s="350"/>
      <c r="E56" s="350"/>
      <c r="F56" s="350"/>
      <c r="G56" s="177">
        <f>+G10-G30</f>
        <v>-21938197.790000036</v>
      </c>
      <c r="H56" s="177">
        <f t="shared" ref="H56:R56" si="9">+H10-H30</f>
        <v>-21285412.170000046</v>
      </c>
      <c r="I56" s="177">
        <f t="shared" si="9"/>
        <v>-10982931.670000046</v>
      </c>
      <c r="J56" s="177">
        <f t="shared" si="9"/>
        <v>-98002826.160000011</v>
      </c>
      <c r="K56" s="177">
        <f t="shared" si="9"/>
        <v>-13492772.620000005</v>
      </c>
      <c r="L56" s="177">
        <f t="shared" si="9"/>
        <v>-89774367.419999987</v>
      </c>
      <c r="M56" s="177">
        <f t="shared" si="9"/>
        <v>886443.18999998271</v>
      </c>
      <c r="N56" s="177">
        <f t="shared" si="9"/>
        <v>21937012.059999943</v>
      </c>
      <c r="O56" s="177">
        <f t="shared" si="9"/>
        <v>0</v>
      </c>
      <c r="P56" s="177">
        <f t="shared" si="9"/>
        <v>0</v>
      </c>
      <c r="Q56" s="177">
        <f t="shared" si="9"/>
        <v>0</v>
      </c>
      <c r="R56" s="177">
        <f t="shared" si="9"/>
        <v>0</v>
      </c>
      <c r="S56" s="286">
        <f t="shared" si="3"/>
        <v>-232653052.58000022</v>
      </c>
      <c r="T56" s="287">
        <f t="shared" si="4"/>
        <v>-6.4167062939303535E-2</v>
      </c>
    </row>
    <row r="57" spans="1:20" ht="13.5" thickBot="1">
      <c r="A57" s="170">
        <v>1001</v>
      </c>
      <c r="B57" s="341" t="str">
        <f>+VLOOKUP($A57,Master!$D$22:$G$218,4,FALSE)</f>
        <v>Primarni bilans</v>
      </c>
      <c r="C57" s="342"/>
      <c r="D57" s="342"/>
      <c r="E57" s="342"/>
      <c r="F57" s="342"/>
      <c r="G57" s="231">
        <f>+G56+G38</f>
        <v>-19706746.780000038</v>
      </c>
      <c r="H57" s="231">
        <f t="shared" ref="H57:R57" si="10">+H56+H38</f>
        <v>-18395204.290000048</v>
      </c>
      <c r="I57" s="231">
        <f t="shared" si="10"/>
        <v>-5942357.7000000458</v>
      </c>
      <c r="J57" s="231">
        <f t="shared" si="10"/>
        <v>-78928973.640000015</v>
      </c>
      <c r="K57" s="231">
        <f t="shared" si="10"/>
        <v>2483421.7299999949</v>
      </c>
      <c r="L57" s="231">
        <f t="shared" si="10"/>
        <v>-85404467.949999988</v>
      </c>
      <c r="M57" s="231">
        <f t="shared" si="10"/>
        <v>6973190.2099999832</v>
      </c>
      <c r="N57" s="231">
        <f t="shared" si="10"/>
        <v>22920671.219999943</v>
      </c>
      <c r="O57" s="231">
        <f t="shared" si="10"/>
        <v>0</v>
      </c>
      <c r="P57" s="231">
        <f t="shared" si="10"/>
        <v>0</v>
      </c>
      <c r="Q57" s="231">
        <f t="shared" si="10"/>
        <v>0</v>
      </c>
      <c r="R57" s="231">
        <f t="shared" si="10"/>
        <v>0</v>
      </c>
      <c r="S57" s="286">
        <f t="shared" si="3"/>
        <v>-176000467.20000023</v>
      </c>
      <c r="T57" s="287">
        <f t="shared" si="4"/>
        <v>-4.8541950904709821E-2</v>
      </c>
    </row>
    <row r="58" spans="1:20">
      <c r="A58" s="170">
        <v>46</v>
      </c>
      <c r="B58" s="333" t="str">
        <f>+VLOOKUP($A58,Master!$D$22:$G$218,4,FALSE)</f>
        <v>Otplata dugova</v>
      </c>
      <c r="C58" s="334"/>
      <c r="D58" s="334"/>
      <c r="E58" s="334"/>
      <c r="F58" s="334"/>
      <c r="G58" s="219">
        <f t="shared" ref="G58:R58" si="11">+SUM(G59:G60)</f>
        <v>17043987.649999999</v>
      </c>
      <c r="H58" s="219">
        <f t="shared" si="11"/>
        <v>1933056.25</v>
      </c>
      <c r="I58" s="219">
        <f t="shared" si="11"/>
        <v>30815576.710000008</v>
      </c>
      <c r="J58" s="219">
        <f t="shared" si="11"/>
        <v>39716380.309999995</v>
      </c>
      <c r="K58" s="219">
        <f t="shared" si="11"/>
        <v>5165036.2</v>
      </c>
      <c r="L58" s="219">
        <f t="shared" si="11"/>
        <v>34898791.960000001</v>
      </c>
      <c r="M58" s="219">
        <f t="shared" si="11"/>
        <v>50361192.200000003</v>
      </c>
      <c r="N58" s="219">
        <f t="shared" si="11"/>
        <v>1358707.58</v>
      </c>
      <c r="O58" s="219">
        <f t="shared" si="11"/>
        <v>0</v>
      </c>
      <c r="P58" s="219">
        <f t="shared" si="11"/>
        <v>0</v>
      </c>
      <c r="Q58" s="219">
        <f t="shared" si="11"/>
        <v>0</v>
      </c>
      <c r="R58" s="219">
        <f t="shared" si="11"/>
        <v>0</v>
      </c>
      <c r="S58" s="288">
        <f t="shared" si="3"/>
        <v>181292728.86000004</v>
      </c>
      <c r="T58" s="289">
        <f t="shared" si="4"/>
        <v>5.0001587403189461E-2</v>
      </c>
    </row>
    <row r="59" spans="1:20">
      <c r="A59" s="170">
        <v>4611</v>
      </c>
      <c r="B59" s="335" t="str">
        <f>+VLOOKUP($A59,Master!$D$22:$G$218,4,FALSE)</f>
        <v>Otplata hartija od vrijednosti i kredita rezidentima</v>
      </c>
      <c r="C59" s="336"/>
      <c r="D59" s="336"/>
      <c r="E59" s="336"/>
      <c r="F59" s="336"/>
      <c r="G59" s="237">
        <f>+INDEX(DataEx!$1:$1048576,MATCH('2015'!$A59,DataEx!$D:$D,0),MATCH('2015'!G$6,DataEx!$7:$7,0))</f>
        <v>610568.83000000007</v>
      </c>
      <c r="H59" s="237">
        <f>+INDEX(DataEx!$1:$1048576,MATCH('2015'!$A59,DataEx!$D:$D,0),MATCH('2015'!H$6,DataEx!$7:$7,0))</f>
        <v>814379.62</v>
      </c>
      <c r="I59" s="237">
        <f>+INDEX(DataEx!$1:$1048576,MATCH('2015'!$A59,DataEx!$D:$D,0),MATCH('2015'!I$6,DataEx!$7:$7,0))</f>
        <v>18805287.670000002</v>
      </c>
      <c r="J59" s="237">
        <f>+INDEX(DataEx!$1:$1048576,MATCH('2015'!$A59,DataEx!$D:$D,0),MATCH('2015'!J$6,DataEx!$7:$7,0))</f>
        <v>4348886.3999999994</v>
      </c>
      <c r="K59" s="237">
        <f>+INDEX(DataEx!$1:$1048576,MATCH('2015'!$A59,DataEx!$D:$D,0),MATCH('2015'!K$6,DataEx!$7:$7,0))</f>
        <v>97613.569999999992</v>
      </c>
      <c r="L59" s="237">
        <f>+INDEX(DataEx!$1:$1048576,MATCH('2015'!$A59,DataEx!$D:$D,0),MATCH('2015'!L$6,DataEx!$7:$7,0))</f>
        <v>13454297.34</v>
      </c>
      <c r="M59" s="237">
        <f>+INDEX(DataEx!$1:$1048576,MATCH('2015'!$A59,DataEx!$D:$D,0),MATCH('2015'!M$6,DataEx!$7:$7,0))</f>
        <v>22397928.459999997</v>
      </c>
      <c r="N59" s="237">
        <f>+INDEX(DataEx!$1:$1048576,MATCH('2015'!$A59,DataEx!$D:$D,0),MATCH('2015'!N$6,DataEx!$7:$7,0))</f>
        <v>99266.37</v>
      </c>
      <c r="O59" s="237">
        <f>+INDEX(DataEx!$1:$1048576,MATCH('2015'!$A59,DataEx!$D:$D,0),MATCH('2015'!O$6,DataEx!$7:$7,0))</f>
        <v>0</v>
      </c>
      <c r="P59" s="237">
        <f>+INDEX(DataEx!$1:$1048576,MATCH('2015'!$A59,DataEx!$D:$D,0),MATCH('2015'!P$6,DataEx!$7:$7,0))</f>
        <v>0</v>
      </c>
      <c r="Q59" s="237">
        <f>+INDEX(DataEx!$1:$1048576,MATCH('2015'!$A59,DataEx!$D:$D,0),MATCH('2015'!Q$6,DataEx!$7:$7,0))</f>
        <v>0</v>
      </c>
      <c r="R59" s="237">
        <f>+INDEX(DataEx!$1:$1048576,MATCH('2015'!$A59,DataEx!$D:$D,0),MATCH('2015'!R$6,DataEx!$7:$7,0))</f>
        <v>0</v>
      </c>
      <c r="S59" s="290">
        <f t="shared" si="3"/>
        <v>60628228.259999998</v>
      </c>
      <c r="T59" s="291">
        <f t="shared" si="4"/>
        <v>1.6721617427822695E-2</v>
      </c>
    </row>
    <row r="60" spans="1:20" ht="13.5" thickBot="1">
      <c r="A60" s="170">
        <v>4612</v>
      </c>
      <c r="B60" s="331" t="str">
        <f>+VLOOKUP($A60,Master!$D$22:$G$218,4,FALSE)</f>
        <v>Otplata hartija od vrijednosti i kredita nerezidentima</v>
      </c>
      <c r="C60" s="332"/>
      <c r="D60" s="332"/>
      <c r="E60" s="332"/>
      <c r="F60" s="332"/>
      <c r="G60" s="237">
        <f>+INDEX(DataEx!$1:$1048576,MATCH('2015'!$A60,DataEx!$D:$D,0),MATCH('2015'!G$6,DataEx!$7:$7,0))</f>
        <v>16433418.82</v>
      </c>
      <c r="H60" s="237">
        <f>+INDEX(DataEx!$1:$1048576,MATCH('2015'!$A60,DataEx!$D:$D,0),MATCH('2015'!H$6,DataEx!$7:$7,0))</f>
        <v>1118676.6299999999</v>
      </c>
      <c r="I60" s="237">
        <f>+INDEX(DataEx!$1:$1048576,MATCH('2015'!$A60,DataEx!$D:$D,0),MATCH('2015'!I$6,DataEx!$7:$7,0))</f>
        <v>12010289.040000005</v>
      </c>
      <c r="J60" s="237">
        <f>+INDEX(DataEx!$1:$1048576,MATCH('2015'!$A60,DataEx!$D:$D,0),MATCH('2015'!J$6,DataEx!$7:$7,0))</f>
        <v>35367493.909999996</v>
      </c>
      <c r="K60" s="237">
        <f>+INDEX(DataEx!$1:$1048576,MATCH('2015'!$A60,DataEx!$D:$D,0),MATCH('2015'!K$6,DataEx!$7:$7,0))</f>
        <v>5067422.63</v>
      </c>
      <c r="L60" s="237">
        <f>+INDEX(DataEx!$1:$1048576,MATCH('2015'!$A60,DataEx!$D:$D,0),MATCH('2015'!L$6,DataEx!$7:$7,0))</f>
        <v>21444494.620000001</v>
      </c>
      <c r="M60" s="237">
        <f>+INDEX(DataEx!$1:$1048576,MATCH('2015'!$A60,DataEx!$D:$D,0),MATCH('2015'!M$6,DataEx!$7:$7,0))</f>
        <v>27963263.740000002</v>
      </c>
      <c r="N60" s="237">
        <f>+INDEX(DataEx!$1:$1048576,MATCH('2015'!$A60,DataEx!$D:$D,0),MATCH('2015'!N$6,DataEx!$7:$7,0))</f>
        <v>1259441.21</v>
      </c>
      <c r="O60" s="237">
        <f>+INDEX(DataEx!$1:$1048576,MATCH('2015'!$A60,DataEx!$D:$D,0),MATCH('2015'!O$6,DataEx!$7:$7,0))</f>
        <v>0</v>
      </c>
      <c r="P60" s="237">
        <f>+INDEX(DataEx!$1:$1048576,MATCH('2015'!$A60,DataEx!$D:$D,0),MATCH('2015'!P$6,DataEx!$7:$7,0))</f>
        <v>0</v>
      </c>
      <c r="Q60" s="237">
        <f>+INDEX(DataEx!$1:$1048576,MATCH('2015'!$A60,DataEx!$D:$D,0),MATCH('2015'!Q$6,DataEx!$7:$7,0))</f>
        <v>0</v>
      </c>
      <c r="R60" s="237">
        <f>+INDEX(DataEx!$1:$1048576,MATCH('2015'!$A60,DataEx!$D:$D,0),MATCH('2015'!R$6,DataEx!$7:$7,0))</f>
        <v>0</v>
      </c>
      <c r="S60" s="290">
        <f t="shared" si="3"/>
        <v>120664500.60000001</v>
      </c>
      <c r="T60" s="291">
        <f t="shared" si="4"/>
        <v>3.3279969975366752E-2</v>
      </c>
    </row>
    <row r="61" spans="1:20" ht="13.5" thickBot="1">
      <c r="A61" s="170">
        <v>1002</v>
      </c>
      <c r="B61" s="337" t="str">
        <f>+VLOOKUP($A61,Master!$D$22:$G$218,4,FALSE)</f>
        <v>Nedostajuća sredstva</v>
      </c>
      <c r="C61" s="338"/>
      <c r="D61" s="338"/>
      <c r="E61" s="338"/>
      <c r="F61" s="338"/>
      <c r="G61" s="243">
        <f t="shared" ref="G61:R61" si="12">+G56-G58</f>
        <v>-38982185.440000035</v>
      </c>
      <c r="H61" s="243">
        <f t="shared" si="12"/>
        <v>-23218468.420000046</v>
      </c>
      <c r="I61" s="243">
        <f t="shared" si="12"/>
        <v>-41798508.380000055</v>
      </c>
      <c r="J61" s="243">
        <f t="shared" si="12"/>
        <v>-137719206.47</v>
      </c>
      <c r="K61" s="243">
        <f t="shared" si="12"/>
        <v>-18657808.820000004</v>
      </c>
      <c r="L61" s="243">
        <f t="shared" si="12"/>
        <v>-124673159.38</v>
      </c>
      <c r="M61" s="243">
        <f t="shared" si="12"/>
        <v>-49474749.01000002</v>
      </c>
      <c r="N61" s="243">
        <f t="shared" si="12"/>
        <v>20578304.479999945</v>
      </c>
      <c r="O61" s="243">
        <f t="shared" si="12"/>
        <v>0</v>
      </c>
      <c r="P61" s="243">
        <f t="shared" si="12"/>
        <v>0</v>
      </c>
      <c r="Q61" s="243">
        <f t="shared" si="12"/>
        <v>0</v>
      </c>
      <c r="R61" s="243">
        <f t="shared" si="12"/>
        <v>0</v>
      </c>
      <c r="S61" s="292">
        <f t="shared" si="3"/>
        <v>-413945781.44000012</v>
      </c>
      <c r="T61" s="293">
        <f t="shared" si="4"/>
        <v>-0.11416865034249296</v>
      </c>
    </row>
    <row r="62" spans="1:20" ht="13.5" thickBot="1">
      <c r="A62" s="170">
        <v>1003</v>
      </c>
      <c r="B62" s="339" t="str">
        <f>+VLOOKUP($A62,Master!$D$22:$G$218,4,FALSE)</f>
        <v>Finansiranje</v>
      </c>
      <c r="C62" s="340"/>
      <c r="D62" s="340"/>
      <c r="E62" s="340"/>
      <c r="F62" s="340"/>
      <c r="G62" s="177">
        <f>+SUM(G63:G66)</f>
        <v>38982185.440000035</v>
      </c>
      <c r="H62" s="177">
        <f t="shared" ref="H62:R62" si="13">+SUM(H63:H66)</f>
        <v>23218468.420000046</v>
      </c>
      <c r="I62" s="177">
        <f t="shared" si="13"/>
        <v>41798508.380000055</v>
      </c>
      <c r="J62" s="177">
        <f t="shared" si="13"/>
        <v>137719206.47</v>
      </c>
      <c r="K62" s="177">
        <f t="shared" si="13"/>
        <v>18657808.820000004</v>
      </c>
      <c r="L62" s="177">
        <f t="shared" si="13"/>
        <v>124673159.38</v>
      </c>
      <c r="M62" s="177">
        <f t="shared" si="13"/>
        <v>49474749.01000002</v>
      </c>
      <c r="N62" s="177">
        <f t="shared" si="13"/>
        <v>-20578304.479999945</v>
      </c>
      <c r="O62" s="177">
        <f t="shared" si="13"/>
        <v>0</v>
      </c>
      <c r="P62" s="177">
        <f t="shared" si="13"/>
        <v>0</v>
      </c>
      <c r="Q62" s="177">
        <f t="shared" si="13"/>
        <v>0</v>
      </c>
      <c r="R62" s="177">
        <f t="shared" si="13"/>
        <v>0</v>
      </c>
      <c r="S62" s="294">
        <f t="shared" si="3"/>
        <v>413945781.44000012</v>
      </c>
      <c r="T62" s="295">
        <f t="shared" si="4"/>
        <v>0.11416865034249296</v>
      </c>
    </row>
    <row r="63" spans="1:20">
      <c r="A63" s="170">
        <v>7511</v>
      </c>
      <c r="B63" s="335" t="str">
        <f>+VLOOKUP($A63,Master!$D$22:$G$218,4,FALSE)</f>
        <v>Pozajmice i krediti od domaćih izvora</v>
      </c>
      <c r="C63" s="336"/>
      <c r="D63" s="336"/>
      <c r="E63" s="336"/>
      <c r="F63" s="336"/>
      <c r="G63" s="237">
        <f>+INDEX(DataEx!$1:$1048576,MATCH('2015'!$A63,DataEx!$D:$D,0),MATCH('2015'!G$6,DataEx!$7:$7,0))</f>
        <v>21128188.379999999</v>
      </c>
      <c r="H63" s="237">
        <f>+INDEX(DataEx!$1:$1048576,MATCH('2015'!$A63,DataEx!$D:$D,0),MATCH('2015'!H$6,DataEx!$7:$7,0))</f>
        <v>1515711.62</v>
      </c>
      <c r="I63" s="237">
        <f>+INDEX(DataEx!$1:$1048576,MATCH('2015'!$A63,DataEx!$D:$D,0),MATCH('2015'!I$6,DataEx!$7:$7,0))</f>
        <v>12751233.139999999</v>
      </c>
      <c r="J63" s="237">
        <f>+INDEX(DataEx!$1:$1048576,MATCH('2015'!$A63,DataEx!$D:$D,0),MATCH('2015'!J$6,DataEx!$7:$7,0))</f>
        <v>0</v>
      </c>
      <c r="K63" s="237">
        <f>+INDEX(DataEx!$1:$1048576,MATCH('2015'!$A63,DataEx!$D:$D,0),MATCH('2015'!K$6,DataEx!$7:$7,0))</f>
        <v>0</v>
      </c>
      <c r="L63" s="237">
        <f>+INDEX(DataEx!$1:$1048576,MATCH('2015'!$A63,DataEx!$D:$D,0),MATCH('2015'!L$6,DataEx!$7:$7,0))</f>
        <v>0</v>
      </c>
      <c r="M63" s="237">
        <f>+INDEX(DataEx!$1:$1048576,MATCH('2015'!$A63,DataEx!$D:$D,0),MATCH('2015'!M$6,DataEx!$7:$7,0))</f>
        <v>0</v>
      </c>
      <c r="N63" s="237">
        <f>+INDEX(DataEx!$1:$1048576,MATCH('2015'!$A63,DataEx!$D:$D,0),MATCH('2015'!N$6,DataEx!$7:$7,0))</f>
        <v>0</v>
      </c>
      <c r="O63" s="237">
        <f>+INDEX(DataEx!$1:$1048576,MATCH('2015'!$A63,DataEx!$D:$D,0),MATCH('2015'!O$6,DataEx!$7:$7,0))</f>
        <v>0</v>
      </c>
      <c r="P63" s="237">
        <f>+INDEX(DataEx!$1:$1048576,MATCH('2015'!$A63,DataEx!$D:$D,0),MATCH('2015'!P$6,DataEx!$7:$7,0))</f>
        <v>0</v>
      </c>
      <c r="Q63" s="237">
        <f>+INDEX(DataEx!$1:$1048576,MATCH('2015'!$A63,DataEx!$D:$D,0),MATCH('2015'!Q$6,DataEx!$7:$7,0))</f>
        <v>0</v>
      </c>
      <c r="R63" s="237">
        <f>+INDEX(DataEx!$1:$1048576,MATCH('2015'!$A63,DataEx!$D:$D,0),MATCH('2015'!R$6,DataEx!$7:$7,0))</f>
        <v>0</v>
      </c>
      <c r="S63" s="290">
        <f t="shared" si="3"/>
        <v>35395133.140000001</v>
      </c>
      <c r="T63" s="291">
        <f t="shared" si="4"/>
        <v>9.7621832628154818E-3</v>
      </c>
    </row>
    <row r="64" spans="1:20">
      <c r="A64" s="170">
        <v>7512</v>
      </c>
      <c r="B64" s="331" t="str">
        <f>+VLOOKUP($A64,Master!$D$22:$G$218,4,FALSE)</f>
        <v>Pozajmice i krediti od inostranih izvora</v>
      </c>
      <c r="C64" s="332"/>
      <c r="D64" s="332"/>
      <c r="E64" s="332"/>
      <c r="F64" s="332"/>
      <c r="G64" s="237">
        <f>+INDEX(DataEx!$1:$1048576,MATCH('2015'!$A64,DataEx!$D:$D,0),MATCH('2015'!G$6,DataEx!$7:$7,0))</f>
        <v>31032.590000000004</v>
      </c>
      <c r="H64" s="237">
        <f>+INDEX(DataEx!$1:$1048576,MATCH('2015'!$A64,DataEx!$D:$D,0),MATCH('2015'!H$6,DataEx!$7:$7,0))</f>
        <v>329970.52</v>
      </c>
      <c r="I64" s="237">
        <f>+INDEX(DataEx!$1:$1048576,MATCH('2015'!$A64,DataEx!$D:$D,0),MATCH('2015'!I$6,DataEx!$7:$7,0))</f>
        <v>496529781.13999999</v>
      </c>
      <c r="J64" s="237">
        <f>+INDEX(DataEx!$1:$1048576,MATCH('2015'!$A64,DataEx!$D:$D,0),MATCH('2015'!J$6,DataEx!$7:$7,0))</f>
        <v>360049</v>
      </c>
      <c r="K64" s="237">
        <f>+INDEX(DataEx!$1:$1048576,MATCH('2015'!$A64,DataEx!$D:$D,0),MATCH('2015'!K$6,DataEx!$7:$7,0))</f>
        <v>844590.42999999993</v>
      </c>
      <c r="L64" s="237">
        <f>+INDEX(DataEx!$1:$1048576,MATCH('2015'!$A64,DataEx!$D:$D,0),MATCH('2015'!L$6,DataEx!$7:$7,0))</f>
        <v>858399.53999999992</v>
      </c>
      <c r="M64" s="237">
        <f>+INDEX(DataEx!$1:$1048576,MATCH('2015'!$A64,DataEx!$D:$D,0),MATCH('2015'!M$6,DataEx!$7:$7,0))</f>
        <v>2630650.0099999998</v>
      </c>
      <c r="N64" s="237">
        <f>+INDEX(DataEx!$1:$1048576,MATCH('2015'!$A64,DataEx!$D:$D,0),MATCH('2015'!N$6,DataEx!$7:$7,0))</f>
        <v>857073.49999999988</v>
      </c>
      <c r="O64" s="237">
        <f>+INDEX(DataEx!$1:$1048576,MATCH('2015'!$A64,DataEx!$D:$D,0),MATCH('2015'!O$6,DataEx!$7:$7,0))</f>
        <v>0</v>
      </c>
      <c r="P64" s="237">
        <f>+INDEX(DataEx!$1:$1048576,MATCH('2015'!$A64,DataEx!$D:$D,0),MATCH('2015'!P$6,DataEx!$7:$7,0))</f>
        <v>0</v>
      </c>
      <c r="Q64" s="237">
        <f>+INDEX(DataEx!$1:$1048576,MATCH('2015'!$A64,DataEx!$D:$D,0),MATCH('2015'!Q$6,DataEx!$7:$7,0))</f>
        <v>0</v>
      </c>
      <c r="R64" s="237">
        <f>+INDEX(DataEx!$1:$1048576,MATCH('2015'!$A64,DataEx!$D:$D,0),MATCH('2015'!R$6,DataEx!$7:$7,0))</f>
        <v>0</v>
      </c>
      <c r="S64" s="290">
        <f t="shared" si="3"/>
        <v>502441546.73000002</v>
      </c>
      <c r="T64" s="291">
        <f t="shared" si="4"/>
        <v>0.13857629631254806</v>
      </c>
    </row>
    <row r="65" spans="1:20">
      <c r="A65" s="170">
        <v>72</v>
      </c>
      <c r="B65" s="331" t="str">
        <f>+VLOOKUP($A65,Master!$D$22:$G$218,4,FALSE)</f>
        <v>Primici od prodaje imovine</v>
      </c>
      <c r="C65" s="332"/>
      <c r="D65" s="332"/>
      <c r="E65" s="332"/>
      <c r="F65" s="332"/>
      <c r="G65" s="237">
        <f>+INDEX(DataEx!$1:$1048576,MATCH('2015'!$A65,DataEx!$D:$D,0),MATCH('2015'!G$6,DataEx!$7:$7,0))</f>
        <v>11355.319999999949</v>
      </c>
      <c r="H65" s="237">
        <f>+INDEX(DataEx!$1:$1048576,MATCH('2015'!$A65,DataEx!$D:$D,0),MATCH('2015'!H$6,DataEx!$7:$7,0))</f>
        <v>170462.88</v>
      </c>
      <c r="I65" s="237">
        <f>+INDEX(DataEx!$1:$1048576,MATCH('2015'!$A65,DataEx!$D:$D,0),MATCH('2015'!I$6,DataEx!$7:$7,0))</f>
        <v>996410.07000000018</v>
      </c>
      <c r="J65" s="237">
        <f>+INDEX(DataEx!$1:$1048576,MATCH('2015'!$A65,DataEx!$D:$D,0),MATCH('2015'!J$6,DataEx!$7:$7,0))</f>
        <v>23946.27</v>
      </c>
      <c r="K65" s="237">
        <f>+INDEX(DataEx!$1:$1048576,MATCH('2015'!$A65,DataEx!$D:$D,0),MATCH('2015'!K$6,DataEx!$7:$7,0))</f>
        <v>2673826.0900000003</v>
      </c>
      <c r="L65" s="237">
        <f>+INDEX(DataEx!$1:$1048576,MATCH('2015'!$A65,DataEx!$D:$D,0),MATCH('2015'!L$6,DataEx!$7:$7,0))</f>
        <v>40019.590000000004</v>
      </c>
      <c r="M65" s="237">
        <f>+INDEX(DataEx!$1:$1048576,MATCH('2015'!$A65,DataEx!$D:$D,0),MATCH('2015'!M$6,DataEx!$7:$7,0))</f>
        <v>827672.55999999994</v>
      </c>
      <c r="N65" s="237">
        <f>+INDEX(DataEx!$1:$1048576,MATCH('2015'!$A65,DataEx!$D:$D,0),MATCH('2015'!N$6,DataEx!$7:$7,0))</f>
        <v>1708340.73</v>
      </c>
      <c r="O65" s="237">
        <f>+INDEX(DataEx!$1:$1048576,MATCH('2015'!$A65,DataEx!$D:$D,0),MATCH('2015'!O$6,DataEx!$7:$7,0))</f>
        <v>0</v>
      </c>
      <c r="P65" s="237">
        <f>+INDEX(DataEx!$1:$1048576,MATCH('2015'!$A65,DataEx!$D:$D,0),MATCH('2015'!P$6,DataEx!$7:$7,0))</f>
        <v>0</v>
      </c>
      <c r="Q65" s="237">
        <f>+INDEX(DataEx!$1:$1048576,MATCH('2015'!$A65,DataEx!$D:$D,0),MATCH('2015'!Q$6,DataEx!$7:$7,0))</f>
        <v>0</v>
      </c>
      <c r="R65" s="237">
        <f>+INDEX(DataEx!$1:$1048576,MATCH('2015'!$A65,DataEx!$D:$D,0),MATCH('2015'!R$6,DataEx!$7:$7,0))</f>
        <v>0</v>
      </c>
      <c r="S65" s="290">
        <f t="shared" si="3"/>
        <v>6452033.5099999998</v>
      </c>
      <c r="T65" s="291">
        <f t="shared" si="4"/>
        <v>1.7795083096118177E-3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17811609.150000036</v>
      </c>
      <c r="H66" s="251">
        <f t="shared" ref="H66:R66" si="14">-H61-SUM(H63:H65)</f>
        <v>21202323.400000047</v>
      </c>
      <c r="I66" s="251">
        <f t="shared" si="14"/>
        <v>-468478915.96999991</v>
      </c>
      <c r="J66" s="251">
        <f t="shared" si="14"/>
        <v>137335211.19999999</v>
      </c>
      <c r="K66" s="251">
        <f t="shared" si="14"/>
        <v>15139392.300000004</v>
      </c>
      <c r="L66" s="251">
        <f t="shared" si="14"/>
        <v>123774740.25</v>
      </c>
      <c r="M66" s="251">
        <f t="shared" si="14"/>
        <v>46016426.44000002</v>
      </c>
      <c r="N66" s="251">
        <f t="shared" si="14"/>
        <v>-23143718.709999945</v>
      </c>
      <c r="O66" s="251">
        <f t="shared" si="14"/>
        <v>0</v>
      </c>
      <c r="P66" s="251">
        <f t="shared" si="14"/>
        <v>0</v>
      </c>
      <c r="Q66" s="251">
        <f t="shared" si="14"/>
        <v>0</v>
      </c>
      <c r="R66" s="251">
        <f t="shared" si="14"/>
        <v>0</v>
      </c>
      <c r="S66" s="296">
        <f t="shared" si="3"/>
        <v>-130342931.93999976</v>
      </c>
      <c r="T66" s="297">
        <f t="shared" si="4"/>
        <v>-3.5949337542482349E-2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2015-01p</v>
      </c>
      <c r="H101" s="69" t="str">
        <f t="shared" si="15"/>
        <v>2015-02p</v>
      </c>
      <c r="I101" s="69" t="str">
        <f t="shared" si="15"/>
        <v>2015-03p</v>
      </c>
      <c r="J101" s="69" t="str">
        <f t="shared" si="15"/>
        <v>2015-04p</v>
      </c>
      <c r="K101" s="69" t="str">
        <f t="shared" si="15"/>
        <v>2015-05p</v>
      </c>
      <c r="L101" s="69" t="str">
        <f t="shared" si="15"/>
        <v>2015-06p</v>
      </c>
      <c r="M101" s="69" t="str">
        <f t="shared" si="15"/>
        <v>2015-07p</v>
      </c>
      <c r="N101" s="69" t="str">
        <f t="shared" si="15"/>
        <v>2015-08p</v>
      </c>
      <c r="O101" s="69" t="str">
        <f t="shared" si="15"/>
        <v>2015-09p</v>
      </c>
      <c r="P101" s="69" t="str">
        <f t="shared" si="15"/>
        <v>2015-10p</v>
      </c>
      <c r="Q101" s="69" t="str">
        <f t="shared" si="15"/>
        <v>2015-11p</v>
      </c>
      <c r="R101" s="69" t="str">
        <f t="shared" si="15"/>
        <v>2015-12p</v>
      </c>
    </row>
    <row r="102" spans="1:21" ht="15.75" customHeight="1" thickBot="1">
      <c r="B102" s="418" t="str">
        <f>+Master!G245</f>
        <v>Plan ostvarenja budžeta</v>
      </c>
      <c r="C102" s="419"/>
      <c r="D102" s="419"/>
      <c r="E102" s="419"/>
      <c r="F102" s="419"/>
      <c r="G102" s="411">
        <v>2015</v>
      </c>
      <c r="H102" s="412"/>
      <c r="I102" s="412"/>
      <c r="J102" s="412"/>
      <c r="K102" s="412"/>
      <c r="L102" s="412"/>
      <c r="M102" s="412"/>
      <c r="N102" s="412"/>
      <c r="O102" s="412"/>
      <c r="P102" s="412"/>
      <c r="Q102" s="412"/>
      <c r="R102" s="413"/>
      <c r="S102" s="116" t="str">
        <f>+S7</f>
        <v>BDP</v>
      </c>
      <c r="T102" s="117">
        <f>+T7</f>
        <v>3625739466.9921198</v>
      </c>
    </row>
    <row r="103" spans="1:21" ht="15.75" customHeight="1">
      <c r="B103" s="420"/>
      <c r="C103" s="421"/>
      <c r="D103" s="421"/>
      <c r="E103" s="421"/>
      <c r="F103" s="422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11" t="str">
        <f>+Master!G239</f>
        <v>Jan - Dec</v>
      </c>
      <c r="T103" s="413">
        <f>+T8</f>
        <v>0</v>
      </c>
    </row>
    <row r="104" spans="1:21" ht="13.5" thickBot="1">
      <c r="B104" s="423"/>
      <c r="C104" s="424"/>
      <c r="D104" s="424"/>
      <c r="E104" s="424"/>
      <c r="F104" s="425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414" t="str">
        <f>+VLOOKUP(LEFT($A105,LEN(A105)-1)*1,Master!$D$22:$G$218,4,FALSE)</f>
        <v>Prihodi budžeta</v>
      </c>
      <c r="C105" s="415"/>
      <c r="D105" s="415"/>
      <c r="E105" s="415"/>
      <c r="F105" s="415"/>
      <c r="G105" s="97">
        <f>+G106+G115+SUM(G120:G124)</f>
        <v>69711123.673160329</v>
      </c>
      <c r="H105" s="97">
        <f t="shared" ref="H105:Q105" si="18">+H106+H115+SUM(H120:H124)</f>
        <v>81327458.054152414</v>
      </c>
      <c r="I105" s="97">
        <f t="shared" si="18"/>
        <v>101074773.72935867</v>
      </c>
      <c r="J105" s="97">
        <f t="shared" si="18"/>
        <v>110868335.86211218</v>
      </c>
      <c r="K105" s="97">
        <f t="shared" si="18"/>
        <v>103941453.42009163</v>
      </c>
      <c r="L105" s="97">
        <f t="shared" si="18"/>
        <v>112398873.78315812</v>
      </c>
      <c r="M105" s="97">
        <f t="shared" si="18"/>
        <v>124717975.14619333</v>
      </c>
      <c r="N105" s="97">
        <f t="shared" si="18"/>
        <v>129916805.18338476</v>
      </c>
      <c r="O105" s="97">
        <f t="shared" si="18"/>
        <v>121599030.86684042</v>
      </c>
      <c r="P105" s="97">
        <f t="shared" si="18"/>
        <v>115436070.88666166</v>
      </c>
      <c r="Q105" s="97">
        <f t="shared" si="18"/>
        <v>100830471.93450241</v>
      </c>
      <c r="R105" s="97">
        <f>+R106+R115+SUM(R120:R124)</f>
        <v>157356889.11376727</v>
      </c>
      <c r="S105" s="122">
        <f>+SUM(G105:R105)</f>
        <v>1329179261.6533833</v>
      </c>
      <c r="T105" s="123">
        <f>+S105/$T$7</f>
        <v>0.36659535903059748</v>
      </c>
      <c r="U105" s="304"/>
    </row>
    <row r="106" spans="1:21">
      <c r="A106" s="138" t="str">
        <f t="shared" si="17"/>
        <v>711p</v>
      </c>
      <c r="B106" s="416" t="str">
        <f>+VLOOKUP(LEFT($A106,LEN(A106)-1)*1,Master!$D$22:$G$218,4,FALSE)</f>
        <v>Porezi</v>
      </c>
      <c r="C106" s="417"/>
      <c r="D106" s="417"/>
      <c r="E106" s="417"/>
      <c r="F106" s="417"/>
      <c r="G106" s="81">
        <f>+SUM(G107:G114)</f>
        <v>47438461.833814912</v>
      </c>
      <c r="H106" s="81">
        <f t="shared" ref="H106:R106" si="19">+SUM(H107:H114)</f>
        <v>48051254.173922725</v>
      </c>
      <c r="I106" s="81">
        <f t="shared" si="19"/>
        <v>68643020.701511934</v>
      </c>
      <c r="J106" s="81">
        <f t="shared" si="19"/>
        <v>74644324.702040896</v>
      </c>
      <c r="K106" s="81">
        <f t="shared" si="19"/>
        <v>62371540.361953884</v>
      </c>
      <c r="L106" s="81">
        <f t="shared" si="19"/>
        <v>70088728.880090371</v>
      </c>
      <c r="M106" s="81">
        <f t="shared" si="19"/>
        <v>83389342.293927491</v>
      </c>
      <c r="N106" s="81">
        <f t="shared" si="19"/>
        <v>87963080.772664562</v>
      </c>
      <c r="O106" s="81">
        <f t="shared" si="19"/>
        <v>80794946.466777354</v>
      </c>
      <c r="P106" s="81">
        <f t="shared" si="19"/>
        <v>70587663.849750429</v>
      </c>
      <c r="Q106" s="81">
        <f t="shared" si="19"/>
        <v>60436221.191738874</v>
      </c>
      <c r="R106" s="82">
        <f t="shared" si="19"/>
        <v>78264034.341148108</v>
      </c>
      <c r="S106" s="124">
        <f t="shared" ref="S106:S160" si="20">+SUM(G106:R106)</f>
        <v>832672619.56934154</v>
      </c>
      <c r="T106" s="125">
        <f t="shared" ref="T106:T160" si="21">+S106/$T$7</f>
        <v>0.22965594388394353</v>
      </c>
      <c r="U106" s="303"/>
    </row>
    <row r="107" spans="1:21">
      <c r="A107" s="138" t="str">
        <f t="shared" si="17"/>
        <v>7111p</v>
      </c>
      <c r="B107" s="399" t="str">
        <f>+VLOOKUP(LEFT($A107,LEN(A107)-1)*1,Master!$D$22:$G$218,4,FALSE)</f>
        <v>Porez na dohodak fizičkih lica</v>
      </c>
      <c r="C107" s="400"/>
      <c r="D107" s="400"/>
      <c r="E107" s="400"/>
      <c r="F107" s="400"/>
      <c r="G107" s="91">
        <f>+INDEX(DataEx!$1:$1048576,MATCH('2015'!$A107,DataEx!$D:$D,0),MATCH('2015'!G$101,DataEx!$222:$222,0))</f>
        <v>3573995.3554284605</v>
      </c>
      <c r="H107" s="91">
        <f>+INDEX(DataEx!$1:$1048576,MATCH('2015'!$A107,DataEx!$D:$D,0),MATCH('2015'!H$101,DataEx!$222:$222,0))</f>
        <v>6873843.9545441465</v>
      </c>
      <c r="I107" s="91">
        <f>+INDEX(DataEx!$1:$1048576,MATCH('2015'!$A107,DataEx!$D:$D,0),MATCH('2015'!I$101,DataEx!$222:$222,0))</f>
        <v>8628957.8256391361</v>
      </c>
      <c r="J107" s="91">
        <f>+INDEX(DataEx!$1:$1048576,MATCH('2015'!$A107,DataEx!$D:$D,0),MATCH('2015'!J$101,DataEx!$222:$222,0))</f>
        <v>8483434.6457901541</v>
      </c>
      <c r="K107" s="91">
        <f>+INDEX(DataEx!$1:$1048576,MATCH('2015'!$A107,DataEx!$D:$D,0),MATCH('2015'!K$101,DataEx!$222:$222,0))</f>
        <v>9434922.5878236145</v>
      </c>
      <c r="L107" s="91">
        <f>+INDEX(DataEx!$1:$1048576,MATCH('2015'!$A107,DataEx!$D:$D,0),MATCH('2015'!L$101,DataEx!$222:$222,0))</f>
        <v>8991934.6560795475</v>
      </c>
      <c r="M107" s="91">
        <f>+INDEX(DataEx!$1:$1048576,MATCH('2015'!$A107,DataEx!$D:$D,0),MATCH('2015'!M$101,DataEx!$222:$222,0))</f>
        <v>9046366.0797531549</v>
      </c>
      <c r="N107" s="91">
        <f>+INDEX(DataEx!$1:$1048576,MATCH('2015'!$A107,DataEx!$D:$D,0),MATCH('2015'!N$101,DataEx!$222:$222,0))</f>
        <v>9922440.3850700893</v>
      </c>
      <c r="O107" s="91">
        <f>+INDEX(DataEx!$1:$1048576,MATCH('2015'!$A107,DataEx!$D:$D,0),MATCH('2015'!O$101,DataEx!$222:$222,0))</f>
        <v>9246654.8577025365</v>
      </c>
      <c r="P107" s="91">
        <f>+INDEX(DataEx!$1:$1048576,MATCH('2015'!$A107,DataEx!$D:$D,0),MATCH('2015'!P$101,DataEx!$222:$222,0))</f>
        <v>8428028.1672596131</v>
      </c>
      <c r="Q107" s="91">
        <f>+INDEX(DataEx!$1:$1048576,MATCH('2015'!$A107,DataEx!$D:$D,0),MATCH('2015'!Q$101,DataEx!$222:$222,0))</f>
        <v>8212187.9289413234</v>
      </c>
      <c r="R107" s="91">
        <f>+INDEX(DataEx!$1:$1048576,MATCH('2015'!$A107,DataEx!$D:$D,0),MATCH('2015'!R$101,DataEx!$222:$222,0))</f>
        <v>17086876.381307587</v>
      </c>
      <c r="S107" s="126">
        <f t="shared" si="20"/>
        <v>107929642.82533936</v>
      </c>
      <c r="T107" s="127">
        <f t="shared" si="21"/>
        <v>2.9767622248621412E-2</v>
      </c>
    </row>
    <row r="108" spans="1:21">
      <c r="A108" s="138" t="str">
        <f t="shared" si="17"/>
        <v>7112p</v>
      </c>
      <c r="B108" s="399" t="str">
        <f>+VLOOKUP(LEFT($A108,LEN(A108)-1)*1,Master!$D$22:$G$218,4,FALSE)</f>
        <v>Porez na dobit pravnih lica</v>
      </c>
      <c r="C108" s="400"/>
      <c r="D108" s="400"/>
      <c r="E108" s="400"/>
      <c r="F108" s="400"/>
      <c r="G108" s="91">
        <f>+INDEX(DataEx!$1:$1048576,MATCH('2015'!$A108,DataEx!$D:$D,0),MATCH('2015'!G$101,DataEx!$222:$222,0))</f>
        <v>932399.70044660708</v>
      </c>
      <c r="H108" s="91">
        <f>+INDEX(DataEx!$1:$1048576,MATCH('2015'!$A108,DataEx!$D:$D,0),MATCH('2015'!H$101,DataEx!$222:$222,0))</f>
        <v>960648.1117244123</v>
      </c>
      <c r="I108" s="91">
        <f>+INDEX(DataEx!$1:$1048576,MATCH('2015'!$A108,DataEx!$D:$D,0),MATCH('2015'!I$101,DataEx!$222:$222,0))</f>
        <v>11938576.266732469</v>
      </c>
      <c r="J108" s="91">
        <f>+INDEX(DataEx!$1:$1048576,MATCH('2015'!$A108,DataEx!$D:$D,0),MATCH('2015'!J$101,DataEx!$222:$222,0))</f>
        <v>12301967.31174976</v>
      </c>
      <c r="K108" s="91">
        <f>+INDEX(DataEx!$1:$1048576,MATCH('2015'!$A108,DataEx!$D:$D,0),MATCH('2015'!K$101,DataEx!$222:$222,0))</f>
        <v>2674098.0198717569</v>
      </c>
      <c r="L108" s="91">
        <f>+INDEX(DataEx!$1:$1048576,MATCH('2015'!$A108,DataEx!$D:$D,0),MATCH('2015'!L$101,DataEx!$222:$222,0))</f>
        <v>3180140.852284038</v>
      </c>
      <c r="M108" s="91">
        <f>+INDEX(DataEx!$1:$1048576,MATCH('2015'!$A108,DataEx!$D:$D,0),MATCH('2015'!M$101,DataEx!$222:$222,0))</f>
        <v>5395660.7985904692</v>
      </c>
      <c r="N108" s="91">
        <f>+INDEX(DataEx!$1:$1048576,MATCH('2015'!$A108,DataEx!$D:$D,0),MATCH('2015'!N$101,DataEx!$222:$222,0))</f>
        <v>2863130.1493314239</v>
      </c>
      <c r="O108" s="91">
        <f>+INDEX(DataEx!$1:$1048576,MATCH('2015'!$A108,DataEx!$D:$D,0),MATCH('2015'!O$101,DataEx!$222:$222,0))</f>
        <v>2353497.2340047848</v>
      </c>
      <c r="P108" s="91">
        <f>+INDEX(DataEx!$1:$1048576,MATCH('2015'!$A108,DataEx!$D:$D,0),MATCH('2015'!P$101,DataEx!$222:$222,0))</f>
        <v>1665538.328390266</v>
      </c>
      <c r="Q108" s="91">
        <f>+INDEX(DataEx!$1:$1048576,MATCH('2015'!$A108,DataEx!$D:$D,0),MATCH('2015'!Q$101,DataEx!$222:$222,0))</f>
        <v>862427.72685132292</v>
      </c>
      <c r="R108" s="91">
        <f>+INDEX(DataEx!$1:$1048576,MATCH('2015'!$A108,DataEx!$D:$D,0),MATCH('2015'!R$101,DataEx!$222:$222,0))</f>
        <v>1507473.9400802045</v>
      </c>
      <c r="S108" s="126">
        <f t="shared" si="20"/>
        <v>46635558.440057509</v>
      </c>
      <c r="T108" s="127">
        <f t="shared" si="21"/>
        <v>1.2862357834758033E-2</v>
      </c>
    </row>
    <row r="109" spans="1:21">
      <c r="A109" s="138" t="str">
        <f t="shared" si="17"/>
        <v>7113p</v>
      </c>
      <c r="B109" s="399" t="str">
        <f>+VLOOKUP(LEFT($A109,LEN(A109)-1)*1,Master!$D$22:$G$218,4,FALSE)</f>
        <v>Porez na promet nepokretnosti</v>
      </c>
      <c r="C109" s="400"/>
      <c r="D109" s="400"/>
      <c r="E109" s="400"/>
      <c r="F109" s="400"/>
      <c r="G109" s="91">
        <f>+INDEX(DataEx!$1:$1048576,MATCH('2015'!$A109,DataEx!$D:$D,0),MATCH('2015'!G$101,DataEx!$222:$222,0))</f>
        <v>106071.79527146854</v>
      </c>
      <c r="H109" s="91">
        <f>+INDEX(DataEx!$1:$1048576,MATCH('2015'!$A109,DataEx!$D:$D,0),MATCH('2015'!H$101,DataEx!$222:$222,0))</f>
        <v>113039.14761772362</v>
      </c>
      <c r="I109" s="91">
        <f>+INDEX(DataEx!$1:$1048576,MATCH('2015'!$A109,DataEx!$D:$D,0),MATCH('2015'!I$101,DataEx!$222:$222,0))</f>
        <v>152502.18590714125</v>
      </c>
      <c r="J109" s="91">
        <f>+INDEX(DataEx!$1:$1048576,MATCH('2015'!$A109,DataEx!$D:$D,0),MATCH('2015'!J$101,DataEx!$222:$222,0))</f>
        <v>145745.80915293895</v>
      </c>
      <c r="K109" s="91">
        <f>+INDEX(DataEx!$1:$1048576,MATCH('2015'!$A109,DataEx!$D:$D,0),MATCH('2015'!K$101,DataEx!$222:$222,0))</f>
        <v>101292.23668851655</v>
      </c>
      <c r="L109" s="91">
        <f>+INDEX(DataEx!$1:$1048576,MATCH('2015'!$A109,DataEx!$D:$D,0),MATCH('2015'!L$101,DataEx!$222:$222,0))</f>
        <v>111819.65140138169</v>
      </c>
      <c r="M109" s="91">
        <f>+INDEX(DataEx!$1:$1048576,MATCH('2015'!$A109,DataEx!$D:$D,0),MATCH('2015'!M$101,DataEx!$222:$222,0))</f>
        <v>140720.54956844845</v>
      </c>
      <c r="N109" s="91">
        <f>+INDEX(DataEx!$1:$1048576,MATCH('2015'!$A109,DataEx!$D:$D,0),MATCH('2015'!N$101,DataEx!$222:$222,0))</f>
        <v>137458.83152417373</v>
      </c>
      <c r="O109" s="91">
        <f>+INDEX(DataEx!$1:$1048576,MATCH('2015'!$A109,DataEx!$D:$D,0),MATCH('2015'!O$101,DataEx!$222:$222,0))</f>
        <v>121512.32009326115</v>
      </c>
      <c r="P109" s="91">
        <f>+INDEX(DataEx!$1:$1048576,MATCH('2015'!$A109,DataEx!$D:$D,0),MATCH('2015'!P$101,DataEx!$222:$222,0))</f>
        <v>144611.55666919687</v>
      </c>
      <c r="Q109" s="91">
        <f>+INDEX(DataEx!$1:$1048576,MATCH('2015'!$A109,DataEx!$D:$D,0),MATCH('2015'!Q$101,DataEx!$222:$222,0))</f>
        <v>114784.79933118433</v>
      </c>
      <c r="R109" s="91">
        <f>+INDEX(DataEx!$1:$1048576,MATCH('2015'!$A109,DataEx!$D:$D,0),MATCH('2015'!R$101,DataEx!$222:$222,0))</f>
        <v>165968.97191897244</v>
      </c>
      <c r="S109" s="126">
        <f t="shared" si="20"/>
        <v>1555527.8551444074</v>
      </c>
      <c r="T109" s="127">
        <f t="shared" si="21"/>
        <v>4.2902361554258587E-4</v>
      </c>
    </row>
    <row r="110" spans="1:21">
      <c r="A110" s="138" t="str">
        <f t="shared" si="17"/>
        <v>7114p</v>
      </c>
      <c r="B110" s="399" t="str">
        <f>+VLOOKUP(LEFT($A110,LEN(A110)-1)*1,Master!$D$22:$G$218,4,FALSE)</f>
        <v>Porez na dodatu vrijednost</v>
      </c>
      <c r="C110" s="400"/>
      <c r="D110" s="400"/>
      <c r="E110" s="400"/>
      <c r="F110" s="400"/>
      <c r="G110" s="91">
        <f>+INDEX(DataEx!$1:$1048576,MATCH('2015'!$A110,DataEx!$D:$D,0),MATCH('2015'!G$101,DataEx!$222:$222,0))</f>
        <v>30830393.947525311</v>
      </c>
      <c r="H110" s="91">
        <f>+INDEX(DataEx!$1:$1048576,MATCH('2015'!$A110,DataEx!$D:$D,0),MATCH('2015'!H$101,DataEx!$222:$222,0))</f>
        <v>29918550.540655378</v>
      </c>
      <c r="I110" s="91">
        <f>+INDEX(DataEx!$1:$1048576,MATCH('2015'!$A110,DataEx!$D:$D,0),MATCH('2015'!I$101,DataEx!$222:$222,0))</f>
        <v>35625079.391823784</v>
      </c>
      <c r="J110" s="91">
        <f>+INDEX(DataEx!$1:$1048576,MATCH('2015'!$A110,DataEx!$D:$D,0),MATCH('2015'!J$101,DataEx!$222:$222,0))</f>
        <v>39690661.471009046</v>
      </c>
      <c r="K110" s="91">
        <f>+INDEX(DataEx!$1:$1048576,MATCH('2015'!$A110,DataEx!$D:$D,0),MATCH('2015'!K$101,DataEx!$222:$222,0))</f>
        <v>34500290.720307246</v>
      </c>
      <c r="L110" s="91">
        <f>+INDEX(DataEx!$1:$1048576,MATCH('2015'!$A110,DataEx!$D:$D,0),MATCH('2015'!L$101,DataEx!$222:$222,0))</f>
        <v>39877523.160066463</v>
      </c>
      <c r="M110" s="91">
        <f>+INDEX(DataEx!$1:$1048576,MATCH('2015'!$A110,DataEx!$D:$D,0),MATCH('2015'!M$101,DataEx!$222:$222,0))</f>
        <v>48690601.648068875</v>
      </c>
      <c r="N110" s="91">
        <f>+INDEX(DataEx!$1:$1048576,MATCH('2015'!$A110,DataEx!$D:$D,0),MATCH('2015'!N$101,DataEx!$222:$222,0))</f>
        <v>51015618.452793375</v>
      </c>
      <c r="O110" s="91">
        <f>+INDEX(DataEx!$1:$1048576,MATCH('2015'!$A110,DataEx!$D:$D,0),MATCH('2015'!O$101,DataEx!$222:$222,0))</f>
        <v>48088264.75380183</v>
      </c>
      <c r="P110" s="91">
        <f>+INDEX(DataEx!$1:$1048576,MATCH('2015'!$A110,DataEx!$D:$D,0),MATCH('2015'!P$101,DataEx!$222:$222,0))</f>
        <v>43467846.583736315</v>
      </c>
      <c r="Q110" s="91">
        <f>+INDEX(DataEx!$1:$1048576,MATCH('2015'!$A110,DataEx!$D:$D,0),MATCH('2015'!Q$101,DataEx!$222:$222,0))</f>
        <v>35933948.977140471</v>
      </c>
      <c r="R110" s="91">
        <f>+INDEX(DataEx!$1:$1048576,MATCH('2015'!$A110,DataEx!$D:$D,0),MATCH('2015'!R$101,DataEx!$222:$222,0))</f>
        <v>42606370.74912481</v>
      </c>
      <c r="S110" s="126">
        <f t="shared" si="20"/>
        <v>480245150.3960529</v>
      </c>
      <c r="T110" s="127">
        <f t="shared" si="21"/>
        <v>0.13245440130712421</v>
      </c>
    </row>
    <row r="111" spans="1:21">
      <c r="A111" s="138" t="str">
        <f t="shared" si="17"/>
        <v>7115p</v>
      </c>
      <c r="B111" s="399" t="str">
        <f>+VLOOKUP(LEFT($A111,LEN(A111)-1)*1,Master!$D$22:$G$218,4,FALSE)</f>
        <v>Akcize</v>
      </c>
      <c r="C111" s="400"/>
      <c r="D111" s="400"/>
      <c r="E111" s="400"/>
      <c r="F111" s="400"/>
      <c r="G111" s="91">
        <f>+INDEX(DataEx!$1:$1048576,MATCH('2015'!$A111,DataEx!$D:$D,0),MATCH('2015'!G$101,DataEx!$222:$222,0))</f>
        <v>10746682.682418374</v>
      </c>
      <c r="H111" s="91">
        <f>+INDEX(DataEx!$1:$1048576,MATCH('2015'!$A111,DataEx!$D:$D,0),MATCH('2015'!H$101,DataEx!$222:$222,0))</f>
        <v>8544013.7622055728</v>
      </c>
      <c r="I111" s="91">
        <f>+INDEX(DataEx!$1:$1048576,MATCH('2015'!$A111,DataEx!$D:$D,0),MATCH('2015'!I$101,DataEx!$222:$222,0))</f>
        <v>10140030.796069261</v>
      </c>
      <c r="J111" s="91">
        <f>+INDEX(DataEx!$1:$1048576,MATCH('2015'!$A111,DataEx!$D:$D,0),MATCH('2015'!J$101,DataEx!$222:$222,0))</f>
        <v>11606566.966498964</v>
      </c>
      <c r="K111" s="91">
        <f>+INDEX(DataEx!$1:$1048576,MATCH('2015'!$A111,DataEx!$D:$D,0),MATCH('2015'!K$101,DataEx!$222:$222,0))</f>
        <v>13190871.109895388</v>
      </c>
      <c r="L111" s="91">
        <f>+INDEX(DataEx!$1:$1048576,MATCH('2015'!$A111,DataEx!$D:$D,0),MATCH('2015'!L$101,DataEx!$222:$222,0))</f>
        <v>15159196.537793403</v>
      </c>
      <c r="M111" s="91">
        <f>+INDEX(DataEx!$1:$1048576,MATCH('2015'!$A111,DataEx!$D:$D,0),MATCH('2015'!M$101,DataEx!$222:$222,0))</f>
        <v>16918854.99757503</v>
      </c>
      <c r="N111" s="91">
        <f>+INDEX(DataEx!$1:$1048576,MATCH('2015'!$A111,DataEx!$D:$D,0),MATCH('2015'!N$101,DataEx!$222:$222,0))</f>
        <v>21078349.425046727</v>
      </c>
      <c r="O111" s="91">
        <f>+INDEX(DataEx!$1:$1048576,MATCH('2015'!$A111,DataEx!$D:$D,0),MATCH('2015'!O$101,DataEx!$222:$222,0))</f>
        <v>18202665.814412087</v>
      </c>
      <c r="P111" s="91">
        <f>+INDEX(DataEx!$1:$1048576,MATCH('2015'!$A111,DataEx!$D:$D,0),MATCH('2015'!P$101,DataEx!$222:$222,0))</f>
        <v>14340556.433877697</v>
      </c>
      <c r="Q111" s="91">
        <f>+INDEX(DataEx!$1:$1048576,MATCH('2015'!$A111,DataEx!$D:$D,0),MATCH('2015'!Q$101,DataEx!$222:$222,0))</f>
        <v>13344977.795261111</v>
      </c>
      <c r="R111" s="91">
        <f>+INDEX(DataEx!$1:$1048576,MATCH('2015'!$A111,DataEx!$D:$D,0),MATCH('2015'!R$101,DataEx!$222:$222,0))</f>
        <v>14437025.106566409</v>
      </c>
      <c r="S111" s="126">
        <f t="shared" si="20"/>
        <v>167709791.42762002</v>
      </c>
      <c r="T111" s="127">
        <f t="shared" si="21"/>
        <v>4.6255334381968299E-2</v>
      </c>
    </row>
    <row r="112" spans="1:21">
      <c r="A112" s="138" t="str">
        <f t="shared" si="17"/>
        <v>7116p</v>
      </c>
      <c r="B112" s="399" t="str">
        <f>+VLOOKUP(LEFT($A112,LEN(A112)-1)*1,Master!$D$22:$G$218,4,FALSE)</f>
        <v>Porez na međunarodnu trgovinu i transakcije</v>
      </c>
      <c r="C112" s="400"/>
      <c r="D112" s="400"/>
      <c r="E112" s="400"/>
      <c r="F112" s="400"/>
      <c r="G112" s="91">
        <f>+INDEX(DataEx!$1:$1048576,MATCH('2015'!$A112,DataEx!$D:$D,0),MATCH('2015'!G$101,DataEx!$222:$222,0))</f>
        <v>997113.97705013887</v>
      </c>
      <c r="H112" s="91">
        <f>+INDEX(DataEx!$1:$1048576,MATCH('2015'!$A112,DataEx!$D:$D,0),MATCH('2015'!H$101,DataEx!$222:$222,0))</f>
        <v>1331009.1716165582</v>
      </c>
      <c r="I112" s="91">
        <f>+INDEX(DataEx!$1:$1048576,MATCH('2015'!$A112,DataEx!$D:$D,0),MATCH('2015'!I$101,DataEx!$222:$222,0))</f>
        <v>1733008.7830788183</v>
      </c>
      <c r="J112" s="91">
        <f>+INDEX(DataEx!$1:$1048576,MATCH('2015'!$A112,DataEx!$D:$D,0),MATCH('2015'!J$101,DataEx!$222:$222,0))</f>
        <v>1927566.0054556574</v>
      </c>
      <c r="K112" s="91">
        <f>+INDEX(DataEx!$1:$1048576,MATCH('2015'!$A112,DataEx!$D:$D,0),MATCH('2015'!K$101,DataEx!$222:$222,0))</f>
        <v>1957633.128395471</v>
      </c>
      <c r="L112" s="91">
        <f>+INDEX(DataEx!$1:$1048576,MATCH('2015'!$A112,DataEx!$D:$D,0),MATCH('2015'!L$101,DataEx!$222:$222,0))</f>
        <v>2209426.9121462442</v>
      </c>
      <c r="M112" s="91">
        <f>+INDEX(DataEx!$1:$1048576,MATCH('2015'!$A112,DataEx!$D:$D,0),MATCH('2015'!M$101,DataEx!$222:$222,0))</f>
        <v>2614239.3870693785</v>
      </c>
      <c r="N112" s="91">
        <f>+INDEX(DataEx!$1:$1048576,MATCH('2015'!$A112,DataEx!$D:$D,0),MATCH('2015'!N$101,DataEx!$222:$222,0))</f>
        <v>2369436.9150621137</v>
      </c>
      <c r="O112" s="91">
        <f>+INDEX(DataEx!$1:$1048576,MATCH('2015'!$A112,DataEx!$D:$D,0),MATCH('2015'!O$101,DataEx!$222:$222,0))</f>
        <v>2212771.4239951861</v>
      </c>
      <c r="P112" s="91">
        <f>+INDEX(DataEx!$1:$1048576,MATCH('2015'!$A112,DataEx!$D:$D,0),MATCH('2015'!P$101,DataEx!$222:$222,0))</f>
        <v>2036251.8621765992</v>
      </c>
      <c r="Q112" s="91">
        <f>+INDEX(DataEx!$1:$1048576,MATCH('2015'!$A112,DataEx!$D:$D,0),MATCH('2015'!Q$101,DataEx!$222:$222,0))</f>
        <v>1518566.9065134812</v>
      </c>
      <c r="R112" s="91">
        <f>+INDEX(DataEx!$1:$1048576,MATCH('2015'!$A112,DataEx!$D:$D,0),MATCH('2015'!R$101,DataEx!$222:$222,0))</f>
        <v>1969417.8725266533</v>
      </c>
      <c r="S112" s="126">
        <f t="shared" si="20"/>
        <v>22876442.345086303</v>
      </c>
      <c r="T112" s="127">
        <f t="shared" si="21"/>
        <v>6.3094556443859407E-3</v>
      </c>
    </row>
    <row r="113" spans="1:20">
      <c r="A113" s="138" t="str">
        <f t="shared" si="17"/>
        <v>7117p</v>
      </c>
      <c r="B113" s="399" t="str">
        <f>+VLOOKUP(LEFT($A113,LEN(A113)-1)*1,Master!$D$22:$G$218,4,FALSE)</f>
        <v>Lokalni porezi</v>
      </c>
      <c r="C113" s="400"/>
      <c r="D113" s="400"/>
      <c r="E113" s="400"/>
      <c r="F113" s="400"/>
      <c r="G113" s="91">
        <f>+INDEX(DataEx!$1:$1048576,MATCH('2015'!$A113,DataEx!$D:$D,0),MATCH('2015'!G$101,DataEx!$222:$222,0))</f>
        <v>0</v>
      </c>
      <c r="H113" s="91">
        <f>+INDEX(DataEx!$1:$1048576,MATCH('2015'!$A113,DataEx!$D:$D,0),MATCH('2015'!H$101,DataEx!$222:$222,0))</f>
        <v>0</v>
      </c>
      <c r="I113" s="91">
        <f>+INDEX(DataEx!$1:$1048576,MATCH('2015'!$A113,DataEx!$D:$D,0),MATCH('2015'!I$101,DataEx!$222:$222,0))</f>
        <v>0</v>
      </c>
      <c r="J113" s="91">
        <f>+INDEX(DataEx!$1:$1048576,MATCH('2015'!$A113,DataEx!$D:$D,0),MATCH('2015'!J$101,DataEx!$222:$222,0))</f>
        <v>0</v>
      </c>
      <c r="K113" s="91">
        <f>+INDEX(DataEx!$1:$1048576,MATCH('2015'!$A113,DataEx!$D:$D,0),MATCH('2015'!K$101,DataEx!$222:$222,0))</f>
        <v>0</v>
      </c>
      <c r="L113" s="91">
        <f>+INDEX(DataEx!$1:$1048576,MATCH('2015'!$A113,DataEx!$D:$D,0),MATCH('2015'!L$101,DataEx!$222:$222,0))</f>
        <v>0</v>
      </c>
      <c r="M113" s="91">
        <f>+INDEX(DataEx!$1:$1048576,MATCH('2015'!$A113,DataEx!$D:$D,0),MATCH('2015'!M$101,DataEx!$222:$222,0))</f>
        <v>0</v>
      </c>
      <c r="N113" s="91">
        <f>+INDEX(DataEx!$1:$1048576,MATCH('2015'!$A113,DataEx!$D:$D,0),MATCH('2015'!N$101,DataEx!$222:$222,0))</f>
        <v>0</v>
      </c>
      <c r="O113" s="91">
        <f>+INDEX(DataEx!$1:$1048576,MATCH('2015'!$A113,DataEx!$D:$D,0),MATCH('2015'!O$101,DataEx!$222:$222,0))</f>
        <v>0</v>
      </c>
      <c r="P113" s="91">
        <f>+INDEX(DataEx!$1:$1048576,MATCH('2015'!$A113,DataEx!$D:$D,0),MATCH('2015'!P$101,DataEx!$222:$222,0))</f>
        <v>0</v>
      </c>
      <c r="Q113" s="91">
        <f>+INDEX(DataEx!$1:$1048576,MATCH('2015'!$A113,DataEx!$D:$D,0),MATCH('2015'!Q$101,DataEx!$222:$222,0))</f>
        <v>0</v>
      </c>
      <c r="R113" s="91">
        <f>+INDEX(DataEx!$1:$1048576,MATCH('2015'!$A113,DataEx!$D:$D,0),MATCH('2015'!R$101,DataEx!$222:$222,0))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9" t="str">
        <f>+VLOOKUP(LEFT($A114,LEN(A114)-1)*1,Master!$D$22:$G$218,4,FALSE)</f>
        <v>Ostali republički porezi</v>
      </c>
      <c r="C114" s="400"/>
      <c r="D114" s="400"/>
      <c r="E114" s="400"/>
      <c r="F114" s="400"/>
      <c r="G114" s="91">
        <f>+INDEX(DataEx!$1:$1048576,MATCH('2015'!$A114,DataEx!$D:$D,0),MATCH('2015'!G$101,DataEx!$222:$222,0))</f>
        <v>251804.37567454769</v>
      </c>
      <c r="H114" s="91">
        <f>+INDEX(DataEx!$1:$1048576,MATCH('2015'!$A114,DataEx!$D:$D,0),MATCH('2015'!H$101,DataEx!$222:$222,0))</f>
        <v>310149.4855589362</v>
      </c>
      <c r="I114" s="91">
        <f>+INDEX(DataEx!$1:$1048576,MATCH('2015'!$A114,DataEx!$D:$D,0),MATCH('2015'!I$101,DataEx!$222:$222,0))</f>
        <v>424865.45226132218</v>
      </c>
      <c r="J114" s="91">
        <f>+INDEX(DataEx!$1:$1048576,MATCH('2015'!$A114,DataEx!$D:$D,0),MATCH('2015'!J$101,DataEx!$222:$222,0))</f>
        <v>488382.49238437577</v>
      </c>
      <c r="K114" s="91">
        <f>+INDEX(DataEx!$1:$1048576,MATCH('2015'!$A114,DataEx!$D:$D,0),MATCH('2015'!K$101,DataEx!$222:$222,0))</f>
        <v>512432.55897189945</v>
      </c>
      <c r="L114" s="91">
        <f>+INDEX(DataEx!$1:$1048576,MATCH('2015'!$A114,DataEx!$D:$D,0),MATCH('2015'!L$101,DataEx!$222:$222,0))</f>
        <v>558687.11031930195</v>
      </c>
      <c r="M114" s="91">
        <f>+INDEX(DataEx!$1:$1048576,MATCH('2015'!$A114,DataEx!$D:$D,0),MATCH('2015'!M$101,DataEx!$222:$222,0))</f>
        <v>582898.8333021343</v>
      </c>
      <c r="N114" s="91">
        <f>+INDEX(DataEx!$1:$1048576,MATCH('2015'!$A114,DataEx!$D:$D,0),MATCH('2015'!N$101,DataEx!$222:$222,0))</f>
        <v>576646.61383665679</v>
      </c>
      <c r="O114" s="91">
        <f>+INDEX(DataEx!$1:$1048576,MATCH('2015'!$A114,DataEx!$D:$D,0),MATCH('2015'!O$101,DataEx!$222:$222,0))</f>
        <v>569580.06276767002</v>
      </c>
      <c r="P114" s="91">
        <f>+INDEX(DataEx!$1:$1048576,MATCH('2015'!$A114,DataEx!$D:$D,0),MATCH('2015'!P$101,DataEx!$222:$222,0))</f>
        <v>504830.91764073976</v>
      </c>
      <c r="Q114" s="91">
        <f>+INDEX(DataEx!$1:$1048576,MATCH('2015'!$A114,DataEx!$D:$D,0),MATCH('2015'!Q$101,DataEx!$222:$222,0))</f>
        <v>449327.05769997759</v>
      </c>
      <c r="R114" s="91">
        <f>+INDEX(DataEx!$1:$1048576,MATCH('2015'!$A114,DataEx!$D:$D,0),MATCH('2015'!R$101,DataEx!$222:$222,0))</f>
        <v>490901.31962345698</v>
      </c>
      <c r="S114" s="126">
        <f t="shared" si="20"/>
        <v>5720506.2800410194</v>
      </c>
      <c r="T114" s="127">
        <f t="shared" si="21"/>
        <v>1.5777488515430203E-3</v>
      </c>
    </row>
    <row r="115" spans="1:20">
      <c r="A115" s="138" t="str">
        <f t="shared" si="17"/>
        <v>712p</v>
      </c>
      <c r="B115" s="409" t="str">
        <f>+VLOOKUP(LEFT($A115,LEN(A115)-1)*1,Master!$D$22:$G$218,4,FALSE)</f>
        <v>Doprinosi</v>
      </c>
      <c r="C115" s="410"/>
      <c r="D115" s="410"/>
      <c r="E115" s="410"/>
      <c r="F115" s="410"/>
      <c r="G115" s="83">
        <f>+SUM(G116:G119)</f>
        <v>17453194.433351744</v>
      </c>
      <c r="H115" s="83">
        <f t="shared" ref="H115:R115" si="22">+SUM(H116:H119)</f>
        <v>27390142.980436314</v>
      </c>
      <c r="I115" s="83">
        <f t="shared" si="22"/>
        <v>28082312.197140861</v>
      </c>
      <c r="J115" s="83">
        <f t="shared" si="22"/>
        <v>30124960.749123506</v>
      </c>
      <c r="K115" s="83">
        <f t="shared" si="22"/>
        <v>34683059.189534552</v>
      </c>
      <c r="L115" s="83">
        <f t="shared" si="22"/>
        <v>35520127.578458838</v>
      </c>
      <c r="M115" s="83">
        <f t="shared" si="22"/>
        <v>34214609.03892383</v>
      </c>
      <c r="N115" s="83">
        <f t="shared" si="22"/>
        <v>35699732.916304395</v>
      </c>
      <c r="O115" s="83">
        <f t="shared" si="22"/>
        <v>34477573.889674954</v>
      </c>
      <c r="P115" s="83">
        <f t="shared" si="22"/>
        <v>38517756.206527121</v>
      </c>
      <c r="Q115" s="83">
        <f t="shared" si="22"/>
        <v>32938623.312072884</v>
      </c>
      <c r="R115" s="84">
        <f t="shared" si="22"/>
        <v>68390080.261651829</v>
      </c>
      <c r="S115" s="128">
        <f t="shared" si="20"/>
        <v>417492172.75320083</v>
      </c>
      <c r="T115" s="129">
        <f t="shared" si="21"/>
        <v>0.11514676566089524</v>
      </c>
    </row>
    <row r="116" spans="1:20">
      <c r="A116" s="138" t="str">
        <f t="shared" si="17"/>
        <v>7121p</v>
      </c>
      <c r="B116" s="399" t="str">
        <f>+VLOOKUP(LEFT($A116,LEN(A116)-1)*1,Master!$D$22:$G$218,4,FALSE)</f>
        <v>Doprinosi za penzijsko i invalidsko osiguranje</v>
      </c>
      <c r="C116" s="400"/>
      <c r="D116" s="400"/>
      <c r="E116" s="400"/>
      <c r="F116" s="400"/>
      <c r="G116" s="91">
        <f>+INDEX(DataEx!$1:$1048576,MATCH('2015'!$A116,DataEx!$D:$D,0),MATCH('2015'!G$101,DataEx!$222:$222,0))</f>
        <v>10835215.375433445</v>
      </c>
      <c r="H116" s="91">
        <f>+INDEX(DataEx!$1:$1048576,MATCH('2015'!$A116,DataEx!$D:$D,0),MATCH('2015'!H$101,DataEx!$222:$222,0))</f>
        <v>17287568.311596237</v>
      </c>
      <c r="I116" s="91">
        <f>+INDEX(DataEx!$1:$1048576,MATCH('2015'!$A116,DataEx!$D:$D,0),MATCH('2015'!I$101,DataEx!$222:$222,0))</f>
        <v>16133814.702883076</v>
      </c>
      <c r="J116" s="91">
        <f>+INDEX(DataEx!$1:$1048576,MATCH('2015'!$A116,DataEx!$D:$D,0),MATCH('2015'!J$101,DataEx!$222:$222,0))</f>
        <v>17634570.078624245</v>
      </c>
      <c r="K116" s="91">
        <f>+INDEX(DataEx!$1:$1048576,MATCH('2015'!$A116,DataEx!$D:$D,0),MATCH('2015'!K$101,DataEx!$222:$222,0))</f>
        <v>20199574.10818097</v>
      </c>
      <c r="L116" s="91">
        <f>+INDEX(DataEx!$1:$1048576,MATCH('2015'!$A116,DataEx!$D:$D,0),MATCH('2015'!L$101,DataEx!$222:$222,0))</f>
        <v>20913507.395355023</v>
      </c>
      <c r="M116" s="91">
        <f>+INDEX(DataEx!$1:$1048576,MATCH('2015'!$A116,DataEx!$D:$D,0),MATCH('2015'!M$101,DataEx!$222:$222,0))</f>
        <v>20397161.323049661</v>
      </c>
      <c r="N116" s="91">
        <f>+INDEX(DataEx!$1:$1048576,MATCH('2015'!$A116,DataEx!$D:$D,0),MATCH('2015'!N$101,DataEx!$222:$222,0))</f>
        <v>20719279.922398537</v>
      </c>
      <c r="O116" s="91">
        <f>+INDEX(DataEx!$1:$1048576,MATCH('2015'!$A116,DataEx!$D:$D,0),MATCH('2015'!O$101,DataEx!$222:$222,0))</f>
        <v>20675448.42527096</v>
      </c>
      <c r="P116" s="91">
        <f>+INDEX(DataEx!$1:$1048576,MATCH('2015'!$A116,DataEx!$D:$D,0),MATCH('2015'!P$101,DataEx!$222:$222,0))</f>
        <v>22333485.779485509</v>
      </c>
      <c r="Q116" s="91">
        <f>+INDEX(DataEx!$1:$1048576,MATCH('2015'!$A116,DataEx!$D:$D,0),MATCH('2015'!Q$101,DataEx!$222:$222,0))</f>
        <v>19074610.951472942</v>
      </c>
      <c r="R116" s="91">
        <f>+INDEX(DataEx!$1:$1048576,MATCH('2015'!$A116,DataEx!$D:$D,0),MATCH('2015'!R$101,DataEx!$222:$222,0))</f>
        <v>40201162.67603521</v>
      </c>
      <c r="S116" s="126">
        <f t="shared" si="20"/>
        <v>246405399.04978585</v>
      </c>
      <c r="T116" s="127">
        <f t="shared" si="21"/>
        <v>6.7960039956815071E-2</v>
      </c>
    </row>
    <row r="117" spans="1:20">
      <c r="A117" s="138" t="str">
        <f t="shared" si="17"/>
        <v>7122p</v>
      </c>
      <c r="B117" s="399" t="str">
        <f>+VLOOKUP(LEFT($A117,LEN(A117)-1)*1,Master!$D$22:$G$218,4,FALSE)</f>
        <v>Doprinosi za zdravstveno osiguranje</v>
      </c>
      <c r="C117" s="400"/>
      <c r="D117" s="400"/>
      <c r="E117" s="400"/>
      <c r="F117" s="400"/>
      <c r="G117" s="91">
        <f>+INDEX(DataEx!$1:$1048576,MATCH('2015'!$A117,DataEx!$D:$D,0),MATCH('2015'!G$101,DataEx!$222:$222,0))</f>
        <v>5947210.158482017</v>
      </c>
      <c r="H117" s="91">
        <f>+INDEX(DataEx!$1:$1048576,MATCH('2015'!$A117,DataEx!$D:$D,0),MATCH('2015'!H$101,DataEx!$222:$222,0))</f>
        <v>8737953.0601297878</v>
      </c>
      <c r="I117" s="91">
        <f>+INDEX(DataEx!$1:$1048576,MATCH('2015'!$A117,DataEx!$D:$D,0),MATCH('2015'!I$101,DataEx!$222:$222,0))</f>
        <v>10128217.755015116</v>
      </c>
      <c r="J117" s="91">
        <f>+INDEX(DataEx!$1:$1048576,MATCH('2015'!$A117,DataEx!$D:$D,0),MATCH('2015'!J$101,DataEx!$222:$222,0))</f>
        <v>10506185.898595979</v>
      </c>
      <c r="K117" s="91">
        <f>+INDEX(DataEx!$1:$1048576,MATCH('2015'!$A117,DataEx!$D:$D,0),MATCH('2015'!K$101,DataEx!$222:$222,0))</f>
        <v>12414423.348594034</v>
      </c>
      <c r="L117" s="91">
        <f>+INDEX(DataEx!$1:$1048576,MATCH('2015'!$A117,DataEx!$D:$D,0),MATCH('2015'!L$101,DataEx!$222:$222,0))</f>
        <v>12300409.906155966</v>
      </c>
      <c r="M117" s="91">
        <f>+INDEX(DataEx!$1:$1048576,MATCH('2015'!$A117,DataEx!$D:$D,0),MATCH('2015'!M$101,DataEx!$222:$222,0))</f>
        <v>11649338.921377769</v>
      </c>
      <c r="N117" s="91">
        <f>+INDEX(DataEx!$1:$1048576,MATCH('2015'!$A117,DataEx!$D:$D,0),MATCH('2015'!N$101,DataEx!$222:$222,0))</f>
        <v>12715928.59880604</v>
      </c>
      <c r="O117" s="91">
        <f>+INDEX(DataEx!$1:$1048576,MATCH('2015'!$A117,DataEx!$D:$D,0),MATCH('2015'!O$101,DataEx!$222:$222,0))</f>
        <v>11722748.188238984</v>
      </c>
      <c r="P117" s="91">
        <f>+INDEX(DataEx!$1:$1048576,MATCH('2015'!$A117,DataEx!$D:$D,0),MATCH('2015'!P$101,DataEx!$222:$222,0))</f>
        <v>13649666.976806173</v>
      </c>
      <c r="Q117" s="91">
        <f>+INDEX(DataEx!$1:$1048576,MATCH('2015'!$A117,DataEx!$D:$D,0),MATCH('2015'!Q$101,DataEx!$222:$222,0))</f>
        <v>11784621.868662277</v>
      </c>
      <c r="R117" s="91">
        <f>+INDEX(DataEx!$1:$1048576,MATCH('2015'!$A117,DataEx!$D:$D,0),MATCH('2015'!R$101,DataEx!$222:$222,0))</f>
        <v>23899152.764590971</v>
      </c>
      <c r="S117" s="126">
        <f t="shared" si="20"/>
        <v>145455857.4454551</v>
      </c>
      <c r="T117" s="127">
        <f t="shared" si="21"/>
        <v>4.0117570159039571E-2</v>
      </c>
    </row>
    <row r="118" spans="1:20">
      <c r="A118" s="138" t="str">
        <f t="shared" si="17"/>
        <v>7123p</v>
      </c>
      <c r="B118" s="399" t="str">
        <f>+VLOOKUP(LEFT($A118,LEN(A118)-1)*1,Master!$D$22:$G$218,4,FALSE)</f>
        <v>Doprinosi za osiguranje od nezaposlenosti</v>
      </c>
      <c r="C118" s="400"/>
      <c r="D118" s="400"/>
      <c r="E118" s="400"/>
      <c r="F118" s="400"/>
      <c r="G118" s="91">
        <f>+INDEX(DataEx!$1:$1048576,MATCH('2015'!$A118,DataEx!$D:$D,0),MATCH('2015'!G$101,DataEx!$222:$222,0))</f>
        <v>405204.02216089884</v>
      </c>
      <c r="H118" s="91">
        <f>+INDEX(DataEx!$1:$1048576,MATCH('2015'!$A118,DataEx!$D:$D,0),MATCH('2015'!H$101,DataEx!$222:$222,0))</f>
        <v>738084.5106705362</v>
      </c>
      <c r="I118" s="91">
        <f>+INDEX(DataEx!$1:$1048576,MATCH('2015'!$A118,DataEx!$D:$D,0),MATCH('2015'!I$101,DataEx!$222:$222,0))</f>
        <v>913696.79908484616</v>
      </c>
      <c r="J118" s="91">
        <f>+INDEX(DataEx!$1:$1048576,MATCH('2015'!$A118,DataEx!$D:$D,0),MATCH('2015'!J$101,DataEx!$222:$222,0))</f>
        <v>970828.38583662093</v>
      </c>
      <c r="K118" s="91">
        <f>+INDEX(DataEx!$1:$1048576,MATCH('2015'!$A118,DataEx!$D:$D,0),MATCH('2015'!K$101,DataEx!$222:$222,0))</f>
        <v>1071963.8068133136</v>
      </c>
      <c r="L118" s="91">
        <f>+INDEX(DataEx!$1:$1048576,MATCH('2015'!$A118,DataEx!$D:$D,0),MATCH('2015'!L$101,DataEx!$222:$222,0))</f>
        <v>1078875.1432318969</v>
      </c>
      <c r="M118" s="91">
        <f>+INDEX(DataEx!$1:$1048576,MATCH('2015'!$A118,DataEx!$D:$D,0),MATCH('2015'!M$101,DataEx!$222:$222,0))</f>
        <v>1021891.7539787972</v>
      </c>
      <c r="N118" s="91">
        <f>+INDEX(DataEx!$1:$1048576,MATCH('2015'!$A118,DataEx!$D:$D,0),MATCH('2015'!N$101,DataEx!$222:$222,0))</f>
        <v>1115094.651382722</v>
      </c>
      <c r="O118" s="91">
        <f>+INDEX(DataEx!$1:$1048576,MATCH('2015'!$A118,DataEx!$D:$D,0),MATCH('2015'!O$101,DataEx!$222:$222,0))</f>
        <v>1045619.4056045644</v>
      </c>
      <c r="P118" s="91">
        <f>+INDEX(DataEx!$1:$1048576,MATCH('2015'!$A118,DataEx!$D:$D,0),MATCH('2015'!P$101,DataEx!$222:$222,0))</f>
        <v>1200015.1472054955</v>
      </c>
      <c r="Q118" s="91">
        <f>+INDEX(DataEx!$1:$1048576,MATCH('2015'!$A118,DataEx!$D:$D,0),MATCH('2015'!Q$101,DataEx!$222:$222,0))</f>
        <v>1040193.9108966757</v>
      </c>
      <c r="R118" s="91">
        <f>+INDEX(DataEx!$1:$1048576,MATCH('2015'!$A118,DataEx!$D:$D,0),MATCH('2015'!R$101,DataEx!$222:$222,0))</f>
        <v>2120234.2020172165</v>
      </c>
      <c r="S118" s="126">
        <f t="shared" si="20"/>
        <v>12721701.738883585</v>
      </c>
      <c r="T118" s="127">
        <f t="shared" si="21"/>
        <v>3.5087192156797167E-3</v>
      </c>
    </row>
    <row r="119" spans="1:20">
      <c r="A119" s="138" t="str">
        <f t="shared" si="17"/>
        <v>7124p</v>
      </c>
      <c r="B119" s="399" t="str">
        <f>+VLOOKUP(LEFT($A119,LEN(A119)-1)*1,Master!$D$22:$G$218,4,FALSE)</f>
        <v>Ostali doprinosi</v>
      </c>
      <c r="C119" s="400"/>
      <c r="D119" s="400"/>
      <c r="E119" s="400"/>
      <c r="F119" s="400"/>
      <c r="G119" s="91">
        <f>+INDEX(DataEx!$1:$1048576,MATCH('2015'!$A119,DataEx!$D:$D,0),MATCH('2015'!G$101,DataEx!$222:$222,0))</f>
        <v>265564.87727538327</v>
      </c>
      <c r="H119" s="91">
        <f>+INDEX(DataEx!$1:$1048576,MATCH('2015'!$A119,DataEx!$D:$D,0),MATCH('2015'!H$101,DataEx!$222:$222,0))</f>
        <v>626537.09803975385</v>
      </c>
      <c r="I119" s="91">
        <f>+INDEX(DataEx!$1:$1048576,MATCH('2015'!$A119,DataEx!$D:$D,0),MATCH('2015'!I$101,DataEx!$222:$222,0))</f>
        <v>906582.94015782466</v>
      </c>
      <c r="J119" s="91">
        <f>+INDEX(DataEx!$1:$1048576,MATCH('2015'!$A119,DataEx!$D:$D,0),MATCH('2015'!J$101,DataEx!$222:$222,0))</f>
        <v>1013376.386066664</v>
      </c>
      <c r="K119" s="91">
        <f>+INDEX(DataEx!$1:$1048576,MATCH('2015'!$A119,DataEx!$D:$D,0),MATCH('2015'!K$101,DataEx!$222:$222,0))</f>
        <v>997097.9259462388</v>
      </c>
      <c r="L119" s="91">
        <f>+INDEX(DataEx!$1:$1048576,MATCH('2015'!$A119,DataEx!$D:$D,0),MATCH('2015'!L$101,DataEx!$222:$222,0))</f>
        <v>1227335.1337159497</v>
      </c>
      <c r="M119" s="91">
        <f>+INDEX(DataEx!$1:$1048576,MATCH('2015'!$A119,DataEx!$D:$D,0),MATCH('2015'!M$101,DataEx!$222:$222,0))</f>
        <v>1146217.0405176056</v>
      </c>
      <c r="N119" s="91">
        <f>+INDEX(DataEx!$1:$1048576,MATCH('2015'!$A119,DataEx!$D:$D,0),MATCH('2015'!N$101,DataEx!$222:$222,0))</f>
        <v>1149429.7437170967</v>
      </c>
      <c r="O119" s="91">
        <f>+INDEX(DataEx!$1:$1048576,MATCH('2015'!$A119,DataEx!$D:$D,0),MATCH('2015'!O$101,DataEx!$222:$222,0))</f>
        <v>1033757.8705604452</v>
      </c>
      <c r="P119" s="91">
        <f>+INDEX(DataEx!$1:$1048576,MATCH('2015'!$A119,DataEx!$D:$D,0),MATCH('2015'!P$101,DataEx!$222:$222,0))</f>
        <v>1334588.3030299437</v>
      </c>
      <c r="Q119" s="91">
        <f>+INDEX(DataEx!$1:$1048576,MATCH('2015'!$A119,DataEx!$D:$D,0),MATCH('2015'!Q$101,DataEx!$222:$222,0))</f>
        <v>1039196.5810409879</v>
      </c>
      <c r="R119" s="91">
        <f>+INDEX(DataEx!$1:$1048576,MATCH('2015'!$A119,DataEx!$D:$D,0),MATCH('2015'!R$101,DataEx!$222:$222,0))</f>
        <v>2169530.6190084284</v>
      </c>
      <c r="S119" s="126">
        <f t="shared" si="20"/>
        <v>12909214.519076321</v>
      </c>
      <c r="T119" s="127">
        <f t="shared" si="21"/>
        <v>3.5604363293608868E-3</v>
      </c>
    </row>
    <row r="120" spans="1:20">
      <c r="A120" s="138" t="str">
        <f t="shared" si="17"/>
        <v>713p</v>
      </c>
      <c r="B120" s="403" t="str">
        <f>+VLOOKUP(LEFT($A120,LEN(A120)-1)*1,Master!$D$22:$G$218,4,FALSE)</f>
        <v>Takse</v>
      </c>
      <c r="C120" s="404"/>
      <c r="D120" s="404"/>
      <c r="E120" s="404"/>
      <c r="F120" s="404"/>
      <c r="G120" s="85">
        <f>+INDEX(DataEx!$1:$1048576,MATCH('2015'!$A120,DataEx!$D:$D,0),MATCH('2015'!G$101,DataEx!$222:$222,0))</f>
        <v>1017432.8805905436</v>
      </c>
      <c r="H120" s="85">
        <f>+INDEX(DataEx!$1:$1048576,MATCH('2015'!$A120,DataEx!$D:$D,0),MATCH('2015'!H$101,DataEx!$222:$222,0))</f>
        <v>2806441.7507150937</v>
      </c>
      <c r="I120" s="85">
        <f>+INDEX(DataEx!$1:$1048576,MATCH('2015'!$A120,DataEx!$D:$D,0),MATCH('2015'!I$101,DataEx!$222:$222,0))</f>
        <v>1117006.3290833589</v>
      </c>
      <c r="J120" s="85">
        <f>+INDEX(DataEx!$1:$1048576,MATCH('2015'!$A120,DataEx!$D:$D,0),MATCH('2015'!J$101,DataEx!$222:$222,0))</f>
        <v>1264717.5392387407</v>
      </c>
      <c r="K120" s="85">
        <f>+INDEX(DataEx!$1:$1048576,MATCH('2015'!$A120,DataEx!$D:$D,0),MATCH('2015'!K$101,DataEx!$222:$222,0))</f>
        <v>1093045.5428240406</v>
      </c>
      <c r="L120" s="85">
        <f>+INDEX(DataEx!$1:$1048576,MATCH('2015'!$A120,DataEx!$D:$D,0),MATCH('2015'!L$101,DataEx!$222:$222,0))</f>
        <v>1395344.9576274238</v>
      </c>
      <c r="M120" s="85">
        <f>+INDEX(DataEx!$1:$1048576,MATCH('2015'!$A120,DataEx!$D:$D,0),MATCH('2015'!M$101,DataEx!$222:$222,0))</f>
        <v>1446144.3329938813</v>
      </c>
      <c r="N120" s="85">
        <f>+INDEX(DataEx!$1:$1048576,MATCH('2015'!$A120,DataEx!$D:$D,0),MATCH('2015'!N$101,DataEx!$222:$222,0))</f>
        <v>1356791.631586303</v>
      </c>
      <c r="O120" s="85">
        <f>+INDEX(DataEx!$1:$1048576,MATCH('2015'!$A120,DataEx!$D:$D,0),MATCH('2015'!O$101,DataEx!$222:$222,0))</f>
        <v>1266226.6725826806</v>
      </c>
      <c r="P120" s="85">
        <f>+INDEX(DataEx!$1:$1048576,MATCH('2015'!$A120,DataEx!$D:$D,0),MATCH('2015'!P$101,DataEx!$222:$222,0))</f>
        <v>1318880.8810031279</v>
      </c>
      <c r="Q120" s="85">
        <f>+INDEX(DataEx!$1:$1048576,MATCH('2015'!$A120,DataEx!$D:$D,0),MATCH('2015'!Q$101,DataEx!$222:$222,0))</f>
        <v>1346463.6496868518</v>
      </c>
      <c r="R120" s="86">
        <f>+INDEX(DataEx!$1:$1048576,MATCH('2015'!$A120,DataEx!$D:$D,0),MATCH('2015'!R$101,DataEx!$222:$222,0))</f>
        <v>1474390.4967195832</v>
      </c>
      <c r="S120" s="128">
        <f t="shared" si="20"/>
        <v>16902886.664651629</v>
      </c>
      <c r="T120" s="129">
        <f t="shared" si="21"/>
        <v>4.6619142987331377E-3</v>
      </c>
    </row>
    <row r="121" spans="1:20">
      <c r="A121" s="138" t="str">
        <f t="shared" si="17"/>
        <v>714p</v>
      </c>
      <c r="B121" s="403" t="str">
        <f>+VLOOKUP(LEFT($A121,LEN(A121)-1)*1,Master!$D$22:$G$218,4,FALSE)</f>
        <v>Naknade</v>
      </c>
      <c r="C121" s="404"/>
      <c r="D121" s="404"/>
      <c r="E121" s="404"/>
      <c r="F121" s="404"/>
      <c r="G121" s="85">
        <f>+INDEX(DataEx!$1:$1048576,MATCH('2015'!$A121,DataEx!$D:$D,0),MATCH('2015'!G$101,DataEx!$222:$222,0))</f>
        <v>1138266.9804152639</v>
      </c>
      <c r="H121" s="85">
        <f>+INDEX(DataEx!$1:$1048576,MATCH('2015'!$A121,DataEx!$D:$D,0),MATCH('2015'!H$101,DataEx!$222:$222,0))</f>
        <v>756483.76634673518</v>
      </c>
      <c r="I121" s="85">
        <f>+INDEX(DataEx!$1:$1048576,MATCH('2015'!$A121,DataEx!$D:$D,0),MATCH('2015'!I$101,DataEx!$222:$222,0))</f>
        <v>784896.45053551998</v>
      </c>
      <c r="J121" s="85">
        <f>+INDEX(DataEx!$1:$1048576,MATCH('2015'!$A121,DataEx!$D:$D,0),MATCH('2015'!J$101,DataEx!$222:$222,0))</f>
        <v>716357.12404800032</v>
      </c>
      <c r="K121" s="85">
        <f>+INDEX(DataEx!$1:$1048576,MATCH('2015'!$A121,DataEx!$D:$D,0),MATCH('2015'!K$101,DataEx!$222:$222,0))</f>
        <v>1133208.5669148029</v>
      </c>
      <c r="L121" s="85">
        <f>+INDEX(DataEx!$1:$1048576,MATCH('2015'!$A121,DataEx!$D:$D,0),MATCH('2015'!L$101,DataEx!$222:$222,0))</f>
        <v>1267102.9957289747</v>
      </c>
      <c r="M121" s="85">
        <f>+INDEX(DataEx!$1:$1048576,MATCH('2015'!$A121,DataEx!$D:$D,0),MATCH('2015'!M$101,DataEx!$222:$222,0))</f>
        <v>1342917.6146265836</v>
      </c>
      <c r="N121" s="85">
        <f>+INDEX(DataEx!$1:$1048576,MATCH('2015'!$A121,DataEx!$D:$D,0),MATCH('2015'!N$101,DataEx!$222:$222,0))</f>
        <v>1226756.3727123113</v>
      </c>
      <c r="O121" s="85">
        <f>+INDEX(DataEx!$1:$1048576,MATCH('2015'!$A121,DataEx!$D:$D,0),MATCH('2015'!O$101,DataEx!$222:$222,0))</f>
        <v>1268468.2949369599</v>
      </c>
      <c r="P121" s="85">
        <f>+INDEX(DataEx!$1:$1048576,MATCH('2015'!$A121,DataEx!$D:$D,0),MATCH('2015'!P$101,DataEx!$222:$222,0))</f>
        <v>1378353.6704010672</v>
      </c>
      <c r="Q121" s="85">
        <f>+INDEX(DataEx!$1:$1048576,MATCH('2015'!$A121,DataEx!$D:$D,0),MATCH('2015'!Q$101,DataEx!$222:$222,0))</f>
        <v>1123435.7637199732</v>
      </c>
      <c r="R121" s="86">
        <f>+INDEX(DataEx!$1:$1048576,MATCH('2015'!$A121,DataEx!$D:$D,0),MATCH('2015'!R$101,DataEx!$222:$222,0))</f>
        <v>1342481.0432510113</v>
      </c>
      <c r="S121" s="128">
        <f t="shared" si="20"/>
        <v>13478728.643637203</v>
      </c>
      <c r="T121" s="129">
        <f t="shared" si="21"/>
        <v>3.7175116321358391E-3</v>
      </c>
    </row>
    <row r="122" spans="1:20">
      <c r="A122" s="138" t="str">
        <f t="shared" si="17"/>
        <v>715p</v>
      </c>
      <c r="B122" s="403" t="str">
        <f>+VLOOKUP(LEFT($A122,LEN(A122)-1)*1,Master!$D$22:$G$218,4,FALSE)</f>
        <v>Ostali prihodi</v>
      </c>
      <c r="C122" s="404"/>
      <c r="D122" s="404"/>
      <c r="E122" s="404"/>
      <c r="F122" s="404"/>
      <c r="G122" s="85">
        <f>+INDEX(DataEx!$1:$1048576,MATCH('2015'!$A122,DataEx!$D:$D,0),MATCH('2015'!G$101,DataEx!$222:$222,0))</f>
        <v>2409154.3623507507</v>
      </c>
      <c r="H122" s="85">
        <f>+INDEX(DataEx!$1:$1048576,MATCH('2015'!$A122,DataEx!$D:$D,0),MATCH('2015'!H$101,DataEx!$222:$222,0))</f>
        <v>1483280.3928009064</v>
      </c>
      <c r="I122" s="85">
        <f>+INDEX(DataEx!$1:$1048576,MATCH('2015'!$A122,DataEx!$D:$D,0),MATCH('2015'!I$101,DataEx!$222:$222,0))</f>
        <v>2006908.1745379991</v>
      </c>
      <c r="J122" s="85">
        <f>+INDEX(DataEx!$1:$1048576,MATCH('2015'!$A122,DataEx!$D:$D,0),MATCH('2015'!J$101,DataEx!$222:$222,0))</f>
        <v>3182289.9559581177</v>
      </c>
      <c r="K122" s="85">
        <f>+INDEX(DataEx!$1:$1048576,MATCH('2015'!$A122,DataEx!$D:$D,0),MATCH('2015'!K$101,DataEx!$222:$222,0))</f>
        <v>4231375.2243007179</v>
      </c>
      <c r="L122" s="85">
        <f>+INDEX(DataEx!$1:$1048576,MATCH('2015'!$A122,DataEx!$D:$D,0),MATCH('2015'!L$101,DataEx!$222:$222,0))</f>
        <v>3386393.9761406584</v>
      </c>
      <c r="M122" s="85">
        <f>+INDEX(DataEx!$1:$1048576,MATCH('2015'!$A122,DataEx!$D:$D,0),MATCH('2015'!M$101,DataEx!$222:$222,0))</f>
        <v>3090446.9975072816</v>
      </c>
      <c r="N122" s="85">
        <f>+INDEX(DataEx!$1:$1048576,MATCH('2015'!$A122,DataEx!$D:$D,0),MATCH('2015'!N$101,DataEx!$222:$222,0))</f>
        <v>3087498.4129390134</v>
      </c>
      <c r="O122" s="85">
        <f>+INDEX(DataEx!$1:$1048576,MATCH('2015'!$A122,DataEx!$D:$D,0),MATCH('2015'!O$101,DataEx!$222:$222,0))</f>
        <v>2917378.1773197968</v>
      </c>
      <c r="P122" s="85">
        <f>+INDEX(DataEx!$1:$1048576,MATCH('2015'!$A122,DataEx!$D:$D,0),MATCH('2015'!P$101,DataEx!$222:$222,0))</f>
        <v>2584038.1357656354</v>
      </c>
      <c r="Q122" s="85">
        <f>+INDEX(DataEx!$1:$1048576,MATCH('2015'!$A122,DataEx!$D:$D,0),MATCH('2015'!Q$101,DataEx!$222:$222,0))</f>
        <v>3191275.8352530822</v>
      </c>
      <c r="R122" s="86">
        <f>+INDEX(DataEx!$1:$1048576,MATCH('2015'!$A122,DataEx!$D:$D,0),MATCH('2015'!R$101,DataEx!$222:$222,0))</f>
        <v>5396946.6881590188</v>
      </c>
      <c r="S122" s="128">
        <f t="shared" si="20"/>
        <v>36966986.333032973</v>
      </c>
      <c r="T122" s="129">
        <f t="shared" si="21"/>
        <v>1.0195709501350477E-2</v>
      </c>
    </row>
    <row r="123" spans="1:20">
      <c r="A123" s="138" t="str">
        <f t="shared" si="17"/>
        <v>73p</v>
      </c>
      <c r="B123" s="403" t="str">
        <f>+VLOOKUP(LEFT($A123,LEN(A123)-1)*1,Master!$D$22:$G$218,4,FALSE)</f>
        <v>Primici od otplate kredita i sredstva prenesena iz prethodne godine</v>
      </c>
      <c r="C123" s="404"/>
      <c r="D123" s="404"/>
      <c r="E123" s="404"/>
      <c r="F123" s="404"/>
      <c r="G123" s="85">
        <f>+INDEX(DataEx!$1:$1048576,MATCH('2015'!$A123,DataEx!$D:$D,0),MATCH('2015'!G$101,DataEx!$222:$222,0))</f>
        <v>102742.57243539664</v>
      </c>
      <c r="H123" s="85">
        <f>+INDEX(DataEx!$1:$1048576,MATCH('2015'!$A123,DataEx!$D:$D,0),MATCH('2015'!H$101,DataEx!$222:$222,0))</f>
        <v>80570.77591245556</v>
      </c>
      <c r="I123" s="85">
        <f>+INDEX(DataEx!$1:$1048576,MATCH('2015'!$A123,DataEx!$D:$D,0),MATCH('2015'!I$101,DataEx!$222:$222,0))</f>
        <v>207943.58242626418</v>
      </c>
      <c r="J123" s="85">
        <f>+INDEX(DataEx!$1:$1048576,MATCH('2015'!$A123,DataEx!$D:$D,0),MATCH('2015'!J$101,DataEx!$222:$222,0))</f>
        <v>255508.97776091041</v>
      </c>
      <c r="K123" s="85">
        <f>+INDEX(DataEx!$1:$1048576,MATCH('2015'!$A123,DataEx!$D:$D,0),MATCH('2015'!K$101,DataEx!$222:$222,0))</f>
        <v>94657.993290660001</v>
      </c>
      <c r="L123" s="85">
        <f>+INDEX(DataEx!$1:$1048576,MATCH('2015'!$A123,DataEx!$D:$D,0),MATCH('2015'!L$101,DataEx!$222:$222,0))</f>
        <v>451041.3115294326</v>
      </c>
      <c r="M123" s="85">
        <f>+INDEX(DataEx!$1:$1048576,MATCH('2015'!$A123,DataEx!$D:$D,0),MATCH('2015'!M$101,DataEx!$222:$222,0))</f>
        <v>850260.27680842578</v>
      </c>
      <c r="N123" s="85">
        <f>+INDEX(DataEx!$1:$1048576,MATCH('2015'!$A123,DataEx!$D:$D,0),MATCH('2015'!N$101,DataEx!$222:$222,0))</f>
        <v>271751.70792733377</v>
      </c>
      <c r="O123" s="85">
        <f>+INDEX(DataEx!$1:$1048576,MATCH('2015'!$A123,DataEx!$D:$D,0),MATCH('2015'!O$101,DataEx!$222:$222,0))</f>
        <v>299578.18186702713</v>
      </c>
      <c r="P123" s="85">
        <f>+INDEX(DataEx!$1:$1048576,MATCH('2015'!$A123,DataEx!$D:$D,0),MATCH('2015'!P$101,DataEx!$222:$222,0))</f>
        <v>296967.92792094528</v>
      </c>
      <c r="Q123" s="85">
        <f>+INDEX(DataEx!$1:$1048576,MATCH('2015'!$A123,DataEx!$D:$D,0),MATCH('2015'!Q$101,DataEx!$222:$222,0))</f>
        <v>830659.77314096305</v>
      </c>
      <c r="R123" s="86">
        <f>+INDEX(DataEx!$1:$1048576,MATCH('2015'!$A123,DataEx!$D:$D,0),MATCH('2015'!R$101,DataEx!$222:$222,0))</f>
        <v>1332064.798278471</v>
      </c>
      <c r="S123" s="128">
        <f t="shared" si="20"/>
        <v>5073747.8792982856</v>
      </c>
      <c r="T123" s="129">
        <f t="shared" si="21"/>
        <v>1.3993691288324752E-3</v>
      </c>
    </row>
    <row r="124" spans="1:20" ht="13.5" thickBot="1">
      <c r="A124" s="138" t="str">
        <f t="shared" si="17"/>
        <v>74p</v>
      </c>
      <c r="B124" s="405" t="str">
        <f>+VLOOKUP(LEFT($A124,LEN(A124)-1)*1,Master!$D$22:$G$218,4,FALSE)</f>
        <v>Donacije i transferi</v>
      </c>
      <c r="C124" s="406"/>
      <c r="D124" s="406"/>
      <c r="E124" s="406"/>
      <c r="F124" s="406"/>
      <c r="G124" s="85">
        <f>+INDEX(DataEx!$1:$1048576,MATCH('2015'!$A124,DataEx!$D:$D,0),MATCH('2015'!G$101,DataEx!$222:$222,0))</f>
        <v>151870.61020172067</v>
      </c>
      <c r="H124" s="85">
        <f>+INDEX(DataEx!$1:$1048576,MATCH('2015'!$A124,DataEx!$D:$D,0),MATCH('2015'!H$101,DataEx!$222:$222,0))</f>
        <v>759284.21401818644</v>
      </c>
      <c r="I124" s="85">
        <f>+INDEX(DataEx!$1:$1048576,MATCH('2015'!$A124,DataEx!$D:$D,0),MATCH('2015'!I$101,DataEx!$222:$222,0))</f>
        <v>232686.29412273181</v>
      </c>
      <c r="J124" s="85">
        <f>+INDEX(DataEx!$1:$1048576,MATCH('2015'!$A124,DataEx!$D:$D,0),MATCH('2015'!J$101,DataEx!$222:$222,0))</f>
        <v>680176.81394201145</v>
      </c>
      <c r="K124" s="85">
        <f>+INDEX(DataEx!$1:$1048576,MATCH('2015'!$A124,DataEx!$D:$D,0),MATCH('2015'!K$101,DataEx!$222:$222,0))</f>
        <v>334566.54127297708</v>
      </c>
      <c r="L124" s="85">
        <f>+INDEX(DataEx!$1:$1048576,MATCH('2015'!$A124,DataEx!$D:$D,0),MATCH('2015'!L$101,DataEx!$222:$222,0))</f>
        <v>290134.08358243544</v>
      </c>
      <c r="M124" s="85">
        <f>+INDEX(DataEx!$1:$1048576,MATCH('2015'!$A124,DataEx!$D:$D,0),MATCH('2015'!M$101,DataEx!$222:$222,0))</f>
        <v>384254.59140583908</v>
      </c>
      <c r="N124" s="85">
        <f>+INDEX(DataEx!$1:$1048576,MATCH('2015'!$A124,DataEx!$D:$D,0),MATCH('2015'!N$101,DataEx!$222:$222,0))</f>
        <v>311193.36925083847</v>
      </c>
      <c r="O124" s="85">
        <f>+INDEX(DataEx!$1:$1048576,MATCH('2015'!$A124,DataEx!$D:$D,0),MATCH('2015'!O$101,DataEx!$222:$222,0))</f>
        <v>574859.18368163658</v>
      </c>
      <c r="P124" s="85">
        <f>+INDEX(DataEx!$1:$1048576,MATCH('2015'!$A124,DataEx!$D:$D,0),MATCH('2015'!P$101,DataEx!$222:$222,0))</f>
        <v>752410.21529335005</v>
      </c>
      <c r="Q124" s="85">
        <f>+INDEX(DataEx!$1:$1048576,MATCH('2015'!$A124,DataEx!$D:$D,0),MATCH('2015'!Q$101,DataEx!$222:$222,0))</f>
        <v>963792.40888977866</v>
      </c>
      <c r="R124" s="86">
        <f>+INDEX(DataEx!$1:$1048576,MATCH('2015'!$A124,DataEx!$D:$D,0),MATCH('2015'!R$101,DataEx!$222:$222,0))</f>
        <v>1156891.4845592449</v>
      </c>
      <c r="S124" s="130">
        <f t="shared" si="20"/>
        <v>6592119.81022075</v>
      </c>
      <c r="T124" s="131">
        <f t="shared" si="21"/>
        <v>1.8181449247067695E-3</v>
      </c>
    </row>
    <row r="125" spans="1:20" ht="13.5" thickBot="1">
      <c r="A125" s="138" t="str">
        <f t="shared" si="17"/>
        <v>4p</v>
      </c>
      <c r="B125" s="391" t="str">
        <f>+VLOOKUP(LEFT($A125,LEN(A125)-1)*1,Master!$D$22:$G$218,4,FALSE)</f>
        <v>Budžetki izdaci</v>
      </c>
      <c r="C125" s="392"/>
      <c r="D125" s="392"/>
      <c r="E125" s="392"/>
      <c r="F125" s="392"/>
      <c r="G125" s="97">
        <f>+G127+G138+G144+SUM(G145:G148)</f>
        <v>130414068.01000001</v>
      </c>
      <c r="H125" s="97">
        <f t="shared" ref="H125:R125" si="23">+H127+H138+H144+SUM(H145:H148)</f>
        <v>130414068.01000001</v>
      </c>
      <c r="I125" s="97">
        <f t="shared" si="23"/>
        <v>130414068.01000001</v>
      </c>
      <c r="J125" s="97">
        <f t="shared" si="23"/>
        <v>130414068.01000001</v>
      </c>
      <c r="K125" s="97">
        <f t="shared" si="23"/>
        <v>130414068.01000001</v>
      </c>
      <c r="L125" s="97">
        <f t="shared" si="23"/>
        <v>130414068.01000001</v>
      </c>
      <c r="M125" s="97">
        <f t="shared" si="23"/>
        <v>130414068.01000001</v>
      </c>
      <c r="N125" s="97">
        <f t="shared" si="23"/>
        <v>130414068.01000001</v>
      </c>
      <c r="O125" s="97">
        <f t="shared" si="23"/>
        <v>130414068.01000001</v>
      </c>
      <c r="P125" s="97">
        <f t="shared" si="23"/>
        <v>130414068.01000001</v>
      </c>
      <c r="Q125" s="97">
        <f t="shared" si="23"/>
        <v>130414068.01000001</v>
      </c>
      <c r="R125" s="97">
        <f t="shared" si="23"/>
        <v>130414068.01000001</v>
      </c>
      <c r="S125" s="132">
        <f t="shared" si="20"/>
        <v>1564968816.1200001</v>
      </c>
      <c r="T125" s="133">
        <f t="shared" si="21"/>
        <v>0.43162748740418572</v>
      </c>
    </row>
    <row r="126" spans="1:20" ht="13.5" thickBot="1">
      <c r="A126" s="138" t="str">
        <f t="shared" si="17"/>
        <v>41p</v>
      </c>
      <c r="B126" s="407" t="str">
        <f>+VLOOKUP(LEFT($A126,LEN(A126)-1)*1,Master!$D$22:$G$218,4,FALSE)</f>
        <v>Tekući izdaci</v>
      </c>
      <c r="C126" s="408"/>
      <c r="D126" s="408"/>
      <c r="E126" s="408"/>
      <c r="F126" s="408"/>
      <c r="G126" s="80">
        <f t="shared" ref="G126:R126" si="24">+G125-G145</f>
        <v>106689311.59333333</v>
      </c>
      <c r="H126" s="80">
        <f t="shared" si="24"/>
        <v>106689311.59333333</v>
      </c>
      <c r="I126" s="80">
        <f t="shared" si="24"/>
        <v>106689311.59333333</v>
      </c>
      <c r="J126" s="80">
        <f t="shared" si="24"/>
        <v>106689311.59333333</v>
      </c>
      <c r="K126" s="80">
        <f t="shared" si="24"/>
        <v>106689311.59333333</v>
      </c>
      <c r="L126" s="80">
        <f t="shared" si="24"/>
        <v>106689311.59333333</v>
      </c>
      <c r="M126" s="80">
        <f t="shared" si="24"/>
        <v>106689311.59333333</v>
      </c>
      <c r="N126" s="80">
        <f t="shared" si="24"/>
        <v>106689311.59333333</v>
      </c>
      <c r="O126" s="80">
        <f t="shared" si="24"/>
        <v>106689311.59333333</v>
      </c>
      <c r="P126" s="80">
        <f t="shared" si="24"/>
        <v>106689311.59333333</v>
      </c>
      <c r="Q126" s="80">
        <f t="shared" si="24"/>
        <v>106689311.59333333</v>
      </c>
      <c r="R126" s="80">
        <f t="shared" si="24"/>
        <v>106689311.59333333</v>
      </c>
      <c r="S126" s="134">
        <f t="shared" si="20"/>
        <v>1280271739.1200001</v>
      </c>
      <c r="T126" s="135">
        <f t="shared" si="21"/>
        <v>0.35310638030539515</v>
      </c>
    </row>
    <row r="127" spans="1:20">
      <c r="A127" s="138" t="str">
        <f t="shared" si="17"/>
        <v>40p</v>
      </c>
      <c r="B127" s="401" t="str">
        <f>+VLOOKUP(LEFT($A127,LEN(A127)-1)*1,Master!$D$22:$G$218,4,FALSE)</f>
        <v>Tekući budžetski izdaci</v>
      </c>
      <c r="C127" s="402"/>
      <c r="D127" s="402"/>
      <c r="E127" s="402"/>
      <c r="F127" s="402"/>
      <c r="G127" s="89">
        <f t="shared" ref="G127:R127" si="25">+SUM(G128:G137)</f>
        <v>52652196.172500007</v>
      </c>
      <c r="H127" s="89">
        <f t="shared" si="25"/>
        <v>52652196.172500007</v>
      </c>
      <c r="I127" s="89">
        <f t="shared" si="25"/>
        <v>52652196.172500007</v>
      </c>
      <c r="J127" s="89">
        <f t="shared" si="25"/>
        <v>52652196.172500007</v>
      </c>
      <c r="K127" s="89">
        <f t="shared" si="25"/>
        <v>52652196.172500007</v>
      </c>
      <c r="L127" s="89">
        <f t="shared" si="25"/>
        <v>52652196.172500007</v>
      </c>
      <c r="M127" s="89">
        <f t="shared" si="25"/>
        <v>52652196.172500007</v>
      </c>
      <c r="N127" s="89">
        <f t="shared" si="25"/>
        <v>52652196.172500007</v>
      </c>
      <c r="O127" s="89">
        <f t="shared" si="25"/>
        <v>52652196.172500007</v>
      </c>
      <c r="P127" s="89">
        <f t="shared" si="25"/>
        <v>52652196.172500007</v>
      </c>
      <c r="Q127" s="89">
        <f t="shared" si="25"/>
        <v>52652196.172500007</v>
      </c>
      <c r="R127" s="90">
        <f t="shared" si="25"/>
        <v>52652196.172500007</v>
      </c>
      <c r="S127" s="124">
        <f t="shared" si="20"/>
        <v>631826354.07000005</v>
      </c>
      <c r="T127" s="125">
        <f t="shared" si="21"/>
        <v>0.17426137752643253</v>
      </c>
    </row>
    <row r="128" spans="1:20">
      <c r="A128" s="138" t="str">
        <f t="shared" si="17"/>
        <v>411p</v>
      </c>
      <c r="B128" s="399" t="str">
        <f>+VLOOKUP(LEFT($A128,LEN(A128)-1)*1,Master!$D$22:$G$218,4,FALSE)</f>
        <v>Bruto zarade i doprinosi na teret poslodavca</v>
      </c>
      <c r="C128" s="400"/>
      <c r="D128" s="400"/>
      <c r="E128" s="400"/>
      <c r="F128" s="400"/>
      <c r="G128" s="91">
        <f>+INDEX(DataEx!$1:$1048576,MATCH('2015'!$A128,DataEx!$D:$D,0),MATCH('2015'!G$101,DataEx!$222:$222,0))</f>
        <v>31613633.060833335</v>
      </c>
      <c r="H128" s="91">
        <f>+INDEX(DataEx!$1:$1048576,MATCH('2015'!$A128,DataEx!$D:$D,0),MATCH('2015'!H$101,DataEx!$222:$222,0))</f>
        <v>31613633.060833335</v>
      </c>
      <c r="I128" s="91">
        <f>+INDEX(DataEx!$1:$1048576,MATCH('2015'!$A128,DataEx!$D:$D,0),MATCH('2015'!I$101,DataEx!$222:$222,0))</f>
        <v>31613633.060833335</v>
      </c>
      <c r="J128" s="91">
        <f>+INDEX(DataEx!$1:$1048576,MATCH('2015'!$A128,DataEx!$D:$D,0),MATCH('2015'!J$101,DataEx!$222:$222,0))</f>
        <v>31613633.060833335</v>
      </c>
      <c r="K128" s="91">
        <f>+INDEX(DataEx!$1:$1048576,MATCH('2015'!$A128,DataEx!$D:$D,0),MATCH('2015'!K$101,DataEx!$222:$222,0))</f>
        <v>31613633.060833335</v>
      </c>
      <c r="L128" s="91">
        <f>+INDEX(DataEx!$1:$1048576,MATCH('2015'!$A128,DataEx!$D:$D,0),MATCH('2015'!L$101,DataEx!$222:$222,0))</f>
        <v>31613633.060833335</v>
      </c>
      <c r="M128" s="91">
        <f>+INDEX(DataEx!$1:$1048576,MATCH('2015'!$A128,DataEx!$D:$D,0),MATCH('2015'!M$101,DataEx!$222:$222,0))</f>
        <v>31613633.060833335</v>
      </c>
      <c r="N128" s="91">
        <f>+INDEX(DataEx!$1:$1048576,MATCH('2015'!$A128,DataEx!$D:$D,0),MATCH('2015'!N$101,DataEx!$222:$222,0))</f>
        <v>31613633.060833335</v>
      </c>
      <c r="O128" s="91">
        <f>+INDEX(DataEx!$1:$1048576,MATCH('2015'!$A128,DataEx!$D:$D,0),MATCH('2015'!O$101,DataEx!$222:$222,0))</f>
        <v>31613633.060833335</v>
      </c>
      <c r="P128" s="91">
        <f>+INDEX(DataEx!$1:$1048576,MATCH('2015'!$A128,DataEx!$D:$D,0),MATCH('2015'!P$101,DataEx!$222:$222,0))</f>
        <v>31613633.060833335</v>
      </c>
      <c r="Q128" s="91">
        <f>+INDEX(DataEx!$1:$1048576,MATCH('2015'!$A128,DataEx!$D:$D,0),MATCH('2015'!Q$101,DataEx!$222:$222,0))</f>
        <v>31613633.060833335</v>
      </c>
      <c r="R128" s="91">
        <f>+INDEX(DataEx!$1:$1048576,MATCH('2015'!$A128,DataEx!$D:$D,0),MATCH('2015'!R$101,DataEx!$222:$222,0))</f>
        <v>31613633.060833335</v>
      </c>
      <c r="S128" s="126">
        <f t="shared" si="20"/>
        <v>379363596.73000002</v>
      </c>
      <c r="T128" s="127">
        <f t="shared" si="21"/>
        <v>0.10463068297753798</v>
      </c>
    </row>
    <row r="129" spans="1:20">
      <c r="A129" s="138" t="str">
        <f t="shared" si="17"/>
        <v>412p</v>
      </c>
      <c r="B129" s="399" t="str">
        <f>+VLOOKUP(LEFT($A129,LEN(A129)-1)*1,Master!$D$22:$G$218,4,FALSE)</f>
        <v>Ostala lična primanja</v>
      </c>
      <c r="C129" s="400"/>
      <c r="D129" s="400"/>
      <c r="E129" s="400"/>
      <c r="F129" s="400"/>
      <c r="G129" s="91">
        <f>+INDEX(DataEx!$1:$1048576,MATCH('2015'!$A129,DataEx!$D:$D,0),MATCH('2015'!G$101,DataEx!$222:$222,0))</f>
        <v>968300.41833333322</v>
      </c>
      <c r="H129" s="91">
        <f>+INDEX(DataEx!$1:$1048576,MATCH('2015'!$A129,DataEx!$D:$D,0),MATCH('2015'!H$101,DataEx!$222:$222,0))</f>
        <v>968300.41833333322</v>
      </c>
      <c r="I129" s="91">
        <f>+INDEX(DataEx!$1:$1048576,MATCH('2015'!$A129,DataEx!$D:$D,0),MATCH('2015'!I$101,DataEx!$222:$222,0))</f>
        <v>968300.41833333322</v>
      </c>
      <c r="J129" s="91">
        <f>+INDEX(DataEx!$1:$1048576,MATCH('2015'!$A129,DataEx!$D:$D,0),MATCH('2015'!J$101,DataEx!$222:$222,0))</f>
        <v>968300.41833333322</v>
      </c>
      <c r="K129" s="91">
        <f>+INDEX(DataEx!$1:$1048576,MATCH('2015'!$A129,DataEx!$D:$D,0),MATCH('2015'!K$101,DataEx!$222:$222,0))</f>
        <v>968300.41833333322</v>
      </c>
      <c r="L129" s="91">
        <f>+INDEX(DataEx!$1:$1048576,MATCH('2015'!$A129,DataEx!$D:$D,0),MATCH('2015'!L$101,DataEx!$222:$222,0))</f>
        <v>968300.41833333322</v>
      </c>
      <c r="M129" s="91">
        <f>+INDEX(DataEx!$1:$1048576,MATCH('2015'!$A129,DataEx!$D:$D,0),MATCH('2015'!M$101,DataEx!$222:$222,0))</f>
        <v>968300.41833333322</v>
      </c>
      <c r="N129" s="91">
        <f>+INDEX(DataEx!$1:$1048576,MATCH('2015'!$A129,DataEx!$D:$D,0),MATCH('2015'!N$101,DataEx!$222:$222,0))</f>
        <v>968300.41833333322</v>
      </c>
      <c r="O129" s="91">
        <f>+INDEX(DataEx!$1:$1048576,MATCH('2015'!$A129,DataEx!$D:$D,0),MATCH('2015'!O$101,DataEx!$222:$222,0))</f>
        <v>968300.41833333322</v>
      </c>
      <c r="P129" s="91">
        <f>+INDEX(DataEx!$1:$1048576,MATCH('2015'!$A129,DataEx!$D:$D,0),MATCH('2015'!P$101,DataEx!$222:$222,0))</f>
        <v>968300.41833333322</v>
      </c>
      <c r="Q129" s="91">
        <f>+INDEX(DataEx!$1:$1048576,MATCH('2015'!$A129,DataEx!$D:$D,0),MATCH('2015'!Q$101,DataEx!$222:$222,0))</f>
        <v>968300.41833333322</v>
      </c>
      <c r="R129" s="91">
        <f>+INDEX(DataEx!$1:$1048576,MATCH('2015'!$A129,DataEx!$D:$D,0),MATCH('2015'!R$101,DataEx!$222:$222,0))</f>
        <v>968300.41833333322</v>
      </c>
      <c r="S129" s="126">
        <f t="shared" si="20"/>
        <v>11619605.019999998</v>
      </c>
      <c r="T129" s="127">
        <f t="shared" si="21"/>
        <v>3.204754540634304E-3</v>
      </c>
    </row>
    <row r="130" spans="1:20">
      <c r="A130" s="138" t="str">
        <f t="shared" si="17"/>
        <v>413p</v>
      </c>
      <c r="B130" s="399" t="str">
        <f>+VLOOKUP(LEFT($A130,LEN(A130)-1)*1,Master!$D$22:$G$218,4,FALSE)</f>
        <v>Rashodi za materijal</v>
      </c>
      <c r="C130" s="400"/>
      <c r="D130" s="400"/>
      <c r="E130" s="400"/>
      <c r="F130" s="400"/>
      <c r="G130" s="91">
        <f>+INDEX(DataEx!$1:$1048576,MATCH('2015'!$A130,DataEx!$D:$D,0),MATCH('2015'!G$101,DataEx!$222:$222,0))</f>
        <v>2450506.84</v>
      </c>
      <c r="H130" s="91">
        <f>+INDEX(DataEx!$1:$1048576,MATCH('2015'!$A130,DataEx!$D:$D,0),MATCH('2015'!H$101,DataEx!$222:$222,0))</f>
        <v>2450506.84</v>
      </c>
      <c r="I130" s="91">
        <f>+INDEX(DataEx!$1:$1048576,MATCH('2015'!$A130,DataEx!$D:$D,0),MATCH('2015'!I$101,DataEx!$222:$222,0))</f>
        <v>2450506.84</v>
      </c>
      <c r="J130" s="91">
        <f>+INDEX(DataEx!$1:$1048576,MATCH('2015'!$A130,DataEx!$D:$D,0),MATCH('2015'!J$101,DataEx!$222:$222,0))</f>
        <v>2450506.84</v>
      </c>
      <c r="K130" s="91">
        <f>+INDEX(DataEx!$1:$1048576,MATCH('2015'!$A130,DataEx!$D:$D,0),MATCH('2015'!K$101,DataEx!$222:$222,0))</f>
        <v>2450506.84</v>
      </c>
      <c r="L130" s="91">
        <f>+INDEX(DataEx!$1:$1048576,MATCH('2015'!$A130,DataEx!$D:$D,0),MATCH('2015'!L$101,DataEx!$222:$222,0))</f>
        <v>2450506.84</v>
      </c>
      <c r="M130" s="91">
        <f>+INDEX(DataEx!$1:$1048576,MATCH('2015'!$A130,DataEx!$D:$D,0),MATCH('2015'!M$101,DataEx!$222:$222,0))</f>
        <v>2450506.84</v>
      </c>
      <c r="N130" s="91">
        <f>+INDEX(DataEx!$1:$1048576,MATCH('2015'!$A130,DataEx!$D:$D,0),MATCH('2015'!N$101,DataEx!$222:$222,0))</f>
        <v>2450506.84</v>
      </c>
      <c r="O130" s="91">
        <f>+INDEX(DataEx!$1:$1048576,MATCH('2015'!$A130,DataEx!$D:$D,0),MATCH('2015'!O$101,DataEx!$222:$222,0))</f>
        <v>2450506.84</v>
      </c>
      <c r="P130" s="91">
        <f>+INDEX(DataEx!$1:$1048576,MATCH('2015'!$A130,DataEx!$D:$D,0),MATCH('2015'!P$101,DataEx!$222:$222,0))</f>
        <v>2450506.84</v>
      </c>
      <c r="Q130" s="91">
        <f>+INDEX(DataEx!$1:$1048576,MATCH('2015'!$A130,DataEx!$D:$D,0),MATCH('2015'!Q$101,DataEx!$222:$222,0))</f>
        <v>2450506.84</v>
      </c>
      <c r="R130" s="91">
        <f>+INDEX(DataEx!$1:$1048576,MATCH('2015'!$A130,DataEx!$D:$D,0),MATCH('2015'!R$101,DataEx!$222:$222,0))</f>
        <v>2450506.84</v>
      </c>
      <c r="S130" s="126">
        <f t="shared" si="20"/>
        <v>29406082.079999998</v>
      </c>
      <c r="T130" s="127">
        <f t="shared" si="21"/>
        <v>8.1103682014954624E-3</v>
      </c>
    </row>
    <row r="131" spans="1:20">
      <c r="A131" s="138" t="str">
        <f t="shared" si="17"/>
        <v>414p</v>
      </c>
      <c r="B131" s="399" t="str">
        <f>+VLOOKUP(LEFT($A131,LEN(A131)-1)*1,Master!$D$22:$G$218,4,FALSE)</f>
        <v>Rashodi za usluge</v>
      </c>
      <c r="C131" s="400"/>
      <c r="D131" s="400"/>
      <c r="E131" s="400"/>
      <c r="F131" s="400"/>
      <c r="G131" s="91">
        <f>+INDEX(DataEx!$1:$1048576,MATCH('2015'!$A131,DataEx!$D:$D,0),MATCH('2015'!G$101,DataEx!$222:$222,0))</f>
        <v>3460881.1266666669</v>
      </c>
      <c r="H131" s="91">
        <f>+INDEX(DataEx!$1:$1048576,MATCH('2015'!$A131,DataEx!$D:$D,0),MATCH('2015'!H$101,DataEx!$222:$222,0))</f>
        <v>3460881.1266666669</v>
      </c>
      <c r="I131" s="91">
        <f>+INDEX(DataEx!$1:$1048576,MATCH('2015'!$A131,DataEx!$D:$D,0),MATCH('2015'!I$101,DataEx!$222:$222,0))</f>
        <v>3460881.1266666669</v>
      </c>
      <c r="J131" s="91">
        <f>+INDEX(DataEx!$1:$1048576,MATCH('2015'!$A131,DataEx!$D:$D,0),MATCH('2015'!J$101,DataEx!$222:$222,0))</f>
        <v>3460881.1266666669</v>
      </c>
      <c r="K131" s="91">
        <f>+INDEX(DataEx!$1:$1048576,MATCH('2015'!$A131,DataEx!$D:$D,0),MATCH('2015'!K$101,DataEx!$222:$222,0))</f>
        <v>3460881.1266666669</v>
      </c>
      <c r="L131" s="91">
        <f>+INDEX(DataEx!$1:$1048576,MATCH('2015'!$A131,DataEx!$D:$D,0),MATCH('2015'!L$101,DataEx!$222:$222,0))</f>
        <v>3460881.1266666669</v>
      </c>
      <c r="M131" s="91">
        <f>+INDEX(DataEx!$1:$1048576,MATCH('2015'!$A131,DataEx!$D:$D,0),MATCH('2015'!M$101,DataEx!$222:$222,0))</f>
        <v>3460881.1266666669</v>
      </c>
      <c r="N131" s="91">
        <f>+INDEX(DataEx!$1:$1048576,MATCH('2015'!$A131,DataEx!$D:$D,0),MATCH('2015'!N$101,DataEx!$222:$222,0))</f>
        <v>3460881.1266666669</v>
      </c>
      <c r="O131" s="91">
        <f>+INDEX(DataEx!$1:$1048576,MATCH('2015'!$A131,DataEx!$D:$D,0),MATCH('2015'!O$101,DataEx!$222:$222,0))</f>
        <v>3460881.1266666669</v>
      </c>
      <c r="P131" s="91">
        <f>+INDEX(DataEx!$1:$1048576,MATCH('2015'!$A131,DataEx!$D:$D,0),MATCH('2015'!P$101,DataEx!$222:$222,0))</f>
        <v>3460881.1266666669</v>
      </c>
      <c r="Q131" s="91">
        <f>+INDEX(DataEx!$1:$1048576,MATCH('2015'!$A131,DataEx!$D:$D,0),MATCH('2015'!Q$101,DataEx!$222:$222,0))</f>
        <v>3460881.1266666669</v>
      </c>
      <c r="R131" s="91">
        <f>+INDEX(DataEx!$1:$1048576,MATCH('2015'!$A131,DataEx!$D:$D,0),MATCH('2015'!R$101,DataEx!$222:$222,0))</f>
        <v>3460881.1266666669</v>
      </c>
      <c r="S131" s="126">
        <f t="shared" si="20"/>
        <v>41530573.519999988</v>
      </c>
      <c r="T131" s="127">
        <f t="shared" si="21"/>
        <v>1.1454373348687784E-2</v>
      </c>
    </row>
    <row r="132" spans="1:20">
      <c r="A132" s="138" t="str">
        <f t="shared" si="17"/>
        <v>415p</v>
      </c>
      <c r="B132" s="399" t="str">
        <f>+VLOOKUP(LEFT($A132,LEN(A132)-1)*1,Master!$D$22:$G$218,4,FALSE)</f>
        <v>Rashodi za tekuće održavanje</v>
      </c>
      <c r="C132" s="400"/>
      <c r="D132" s="400"/>
      <c r="E132" s="400"/>
      <c r="F132" s="400"/>
      <c r="G132" s="91">
        <f>+INDEX(DataEx!$1:$1048576,MATCH('2015'!$A132,DataEx!$D:$D,0),MATCH('2015'!G$101,DataEx!$222:$222,0))</f>
        <v>1734268.4441666668</v>
      </c>
      <c r="H132" s="91">
        <f>+INDEX(DataEx!$1:$1048576,MATCH('2015'!$A132,DataEx!$D:$D,0),MATCH('2015'!H$101,DataEx!$222:$222,0))</f>
        <v>1734268.4441666668</v>
      </c>
      <c r="I132" s="91">
        <f>+INDEX(DataEx!$1:$1048576,MATCH('2015'!$A132,DataEx!$D:$D,0),MATCH('2015'!I$101,DataEx!$222:$222,0))</f>
        <v>1734268.4441666668</v>
      </c>
      <c r="J132" s="91">
        <f>+INDEX(DataEx!$1:$1048576,MATCH('2015'!$A132,DataEx!$D:$D,0),MATCH('2015'!J$101,DataEx!$222:$222,0))</f>
        <v>1734268.4441666668</v>
      </c>
      <c r="K132" s="91">
        <f>+INDEX(DataEx!$1:$1048576,MATCH('2015'!$A132,DataEx!$D:$D,0),MATCH('2015'!K$101,DataEx!$222:$222,0))</f>
        <v>1734268.4441666668</v>
      </c>
      <c r="L132" s="91">
        <f>+INDEX(DataEx!$1:$1048576,MATCH('2015'!$A132,DataEx!$D:$D,0),MATCH('2015'!L$101,DataEx!$222:$222,0))</f>
        <v>1734268.4441666668</v>
      </c>
      <c r="M132" s="91">
        <f>+INDEX(DataEx!$1:$1048576,MATCH('2015'!$A132,DataEx!$D:$D,0),MATCH('2015'!M$101,DataEx!$222:$222,0))</f>
        <v>1734268.4441666668</v>
      </c>
      <c r="N132" s="91">
        <f>+INDEX(DataEx!$1:$1048576,MATCH('2015'!$A132,DataEx!$D:$D,0),MATCH('2015'!N$101,DataEx!$222:$222,0))</f>
        <v>1734268.4441666668</v>
      </c>
      <c r="O132" s="91">
        <f>+INDEX(DataEx!$1:$1048576,MATCH('2015'!$A132,DataEx!$D:$D,0),MATCH('2015'!O$101,DataEx!$222:$222,0))</f>
        <v>1734268.4441666668</v>
      </c>
      <c r="P132" s="91">
        <f>+INDEX(DataEx!$1:$1048576,MATCH('2015'!$A132,DataEx!$D:$D,0),MATCH('2015'!P$101,DataEx!$222:$222,0))</f>
        <v>1734268.4441666668</v>
      </c>
      <c r="Q132" s="91">
        <f>+INDEX(DataEx!$1:$1048576,MATCH('2015'!$A132,DataEx!$D:$D,0),MATCH('2015'!Q$101,DataEx!$222:$222,0))</f>
        <v>1734268.4441666668</v>
      </c>
      <c r="R132" s="91">
        <f>+INDEX(DataEx!$1:$1048576,MATCH('2015'!$A132,DataEx!$D:$D,0),MATCH('2015'!R$101,DataEx!$222:$222,0))</f>
        <v>1734268.4441666668</v>
      </c>
      <c r="S132" s="126">
        <f t="shared" si="20"/>
        <v>20811221.330000009</v>
      </c>
      <c r="T132" s="127">
        <f t="shared" si="21"/>
        <v>5.7398556954961818E-3</v>
      </c>
    </row>
    <row r="133" spans="1:20">
      <c r="A133" s="138" t="str">
        <f t="shared" si="17"/>
        <v>416p</v>
      </c>
      <c r="B133" s="399" t="str">
        <f>+VLOOKUP(LEFT($A133,LEN(A133)-1)*1,Master!$D$22:$G$218,4,FALSE)</f>
        <v>Kamate</v>
      </c>
      <c r="C133" s="400"/>
      <c r="D133" s="400"/>
      <c r="E133" s="400"/>
      <c r="F133" s="400"/>
      <c r="G133" s="91">
        <f>+INDEX(DataEx!$1:$1048576,MATCH('2015'!$A133,DataEx!$D:$D,0),MATCH('2015'!G$101,DataEx!$222:$222,0))</f>
        <v>6313823.6641666666</v>
      </c>
      <c r="H133" s="91">
        <f>+INDEX(DataEx!$1:$1048576,MATCH('2015'!$A133,DataEx!$D:$D,0),MATCH('2015'!H$101,DataEx!$222:$222,0))</f>
        <v>6313823.6641666666</v>
      </c>
      <c r="I133" s="91">
        <f>+INDEX(DataEx!$1:$1048576,MATCH('2015'!$A133,DataEx!$D:$D,0),MATCH('2015'!I$101,DataEx!$222:$222,0))</f>
        <v>6313823.6641666666</v>
      </c>
      <c r="J133" s="91">
        <f>+INDEX(DataEx!$1:$1048576,MATCH('2015'!$A133,DataEx!$D:$D,0),MATCH('2015'!J$101,DataEx!$222:$222,0))</f>
        <v>6313823.6641666666</v>
      </c>
      <c r="K133" s="91">
        <f>+INDEX(DataEx!$1:$1048576,MATCH('2015'!$A133,DataEx!$D:$D,0),MATCH('2015'!K$101,DataEx!$222:$222,0))</f>
        <v>6313823.6641666666</v>
      </c>
      <c r="L133" s="91">
        <f>+INDEX(DataEx!$1:$1048576,MATCH('2015'!$A133,DataEx!$D:$D,0),MATCH('2015'!L$101,DataEx!$222:$222,0))</f>
        <v>6313823.6641666666</v>
      </c>
      <c r="M133" s="91">
        <f>+INDEX(DataEx!$1:$1048576,MATCH('2015'!$A133,DataEx!$D:$D,0),MATCH('2015'!M$101,DataEx!$222:$222,0))</f>
        <v>6313823.6641666666</v>
      </c>
      <c r="N133" s="91">
        <f>+INDEX(DataEx!$1:$1048576,MATCH('2015'!$A133,DataEx!$D:$D,0),MATCH('2015'!N$101,DataEx!$222:$222,0))</f>
        <v>6313823.6641666666</v>
      </c>
      <c r="O133" s="91">
        <f>+INDEX(DataEx!$1:$1048576,MATCH('2015'!$A133,DataEx!$D:$D,0),MATCH('2015'!O$101,DataEx!$222:$222,0))</f>
        <v>6313823.6641666666</v>
      </c>
      <c r="P133" s="91">
        <f>+INDEX(DataEx!$1:$1048576,MATCH('2015'!$A133,DataEx!$D:$D,0),MATCH('2015'!P$101,DataEx!$222:$222,0))</f>
        <v>6313823.6641666666</v>
      </c>
      <c r="Q133" s="91">
        <f>+INDEX(DataEx!$1:$1048576,MATCH('2015'!$A133,DataEx!$D:$D,0),MATCH('2015'!Q$101,DataEx!$222:$222,0))</f>
        <v>6313823.6641666666</v>
      </c>
      <c r="R133" s="91">
        <f>+INDEX(DataEx!$1:$1048576,MATCH('2015'!$A133,DataEx!$D:$D,0),MATCH('2015'!R$101,DataEx!$222:$222,0))</f>
        <v>6313823.6641666666</v>
      </c>
      <c r="S133" s="126">
        <f t="shared" si="20"/>
        <v>75765883.969999999</v>
      </c>
      <c r="T133" s="127">
        <f t="shared" si="21"/>
        <v>2.089667077840391E-2</v>
      </c>
    </row>
    <row r="134" spans="1:20">
      <c r="A134" s="138" t="str">
        <f t="shared" si="17"/>
        <v>417p</v>
      </c>
      <c r="B134" s="399" t="str">
        <f>+VLOOKUP(LEFT($A134,LEN(A134)-1)*1,Master!$D$22:$G$218,4,FALSE)</f>
        <v>Renta</v>
      </c>
      <c r="C134" s="400"/>
      <c r="D134" s="400"/>
      <c r="E134" s="400"/>
      <c r="F134" s="400"/>
      <c r="G134" s="91">
        <f>+INDEX(DataEx!$1:$1048576,MATCH('2015'!$A134,DataEx!$D:$D,0),MATCH('2015'!G$101,DataEx!$222:$222,0))</f>
        <v>693996.7074999999</v>
      </c>
      <c r="H134" s="91">
        <f>+INDEX(DataEx!$1:$1048576,MATCH('2015'!$A134,DataEx!$D:$D,0),MATCH('2015'!H$101,DataEx!$222:$222,0))</f>
        <v>693996.7074999999</v>
      </c>
      <c r="I134" s="91">
        <f>+INDEX(DataEx!$1:$1048576,MATCH('2015'!$A134,DataEx!$D:$D,0),MATCH('2015'!I$101,DataEx!$222:$222,0))</f>
        <v>693996.7074999999</v>
      </c>
      <c r="J134" s="91">
        <f>+INDEX(DataEx!$1:$1048576,MATCH('2015'!$A134,DataEx!$D:$D,0),MATCH('2015'!J$101,DataEx!$222:$222,0))</f>
        <v>693996.7074999999</v>
      </c>
      <c r="K134" s="91">
        <f>+INDEX(DataEx!$1:$1048576,MATCH('2015'!$A134,DataEx!$D:$D,0),MATCH('2015'!K$101,DataEx!$222:$222,0))</f>
        <v>693996.7074999999</v>
      </c>
      <c r="L134" s="91">
        <f>+INDEX(DataEx!$1:$1048576,MATCH('2015'!$A134,DataEx!$D:$D,0),MATCH('2015'!L$101,DataEx!$222:$222,0))</f>
        <v>693996.7074999999</v>
      </c>
      <c r="M134" s="91">
        <f>+INDEX(DataEx!$1:$1048576,MATCH('2015'!$A134,DataEx!$D:$D,0),MATCH('2015'!M$101,DataEx!$222:$222,0))</f>
        <v>693996.7074999999</v>
      </c>
      <c r="N134" s="91">
        <f>+INDEX(DataEx!$1:$1048576,MATCH('2015'!$A134,DataEx!$D:$D,0),MATCH('2015'!N$101,DataEx!$222:$222,0))</f>
        <v>693996.7074999999</v>
      </c>
      <c r="O134" s="91">
        <f>+INDEX(DataEx!$1:$1048576,MATCH('2015'!$A134,DataEx!$D:$D,0),MATCH('2015'!O$101,DataEx!$222:$222,0))</f>
        <v>693996.7074999999</v>
      </c>
      <c r="P134" s="91">
        <f>+INDEX(DataEx!$1:$1048576,MATCH('2015'!$A134,DataEx!$D:$D,0),MATCH('2015'!P$101,DataEx!$222:$222,0))</f>
        <v>693996.7074999999</v>
      </c>
      <c r="Q134" s="91">
        <f>+INDEX(DataEx!$1:$1048576,MATCH('2015'!$A134,DataEx!$D:$D,0),MATCH('2015'!Q$101,DataEx!$222:$222,0))</f>
        <v>693996.7074999999</v>
      </c>
      <c r="R134" s="91">
        <f>+INDEX(DataEx!$1:$1048576,MATCH('2015'!$A134,DataEx!$D:$D,0),MATCH('2015'!R$101,DataEx!$222:$222,0))</f>
        <v>693996.7074999999</v>
      </c>
      <c r="S134" s="126">
        <f t="shared" si="20"/>
        <v>8327960.4899999974</v>
      </c>
      <c r="T134" s="127">
        <f t="shared" si="21"/>
        <v>2.2968998643768516E-3</v>
      </c>
    </row>
    <row r="135" spans="1:20">
      <c r="A135" s="138" t="str">
        <f t="shared" si="17"/>
        <v>418p</v>
      </c>
      <c r="B135" s="399" t="str">
        <f>+VLOOKUP(LEFT($A135,LEN(A135)-1)*1,Master!$D$22:$G$218,4,FALSE)</f>
        <v>Subvencije</v>
      </c>
      <c r="C135" s="400"/>
      <c r="D135" s="400"/>
      <c r="E135" s="400"/>
      <c r="F135" s="400"/>
      <c r="G135" s="91">
        <f>+INDEX(DataEx!$1:$1048576,MATCH('2015'!$A135,DataEx!$D:$D,0),MATCH('2015'!G$101,DataEx!$222:$222,0))</f>
        <v>1770966.6666666667</v>
      </c>
      <c r="H135" s="91">
        <f>+INDEX(DataEx!$1:$1048576,MATCH('2015'!$A135,DataEx!$D:$D,0),MATCH('2015'!H$101,DataEx!$222:$222,0))</f>
        <v>1770966.6666666667</v>
      </c>
      <c r="I135" s="91">
        <f>+INDEX(DataEx!$1:$1048576,MATCH('2015'!$A135,DataEx!$D:$D,0),MATCH('2015'!I$101,DataEx!$222:$222,0))</f>
        <v>1770966.6666666667</v>
      </c>
      <c r="J135" s="91">
        <f>+INDEX(DataEx!$1:$1048576,MATCH('2015'!$A135,DataEx!$D:$D,0),MATCH('2015'!J$101,DataEx!$222:$222,0))</f>
        <v>1770966.6666666667</v>
      </c>
      <c r="K135" s="91">
        <f>+INDEX(DataEx!$1:$1048576,MATCH('2015'!$A135,DataEx!$D:$D,0),MATCH('2015'!K$101,DataEx!$222:$222,0))</f>
        <v>1770966.6666666667</v>
      </c>
      <c r="L135" s="91">
        <f>+INDEX(DataEx!$1:$1048576,MATCH('2015'!$A135,DataEx!$D:$D,0),MATCH('2015'!L$101,DataEx!$222:$222,0))</f>
        <v>1770966.6666666667</v>
      </c>
      <c r="M135" s="91">
        <f>+INDEX(DataEx!$1:$1048576,MATCH('2015'!$A135,DataEx!$D:$D,0),MATCH('2015'!M$101,DataEx!$222:$222,0))</f>
        <v>1770966.6666666667</v>
      </c>
      <c r="N135" s="91">
        <f>+INDEX(DataEx!$1:$1048576,MATCH('2015'!$A135,DataEx!$D:$D,0),MATCH('2015'!N$101,DataEx!$222:$222,0))</f>
        <v>1770966.6666666667</v>
      </c>
      <c r="O135" s="91">
        <f>+INDEX(DataEx!$1:$1048576,MATCH('2015'!$A135,DataEx!$D:$D,0),MATCH('2015'!O$101,DataEx!$222:$222,0))</f>
        <v>1770966.6666666667</v>
      </c>
      <c r="P135" s="91">
        <f>+INDEX(DataEx!$1:$1048576,MATCH('2015'!$A135,DataEx!$D:$D,0),MATCH('2015'!P$101,DataEx!$222:$222,0))</f>
        <v>1770966.6666666667</v>
      </c>
      <c r="Q135" s="91">
        <f>+INDEX(DataEx!$1:$1048576,MATCH('2015'!$A135,DataEx!$D:$D,0),MATCH('2015'!Q$101,DataEx!$222:$222,0))</f>
        <v>1770966.6666666667</v>
      </c>
      <c r="R135" s="91">
        <f>+INDEX(DataEx!$1:$1048576,MATCH('2015'!$A135,DataEx!$D:$D,0),MATCH('2015'!R$101,DataEx!$222:$222,0))</f>
        <v>1770966.6666666667</v>
      </c>
      <c r="S135" s="126">
        <f t="shared" si="20"/>
        <v>21251600</v>
      </c>
      <c r="T135" s="127">
        <f t="shared" si="21"/>
        <v>5.8613146900017427E-3</v>
      </c>
    </row>
    <row r="136" spans="1:20">
      <c r="A136" s="138" t="str">
        <f t="shared" si="17"/>
        <v>419p</v>
      </c>
      <c r="B136" s="399" t="str">
        <f>+VLOOKUP(LEFT($A136,LEN(A136)-1)*1,Master!$D$22:$G$218,4,FALSE)</f>
        <v>Ostali izdaci</v>
      </c>
      <c r="C136" s="400"/>
      <c r="D136" s="400"/>
      <c r="E136" s="400"/>
      <c r="F136" s="400"/>
      <c r="G136" s="91">
        <f>+INDEX(DataEx!$1:$1048576,MATCH('2015'!$A136,DataEx!$D:$D,0),MATCH('2015'!G$101,DataEx!$222:$222,0))</f>
        <v>2491662.8099999996</v>
      </c>
      <c r="H136" s="91">
        <f>+INDEX(DataEx!$1:$1048576,MATCH('2015'!$A136,DataEx!$D:$D,0),MATCH('2015'!H$101,DataEx!$222:$222,0))</f>
        <v>2491662.8099999996</v>
      </c>
      <c r="I136" s="91">
        <f>+INDEX(DataEx!$1:$1048576,MATCH('2015'!$A136,DataEx!$D:$D,0),MATCH('2015'!I$101,DataEx!$222:$222,0))</f>
        <v>2491662.8099999996</v>
      </c>
      <c r="J136" s="91">
        <f>+INDEX(DataEx!$1:$1048576,MATCH('2015'!$A136,DataEx!$D:$D,0),MATCH('2015'!J$101,DataEx!$222:$222,0))</f>
        <v>2491662.8099999996</v>
      </c>
      <c r="K136" s="91">
        <f>+INDEX(DataEx!$1:$1048576,MATCH('2015'!$A136,DataEx!$D:$D,0),MATCH('2015'!K$101,DataEx!$222:$222,0))</f>
        <v>2491662.8099999996</v>
      </c>
      <c r="L136" s="91">
        <f>+INDEX(DataEx!$1:$1048576,MATCH('2015'!$A136,DataEx!$D:$D,0),MATCH('2015'!L$101,DataEx!$222:$222,0))</f>
        <v>2491662.8099999996</v>
      </c>
      <c r="M136" s="91">
        <f>+INDEX(DataEx!$1:$1048576,MATCH('2015'!$A136,DataEx!$D:$D,0),MATCH('2015'!M$101,DataEx!$222:$222,0))</f>
        <v>2491662.8099999996</v>
      </c>
      <c r="N136" s="91">
        <f>+INDEX(DataEx!$1:$1048576,MATCH('2015'!$A136,DataEx!$D:$D,0),MATCH('2015'!N$101,DataEx!$222:$222,0))</f>
        <v>2491662.8099999996</v>
      </c>
      <c r="O136" s="91">
        <f>+INDEX(DataEx!$1:$1048576,MATCH('2015'!$A136,DataEx!$D:$D,0),MATCH('2015'!O$101,DataEx!$222:$222,0))</f>
        <v>2491662.8099999996</v>
      </c>
      <c r="P136" s="91">
        <f>+INDEX(DataEx!$1:$1048576,MATCH('2015'!$A136,DataEx!$D:$D,0),MATCH('2015'!P$101,DataEx!$222:$222,0))</f>
        <v>2491662.8099999996</v>
      </c>
      <c r="Q136" s="91">
        <f>+INDEX(DataEx!$1:$1048576,MATCH('2015'!$A136,DataEx!$D:$D,0),MATCH('2015'!Q$101,DataEx!$222:$222,0))</f>
        <v>2491662.8099999996</v>
      </c>
      <c r="R136" s="91">
        <f>+INDEX(DataEx!$1:$1048576,MATCH('2015'!$A136,DataEx!$D:$D,0),MATCH('2015'!R$101,DataEx!$222:$222,0))</f>
        <v>2491662.8099999996</v>
      </c>
      <c r="S136" s="126">
        <f t="shared" si="20"/>
        <v>29899953.719999988</v>
      </c>
      <c r="T136" s="127">
        <f t="shared" si="21"/>
        <v>8.2465808677656353E-3</v>
      </c>
    </row>
    <row r="137" spans="1:20">
      <c r="A137" s="138" t="str">
        <f t="shared" si="17"/>
        <v>440p</v>
      </c>
      <c r="B137" s="399" t="str">
        <f>+VLOOKUP(LEFT($A137,LEN(A137)-1)*1,Master!$D$22:$G$218,4,FALSE)</f>
        <v>Kapitalni izdaci u tekućem budžetu</v>
      </c>
      <c r="C137" s="400"/>
      <c r="D137" s="400"/>
      <c r="E137" s="400"/>
      <c r="F137" s="400"/>
      <c r="G137" s="91">
        <f>+INDEX(DataEx!$1:$1048576,MATCH('2015'!$A137,DataEx!$D:$D,0),MATCH('2015'!G$101,DataEx!$222:$222,0))</f>
        <v>1154156.4341666666</v>
      </c>
      <c r="H137" s="91">
        <f>+INDEX(DataEx!$1:$1048576,MATCH('2015'!$A137,DataEx!$D:$D,0),MATCH('2015'!H$101,DataEx!$222:$222,0))</f>
        <v>1154156.4341666666</v>
      </c>
      <c r="I137" s="91">
        <f>+INDEX(DataEx!$1:$1048576,MATCH('2015'!$A137,DataEx!$D:$D,0),MATCH('2015'!I$101,DataEx!$222:$222,0))</f>
        <v>1154156.4341666666</v>
      </c>
      <c r="J137" s="91">
        <f>+INDEX(DataEx!$1:$1048576,MATCH('2015'!$A137,DataEx!$D:$D,0),MATCH('2015'!J$101,DataEx!$222:$222,0))</f>
        <v>1154156.4341666666</v>
      </c>
      <c r="K137" s="91">
        <f>+INDEX(DataEx!$1:$1048576,MATCH('2015'!$A137,DataEx!$D:$D,0),MATCH('2015'!K$101,DataEx!$222:$222,0))</f>
        <v>1154156.4341666666</v>
      </c>
      <c r="L137" s="91">
        <f>+INDEX(DataEx!$1:$1048576,MATCH('2015'!$A137,DataEx!$D:$D,0),MATCH('2015'!L$101,DataEx!$222:$222,0))</f>
        <v>1154156.4341666666</v>
      </c>
      <c r="M137" s="91">
        <f>+INDEX(DataEx!$1:$1048576,MATCH('2015'!$A137,DataEx!$D:$D,0),MATCH('2015'!M$101,DataEx!$222:$222,0))</f>
        <v>1154156.4341666666</v>
      </c>
      <c r="N137" s="91">
        <f>+INDEX(DataEx!$1:$1048576,MATCH('2015'!$A137,DataEx!$D:$D,0),MATCH('2015'!N$101,DataEx!$222:$222,0))</f>
        <v>1154156.4341666666</v>
      </c>
      <c r="O137" s="91">
        <f>+INDEX(DataEx!$1:$1048576,MATCH('2015'!$A137,DataEx!$D:$D,0),MATCH('2015'!O$101,DataEx!$222:$222,0))</f>
        <v>1154156.4341666666</v>
      </c>
      <c r="P137" s="91">
        <f>+INDEX(DataEx!$1:$1048576,MATCH('2015'!$A137,DataEx!$D:$D,0),MATCH('2015'!P$101,DataEx!$222:$222,0))</f>
        <v>1154156.4341666666</v>
      </c>
      <c r="Q137" s="91">
        <f>+INDEX(DataEx!$1:$1048576,MATCH('2015'!$A137,DataEx!$D:$D,0),MATCH('2015'!Q$101,DataEx!$222:$222,0))</f>
        <v>1154156.4341666666</v>
      </c>
      <c r="R137" s="91">
        <f>+INDEX(DataEx!$1:$1048576,MATCH('2015'!$A137,DataEx!$D:$D,0),MATCH('2015'!R$101,DataEx!$222:$222,0))</f>
        <v>1154156.4341666666</v>
      </c>
      <c r="S137" s="126">
        <f t="shared" si="20"/>
        <v>13849877.209999995</v>
      </c>
      <c r="T137" s="127">
        <f t="shared" si="21"/>
        <v>3.819876562032662E-3</v>
      </c>
    </row>
    <row r="138" spans="1:20">
      <c r="A138" s="138" t="str">
        <f t="shared" si="17"/>
        <v>42p</v>
      </c>
      <c r="B138" s="385" t="str">
        <f>+VLOOKUP(LEFT($A138,LEN(A138)-1)*1,Master!$D$22:$G$218,4,FALSE)</f>
        <v>Transferi za socijalnu zaštitu</v>
      </c>
      <c r="C138" s="386"/>
      <c r="D138" s="386"/>
      <c r="E138" s="386"/>
      <c r="F138" s="386"/>
      <c r="G138" s="87">
        <f t="shared" ref="G138:R138" si="26">+SUM(G139:G143)</f>
        <v>42070460.416666664</v>
      </c>
      <c r="H138" s="87">
        <f t="shared" si="26"/>
        <v>42070460.416666664</v>
      </c>
      <c r="I138" s="87">
        <f t="shared" si="26"/>
        <v>42070460.416666664</v>
      </c>
      <c r="J138" s="87">
        <f t="shared" si="26"/>
        <v>42070460.416666664</v>
      </c>
      <c r="K138" s="87">
        <f t="shared" si="26"/>
        <v>42070460.416666664</v>
      </c>
      <c r="L138" s="87">
        <f t="shared" si="26"/>
        <v>42070460.416666664</v>
      </c>
      <c r="M138" s="87">
        <f t="shared" si="26"/>
        <v>42070460.416666664</v>
      </c>
      <c r="N138" s="87">
        <f t="shared" si="26"/>
        <v>42070460.416666664</v>
      </c>
      <c r="O138" s="87">
        <f t="shared" si="26"/>
        <v>42070460.416666664</v>
      </c>
      <c r="P138" s="87">
        <f t="shared" si="26"/>
        <v>42070460.416666664</v>
      </c>
      <c r="Q138" s="87">
        <f t="shared" si="26"/>
        <v>42070460.416666664</v>
      </c>
      <c r="R138" s="88">
        <f t="shared" si="26"/>
        <v>42070460.416666664</v>
      </c>
      <c r="S138" s="128">
        <f t="shared" si="20"/>
        <v>504845525.00000006</v>
      </c>
      <c r="T138" s="129">
        <f t="shared" si="21"/>
        <v>0.13923932747953766</v>
      </c>
    </row>
    <row r="139" spans="1:20">
      <c r="A139" s="138" t="str">
        <f t="shared" si="17"/>
        <v>421p</v>
      </c>
      <c r="B139" s="399" t="str">
        <f>+VLOOKUP(LEFT($A139,LEN(A139)-1)*1,Master!$D$22:$G$218,4,FALSE)</f>
        <v>Prava iz oblasti socijalne zaštite</v>
      </c>
      <c r="C139" s="400"/>
      <c r="D139" s="400"/>
      <c r="E139" s="400"/>
      <c r="F139" s="400"/>
      <c r="G139" s="91">
        <f>+INDEX(DataEx!$1:$1048576,MATCH('2015'!$A139,DataEx!$D:$D,0),MATCH('2015'!G$101,DataEx!$222:$222,0))</f>
        <v>5044218.75</v>
      </c>
      <c r="H139" s="91">
        <f>+INDEX(DataEx!$1:$1048576,MATCH('2015'!$A139,DataEx!$D:$D,0),MATCH('2015'!H$101,DataEx!$222:$222,0))</f>
        <v>5044218.75</v>
      </c>
      <c r="I139" s="91">
        <f>+INDEX(DataEx!$1:$1048576,MATCH('2015'!$A139,DataEx!$D:$D,0),MATCH('2015'!I$101,DataEx!$222:$222,0))</f>
        <v>5044218.75</v>
      </c>
      <c r="J139" s="91">
        <f>+INDEX(DataEx!$1:$1048576,MATCH('2015'!$A139,DataEx!$D:$D,0),MATCH('2015'!J$101,DataEx!$222:$222,0))</f>
        <v>5044218.75</v>
      </c>
      <c r="K139" s="91">
        <f>+INDEX(DataEx!$1:$1048576,MATCH('2015'!$A139,DataEx!$D:$D,0),MATCH('2015'!K$101,DataEx!$222:$222,0))</f>
        <v>5044218.75</v>
      </c>
      <c r="L139" s="91">
        <f>+INDEX(DataEx!$1:$1048576,MATCH('2015'!$A139,DataEx!$D:$D,0),MATCH('2015'!L$101,DataEx!$222:$222,0))</f>
        <v>5044218.75</v>
      </c>
      <c r="M139" s="91">
        <f>+INDEX(DataEx!$1:$1048576,MATCH('2015'!$A139,DataEx!$D:$D,0),MATCH('2015'!M$101,DataEx!$222:$222,0))</f>
        <v>5044218.75</v>
      </c>
      <c r="N139" s="91">
        <f>+INDEX(DataEx!$1:$1048576,MATCH('2015'!$A139,DataEx!$D:$D,0),MATCH('2015'!N$101,DataEx!$222:$222,0))</f>
        <v>5044218.75</v>
      </c>
      <c r="O139" s="91">
        <f>+INDEX(DataEx!$1:$1048576,MATCH('2015'!$A139,DataEx!$D:$D,0),MATCH('2015'!O$101,DataEx!$222:$222,0))</f>
        <v>5044218.75</v>
      </c>
      <c r="P139" s="91">
        <f>+INDEX(DataEx!$1:$1048576,MATCH('2015'!$A139,DataEx!$D:$D,0),MATCH('2015'!P$101,DataEx!$222:$222,0))</f>
        <v>5044218.75</v>
      </c>
      <c r="Q139" s="91">
        <f>+INDEX(DataEx!$1:$1048576,MATCH('2015'!$A139,DataEx!$D:$D,0),MATCH('2015'!Q$101,DataEx!$222:$222,0))</f>
        <v>5044218.75</v>
      </c>
      <c r="R139" s="91">
        <f>+INDEX(DataEx!$1:$1048576,MATCH('2015'!$A139,DataEx!$D:$D,0),MATCH('2015'!R$101,DataEx!$222:$222,0))</f>
        <v>5044218.75</v>
      </c>
      <c r="S139" s="126">
        <f t="shared" si="20"/>
        <v>60530625</v>
      </c>
      <c r="T139" s="127">
        <f t="shared" si="21"/>
        <v>1.669469788192356E-2</v>
      </c>
    </row>
    <row r="140" spans="1:20">
      <c r="A140" s="138" t="str">
        <f t="shared" si="17"/>
        <v>422p</v>
      </c>
      <c r="B140" s="399" t="str">
        <f>+VLOOKUP(LEFT($A140,LEN(A140)-1)*1,Master!$D$22:$G$218,4,FALSE)</f>
        <v>Sredstva za tehnološke viškove</v>
      </c>
      <c r="C140" s="400"/>
      <c r="D140" s="400"/>
      <c r="E140" s="400"/>
      <c r="F140" s="400"/>
      <c r="G140" s="91">
        <f>+INDEX(DataEx!$1:$1048576,MATCH('2015'!$A140,DataEx!$D:$D,0),MATCH('2015'!G$101,DataEx!$222:$222,0))</f>
        <v>1620000</v>
      </c>
      <c r="H140" s="91">
        <f>+INDEX(DataEx!$1:$1048576,MATCH('2015'!$A140,DataEx!$D:$D,0),MATCH('2015'!H$101,DataEx!$222:$222,0))</f>
        <v>1620000</v>
      </c>
      <c r="I140" s="91">
        <f>+INDEX(DataEx!$1:$1048576,MATCH('2015'!$A140,DataEx!$D:$D,0),MATCH('2015'!I$101,DataEx!$222:$222,0))</f>
        <v>1620000</v>
      </c>
      <c r="J140" s="91">
        <f>+INDEX(DataEx!$1:$1048576,MATCH('2015'!$A140,DataEx!$D:$D,0),MATCH('2015'!J$101,DataEx!$222:$222,0))</f>
        <v>1620000</v>
      </c>
      <c r="K140" s="91">
        <f>+INDEX(DataEx!$1:$1048576,MATCH('2015'!$A140,DataEx!$D:$D,0),MATCH('2015'!K$101,DataEx!$222:$222,0))</f>
        <v>1620000</v>
      </c>
      <c r="L140" s="91">
        <f>+INDEX(DataEx!$1:$1048576,MATCH('2015'!$A140,DataEx!$D:$D,0),MATCH('2015'!L$101,DataEx!$222:$222,0))</f>
        <v>1620000</v>
      </c>
      <c r="M140" s="91">
        <f>+INDEX(DataEx!$1:$1048576,MATCH('2015'!$A140,DataEx!$D:$D,0),MATCH('2015'!M$101,DataEx!$222:$222,0))</f>
        <v>1620000</v>
      </c>
      <c r="N140" s="91">
        <f>+INDEX(DataEx!$1:$1048576,MATCH('2015'!$A140,DataEx!$D:$D,0),MATCH('2015'!N$101,DataEx!$222:$222,0))</f>
        <v>1620000</v>
      </c>
      <c r="O140" s="91">
        <f>+INDEX(DataEx!$1:$1048576,MATCH('2015'!$A140,DataEx!$D:$D,0),MATCH('2015'!O$101,DataEx!$222:$222,0))</f>
        <v>1620000</v>
      </c>
      <c r="P140" s="91">
        <f>+INDEX(DataEx!$1:$1048576,MATCH('2015'!$A140,DataEx!$D:$D,0),MATCH('2015'!P$101,DataEx!$222:$222,0))</f>
        <v>1620000</v>
      </c>
      <c r="Q140" s="91">
        <f>+INDEX(DataEx!$1:$1048576,MATCH('2015'!$A140,DataEx!$D:$D,0),MATCH('2015'!Q$101,DataEx!$222:$222,0))</f>
        <v>1620000</v>
      </c>
      <c r="R140" s="91">
        <f>+INDEX(DataEx!$1:$1048576,MATCH('2015'!$A140,DataEx!$D:$D,0),MATCH('2015'!R$101,DataEx!$222:$222,0))</f>
        <v>1620000</v>
      </c>
      <c r="S140" s="126">
        <f t="shared" si="20"/>
        <v>19440000</v>
      </c>
      <c r="T140" s="127">
        <f t="shared" si="21"/>
        <v>5.3616648898734158E-3</v>
      </c>
    </row>
    <row r="141" spans="1:20">
      <c r="A141" s="138" t="str">
        <f t="shared" si="17"/>
        <v>423p</v>
      </c>
      <c r="B141" s="399" t="str">
        <f>+VLOOKUP(LEFT($A141,LEN(A141)-1)*1,Master!$D$22:$G$218,4,FALSE)</f>
        <v>Prava iz oblasti penzijskog i invalidskog osiguranja</v>
      </c>
      <c r="C141" s="400"/>
      <c r="D141" s="400"/>
      <c r="E141" s="400"/>
      <c r="F141" s="400"/>
      <c r="G141" s="91">
        <f>+INDEX(DataEx!$1:$1048576,MATCH('2015'!$A141,DataEx!$D:$D,0),MATCH('2015'!G$101,DataEx!$222:$222,0))</f>
        <v>33537908.333333332</v>
      </c>
      <c r="H141" s="91">
        <f>+INDEX(DataEx!$1:$1048576,MATCH('2015'!$A141,DataEx!$D:$D,0),MATCH('2015'!H$101,DataEx!$222:$222,0))</f>
        <v>33537908.333333332</v>
      </c>
      <c r="I141" s="91">
        <f>+INDEX(DataEx!$1:$1048576,MATCH('2015'!$A141,DataEx!$D:$D,0),MATCH('2015'!I$101,DataEx!$222:$222,0))</f>
        <v>33537908.333333332</v>
      </c>
      <c r="J141" s="91">
        <f>+INDEX(DataEx!$1:$1048576,MATCH('2015'!$A141,DataEx!$D:$D,0),MATCH('2015'!J$101,DataEx!$222:$222,0))</f>
        <v>33537908.333333332</v>
      </c>
      <c r="K141" s="91">
        <f>+INDEX(DataEx!$1:$1048576,MATCH('2015'!$A141,DataEx!$D:$D,0),MATCH('2015'!K$101,DataEx!$222:$222,0))</f>
        <v>33537908.333333332</v>
      </c>
      <c r="L141" s="91">
        <f>+INDEX(DataEx!$1:$1048576,MATCH('2015'!$A141,DataEx!$D:$D,0),MATCH('2015'!L$101,DataEx!$222:$222,0))</f>
        <v>33537908.333333332</v>
      </c>
      <c r="M141" s="91">
        <f>+INDEX(DataEx!$1:$1048576,MATCH('2015'!$A141,DataEx!$D:$D,0),MATCH('2015'!M$101,DataEx!$222:$222,0))</f>
        <v>33537908.333333332</v>
      </c>
      <c r="N141" s="91">
        <f>+INDEX(DataEx!$1:$1048576,MATCH('2015'!$A141,DataEx!$D:$D,0),MATCH('2015'!N$101,DataEx!$222:$222,0))</f>
        <v>33537908.333333332</v>
      </c>
      <c r="O141" s="91">
        <f>+INDEX(DataEx!$1:$1048576,MATCH('2015'!$A141,DataEx!$D:$D,0),MATCH('2015'!O$101,DataEx!$222:$222,0))</f>
        <v>33537908.333333332</v>
      </c>
      <c r="P141" s="91">
        <f>+INDEX(DataEx!$1:$1048576,MATCH('2015'!$A141,DataEx!$D:$D,0),MATCH('2015'!P$101,DataEx!$222:$222,0))</f>
        <v>33537908.333333332</v>
      </c>
      <c r="Q141" s="91">
        <f>+INDEX(DataEx!$1:$1048576,MATCH('2015'!$A141,DataEx!$D:$D,0),MATCH('2015'!Q$101,DataEx!$222:$222,0))</f>
        <v>33537908.333333332</v>
      </c>
      <c r="R141" s="91">
        <f>+INDEX(DataEx!$1:$1048576,MATCH('2015'!$A141,DataEx!$D:$D,0),MATCH('2015'!R$101,DataEx!$222:$222,0))</f>
        <v>33537908.333333332</v>
      </c>
      <c r="S141" s="126">
        <f t="shared" si="20"/>
        <v>402454899.99999994</v>
      </c>
      <c r="T141" s="127">
        <f t="shared" si="21"/>
        <v>0.11099939851273231</v>
      </c>
    </row>
    <row r="142" spans="1:20">
      <c r="A142" s="138" t="str">
        <f t="shared" si="17"/>
        <v>424p</v>
      </c>
      <c r="B142" s="399" t="str">
        <f>+VLOOKUP(LEFT($A142,LEN(A142)-1)*1,Master!$D$22:$G$218,4,FALSE)</f>
        <v>Ostala prava iz oblasti zdravstvene zaštite</v>
      </c>
      <c r="C142" s="400"/>
      <c r="D142" s="400"/>
      <c r="E142" s="400"/>
      <c r="F142" s="400"/>
      <c r="G142" s="91">
        <f>+INDEX(DataEx!$1:$1048576,MATCH('2015'!$A142,DataEx!$D:$D,0),MATCH('2015'!G$101,DataEx!$222:$222,0))</f>
        <v>1250000</v>
      </c>
      <c r="H142" s="91">
        <f>+INDEX(DataEx!$1:$1048576,MATCH('2015'!$A142,DataEx!$D:$D,0),MATCH('2015'!H$101,DataEx!$222:$222,0))</f>
        <v>1250000</v>
      </c>
      <c r="I142" s="91">
        <f>+INDEX(DataEx!$1:$1048576,MATCH('2015'!$A142,DataEx!$D:$D,0),MATCH('2015'!I$101,DataEx!$222:$222,0))</f>
        <v>1250000</v>
      </c>
      <c r="J142" s="91">
        <f>+INDEX(DataEx!$1:$1048576,MATCH('2015'!$A142,DataEx!$D:$D,0),MATCH('2015'!J$101,DataEx!$222:$222,0))</f>
        <v>1250000</v>
      </c>
      <c r="K142" s="91">
        <f>+INDEX(DataEx!$1:$1048576,MATCH('2015'!$A142,DataEx!$D:$D,0),MATCH('2015'!K$101,DataEx!$222:$222,0))</f>
        <v>1250000</v>
      </c>
      <c r="L142" s="91">
        <f>+INDEX(DataEx!$1:$1048576,MATCH('2015'!$A142,DataEx!$D:$D,0),MATCH('2015'!L$101,DataEx!$222:$222,0))</f>
        <v>1250000</v>
      </c>
      <c r="M142" s="91">
        <f>+INDEX(DataEx!$1:$1048576,MATCH('2015'!$A142,DataEx!$D:$D,0),MATCH('2015'!M$101,DataEx!$222:$222,0))</f>
        <v>1250000</v>
      </c>
      <c r="N142" s="91">
        <f>+INDEX(DataEx!$1:$1048576,MATCH('2015'!$A142,DataEx!$D:$D,0),MATCH('2015'!N$101,DataEx!$222:$222,0))</f>
        <v>1250000</v>
      </c>
      <c r="O142" s="91">
        <f>+INDEX(DataEx!$1:$1048576,MATCH('2015'!$A142,DataEx!$D:$D,0),MATCH('2015'!O$101,DataEx!$222:$222,0))</f>
        <v>1250000</v>
      </c>
      <c r="P142" s="91">
        <f>+INDEX(DataEx!$1:$1048576,MATCH('2015'!$A142,DataEx!$D:$D,0),MATCH('2015'!P$101,DataEx!$222:$222,0))</f>
        <v>1250000</v>
      </c>
      <c r="Q142" s="91">
        <f>+INDEX(DataEx!$1:$1048576,MATCH('2015'!$A142,DataEx!$D:$D,0),MATCH('2015'!Q$101,DataEx!$222:$222,0))</f>
        <v>1250000</v>
      </c>
      <c r="R142" s="91">
        <f>+INDEX(DataEx!$1:$1048576,MATCH('2015'!$A142,DataEx!$D:$D,0),MATCH('2015'!R$101,DataEx!$222:$222,0))</f>
        <v>1250000</v>
      </c>
      <c r="S142" s="126">
        <f t="shared" si="20"/>
        <v>15000000</v>
      </c>
      <c r="T142" s="127">
        <f t="shared" si="21"/>
        <v>4.1370871063838082E-3</v>
      </c>
    </row>
    <row r="143" spans="1:20">
      <c r="A143" s="138" t="str">
        <f t="shared" si="17"/>
        <v>425p</v>
      </c>
      <c r="B143" s="399" t="str">
        <f>+VLOOKUP(LEFT($A143,LEN(A143)-1)*1,Master!$D$22:$G$218,4,FALSE)</f>
        <v>Ostala prava iz zdravstvenog osiguranja</v>
      </c>
      <c r="C143" s="400"/>
      <c r="D143" s="400"/>
      <c r="E143" s="400"/>
      <c r="F143" s="400"/>
      <c r="G143" s="91">
        <f>+INDEX(DataEx!$1:$1048576,MATCH('2015'!$A143,DataEx!$D:$D,0),MATCH('2015'!G$101,DataEx!$222:$222,0))</f>
        <v>618333.33333333326</v>
      </c>
      <c r="H143" s="91">
        <f>+INDEX(DataEx!$1:$1048576,MATCH('2015'!$A143,DataEx!$D:$D,0),MATCH('2015'!H$101,DataEx!$222:$222,0))</f>
        <v>618333.33333333326</v>
      </c>
      <c r="I143" s="91">
        <f>+INDEX(DataEx!$1:$1048576,MATCH('2015'!$A143,DataEx!$D:$D,0),MATCH('2015'!I$101,DataEx!$222:$222,0))</f>
        <v>618333.33333333326</v>
      </c>
      <c r="J143" s="91">
        <f>+INDEX(DataEx!$1:$1048576,MATCH('2015'!$A143,DataEx!$D:$D,0),MATCH('2015'!J$101,DataEx!$222:$222,0))</f>
        <v>618333.33333333326</v>
      </c>
      <c r="K143" s="91">
        <f>+INDEX(DataEx!$1:$1048576,MATCH('2015'!$A143,DataEx!$D:$D,0),MATCH('2015'!K$101,DataEx!$222:$222,0))</f>
        <v>618333.33333333326</v>
      </c>
      <c r="L143" s="91">
        <f>+INDEX(DataEx!$1:$1048576,MATCH('2015'!$A143,DataEx!$D:$D,0),MATCH('2015'!L$101,DataEx!$222:$222,0))</f>
        <v>618333.33333333326</v>
      </c>
      <c r="M143" s="91">
        <f>+INDEX(DataEx!$1:$1048576,MATCH('2015'!$A143,DataEx!$D:$D,0),MATCH('2015'!M$101,DataEx!$222:$222,0))</f>
        <v>618333.33333333326</v>
      </c>
      <c r="N143" s="91">
        <f>+INDEX(DataEx!$1:$1048576,MATCH('2015'!$A143,DataEx!$D:$D,0),MATCH('2015'!N$101,DataEx!$222:$222,0))</f>
        <v>618333.33333333326</v>
      </c>
      <c r="O143" s="91">
        <f>+INDEX(DataEx!$1:$1048576,MATCH('2015'!$A143,DataEx!$D:$D,0),MATCH('2015'!O$101,DataEx!$222:$222,0))</f>
        <v>618333.33333333326</v>
      </c>
      <c r="P143" s="91">
        <f>+INDEX(DataEx!$1:$1048576,MATCH('2015'!$A143,DataEx!$D:$D,0),MATCH('2015'!P$101,DataEx!$222:$222,0))</f>
        <v>618333.33333333326</v>
      </c>
      <c r="Q143" s="91">
        <f>+INDEX(DataEx!$1:$1048576,MATCH('2015'!$A143,DataEx!$D:$D,0),MATCH('2015'!Q$101,DataEx!$222:$222,0))</f>
        <v>618333.33333333326</v>
      </c>
      <c r="R143" s="91">
        <f>+INDEX(DataEx!$1:$1048576,MATCH('2015'!$A143,DataEx!$D:$D,0),MATCH('2015'!R$101,DataEx!$222:$222,0))</f>
        <v>618333.33333333326</v>
      </c>
      <c r="S143" s="126">
        <f t="shared" si="20"/>
        <v>7419999.9999999972</v>
      </c>
      <c r="T143" s="127">
        <f t="shared" si="21"/>
        <v>2.046479088624523E-3</v>
      </c>
    </row>
    <row r="144" spans="1:20">
      <c r="A144" s="138" t="str">
        <f t="shared" si="17"/>
        <v>43p</v>
      </c>
      <c r="B144" s="393" t="str">
        <f>+VLOOKUP(LEFT($A144,LEN(A144)-1)*1,Master!$D$22:$G$218,4,FALSE)</f>
        <v xml:space="preserve">Transferi institucijama, pojedincima, nevladinom i javnom sektoru </v>
      </c>
      <c r="C144" s="394"/>
      <c r="D144" s="394"/>
      <c r="E144" s="394"/>
      <c r="F144" s="394"/>
      <c r="G144" s="85">
        <f>+INDEX(DataEx!$1:$1048576,MATCH('2015'!$A144,DataEx!$D:$D,0),MATCH('2015'!G$6,DataEx!$7:$7,0))</f>
        <v>10691224.718333334</v>
      </c>
      <c r="H144" s="85">
        <f>+INDEX(DataEx!$1:$1048576,MATCH('2015'!$A144,DataEx!$D:$D,0),MATCH('2015'!H$6,DataEx!$7:$7,0))</f>
        <v>10691224.718333334</v>
      </c>
      <c r="I144" s="85">
        <f>+INDEX(DataEx!$1:$1048576,MATCH('2015'!$A144,DataEx!$D:$D,0),MATCH('2015'!I$6,DataEx!$7:$7,0))</f>
        <v>10691224.718333334</v>
      </c>
      <c r="J144" s="85">
        <f>+INDEX(DataEx!$1:$1048576,MATCH('2015'!$A144,DataEx!$D:$D,0),MATCH('2015'!J$6,DataEx!$7:$7,0))</f>
        <v>10691224.718333334</v>
      </c>
      <c r="K144" s="85">
        <f>+INDEX(DataEx!$1:$1048576,MATCH('2015'!$A144,DataEx!$D:$D,0),MATCH('2015'!K$6,DataEx!$7:$7,0))</f>
        <v>10691224.718333334</v>
      </c>
      <c r="L144" s="85">
        <f>+INDEX(DataEx!$1:$1048576,MATCH('2015'!$A144,DataEx!$D:$D,0),MATCH('2015'!L$6,DataEx!$7:$7,0))</f>
        <v>10691224.718333334</v>
      </c>
      <c r="M144" s="85">
        <f>+INDEX(DataEx!$1:$1048576,MATCH('2015'!$A144,DataEx!$D:$D,0),MATCH('2015'!M$6,DataEx!$7:$7,0))</f>
        <v>10691224.718333334</v>
      </c>
      <c r="N144" s="85">
        <f>+INDEX(DataEx!$1:$1048576,MATCH('2015'!$A144,DataEx!$D:$D,0),MATCH('2015'!N$6,DataEx!$7:$7,0))</f>
        <v>10691224.718333334</v>
      </c>
      <c r="O144" s="85">
        <f>+INDEX(DataEx!$1:$1048576,MATCH('2015'!$A144,DataEx!$D:$D,0),MATCH('2015'!O$6,DataEx!$7:$7,0))</f>
        <v>10691224.718333334</v>
      </c>
      <c r="P144" s="85">
        <f>+INDEX(DataEx!$1:$1048576,MATCH('2015'!$A144,DataEx!$D:$D,0),MATCH('2015'!P$6,DataEx!$7:$7,0))</f>
        <v>10691224.718333334</v>
      </c>
      <c r="Q144" s="85">
        <f>+INDEX(DataEx!$1:$1048576,MATCH('2015'!$A144,DataEx!$D:$D,0),MATCH('2015'!Q$6,DataEx!$7:$7,0))</f>
        <v>10691224.718333334</v>
      </c>
      <c r="R144" s="86">
        <f>+INDEX(DataEx!$1:$1048576,MATCH('2015'!$A144,DataEx!$D:$D,0),MATCH('2015'!R$6,DataEx!$7:$7,0))</f>
        <v>10691224.718333334</v>
      </c>
      <c r="S144" s="128">
        <f>+SUM(G144:R144)</f>
        <v>128294696.62</v>
      </c>
      <c r="T144" s="129">
        <f t="shared" si="21"/>
        <v>3.5384422346934959E-2</v>
      </c>
    </row>
    <row r="145" spans="1:20">
      <c r="A145" s="138" t="str">
        <f t="shared" si="17"/>
        <v>44p</v>
      </c>
      <c r="B145" s="393" t="str">
        <f>+VLOOKUP(LEFT($A145,LEN(A145)-1)*1,Master!$D$22:$G$218,4,FALSE)</f>
        <v>Kapitalni budžet</v>
      </c>
      <c r="C145" s="394"/>
      <c r="D145" s="394"/>
      <c r="E145" s="394"/>
      <c r="F145" s="394"/>
      <c r="G145" s="85">
        <f>+INDEX(DataEx!$1:$1048576,MATCH('2015'!$A145,DataEx!$D:$D,0),MATCH('2015'!G$6,DataEx!$7:$7,0))</f>
        <v>23724756.416666668</v>
      </c>
      <c r="H145" s="85">
        <f>+INDEX(DataEx!$1:$1048576,MATCH('2015'!$A145,DataEx!$D:$D,0),MATCH('2015'!H$6,DataEx!$7:$7,0))</f>
        <v>23724756.416666668</v>
      </c>
      <c r="I145" s="85">
        <f>+INDEX(DataEx!$1:$1048576,MATCH('2015'!$A145,DataEx!$D:$D,0),MATCH('2015'!I$6,DataEx!$7:$7,0))</f>
        <v>23724756.416666668</v>
      </c>
      <c r="J145" s="85">
        <f>+INDEX(DataEx!$1:$1048576,MATCH('2015'!$A145,DataEx!$D:$D,0),MATCH('2015'!J$6,DataEx!$7:$7,0))</f>
        <v>23724756.416666668</v>
      </c>
      <c r="K145" s="85">
        <f>+INDEX(DataEx!$1:$1048576,MATCH('2015'!$A145,DataEx!$D:$D,0),MATCH('2015'!K$6,DataEx!$7:$7,0))</f>
        <v>23724756.416666668</v>
      </c>
      <c r="L145" s="85">
        <f>+INDEX(DataEx!$1:$1048576,MATCH('2015'!$A145,DataEx!$D:$D,0),MATCH('2015'!L$6,DataEx!$7:$7,0))</f>
        <v>23724756.416666668</v>
      </c>
      <c r="M145" s="85">
        <f>+INDEX(DataEx!$1:$1048576,MATCH('2015'!$A145,DataEx!$D:$D,0),MATCH('2015'!M$6,DataEx!$7:$7,0))</f>
        <v>23724756.416666668</v>
      </c>
      <c r="N145" s="85">
        <f>+INDEX(DataEx!$1:$1048576,MATCH('2015'!$A145,DataEx!$D:$D,0),MATCH('2015'!N$6,DataEx!$7:$7,0))</f>
        <v>23724756.416666668</v>
      </c>
      <c r="O145" s="85">
        <f>+INDEX(DataEx!$1:$1048576,MATCH('2015'!$A145,DataEx!$D:$D,0),MATCH('2015'!O$6,DataEx!$7:$7,0))</f>
        <v>23724756.416666668</v>
      </c>
      <c r="P145" s="85">
        <f>+INDEX(DataEx!$1:$1048576,MATCH('2015'!$A145,DataEx!$D:$D,0),MATCH('2015'!P$6,DataEx!$7:$7,0))</f>
        <v>23724756.416666668</v>
      </c>
      <c r="Q145" s="85">
        <f>+INDEX(DataEx!$1:$1048576,MATCH('2015'!$A145,DataEx!$D:$D,0),MATCH('2015'!Q$6,DataEx!$7:$7,0))</f>
        <v>23724756.416666668</v>
      </c>
      <c r="R145" s="85">
        <f>+INDEX(DataEx!$1:$1048576,MATCH('2015'!$A145,DataEx!$D:$D,0),MATCH('2015'!R$6,DataEx!$7:$7,0))</f>
        <v>23724756.416666668</v>
      </c>
      <c r="S145" s="128">
        <f t="shared" si="20"/>
        <v>284697076.99999994</v>
      </c>
      <c r="T145" s="129">
        <f t="shared" si="21"/>
        <v>7.8521107098790538E-2</v>
      </c>
    </row>
    <row r="146" spans="1:20">
      <c r="A146" s="138" t="str">
        <f t="shared" si="17"/>
        <v>451p</v>
      </c>
      <c r="B146" s="383" t="str">
        <f>+VLOOKUP(LEFT($A146,LEN(A146)-1)*1,Master!$D$22:$G$218,4,FALSE)</f>
        <v>Pozajmice i krediti</v>
      </c>
      <c r="C146" s="384"/>
      <c r="D146" s="384"/>
      <c r="E146" s="384"/>
      <c r="F146" s="384"/>
      <c r="G146" s="91">
        <f>+INDEX(DataEx!$1:$1048576,MATCH('2015'!$A146,DataEx!$D:$D,0),MATCH('2015'!G$101,DataEx!$222:$222,0))</f>
        <v>187500</v>
      </c>
      <c r="H146" s="91">
        <f>+INDEX(DataEx!$1:$1048576,MATCH('2015'!$A146,DataEx!$D:$D,0),MATCH('2015'!H$101,DataEx!$222:$222,0))</f>
        <v>187500</v>
      </c>
      <c r="I146" s="91">
        <f>+INDEX(DataEx!$1:$1048576,MATCH('2015'!$A146,DataEx!$D:$D,0),MATCH('2015'!I$101,DataEx!$222:$222,0))</f>
        <v>187500</v>
      </c>
      <c r="J146" s="91">
        <f>+INDEX(DataEx!$1:$1048576,MATCH('2015'!$A146,DataEx!$D:$D,0),MATCH('2015'!J$101,DataEx!$222:$222,0))</f>
        <v>187500</v>
      </c>
      <c r="K146" s="91">
        <f>+INDEX(DataEx!$1:$1048576,MATCH('2015'!$A146,DataEx!$D:$D,0),MATCH('2015'!K$101,DataEx!$222:$222,0))</f>
        <v>187500</v>
      </c>
      <c r="L146" s="91">
        <f>+INDEX(DataEx!$1:$1048576,MATCH('2015'!$A146,DataEx!$D:$D,0),MATCH('2015'!L$101,DataEx!$222:$222,0))</f>
        <v>187500</v>
      </c>
      <c r="M146" s="91">
        <f>+INDEX(DataEx!$1:$1048576,MATCH('2015'!$A146,DataEx!$D:$D,0),MATCH('2015'!M$101,DataEx!$222:$222,0))</f>
        <v>187500</v>
      </c>
      <c r="N146" s="91">
        <f>+INDEX(DataEx!$1:$1048576,MATCH('2015'!$A146,DataEx!$D:$D,0),MATCH('2015'!N$101,DataEx!$222:$222,0))</f>
        <v>187500</v>
      </c>
      <c r="O146" s="91">
        <f>+INDEX(DataEx!$1:$1048576,MATCH('2015'!$A146,DataEx!$D:$D,0),MATCH('2015'!O$101,DataEx!$222:$222,0))</f>
        <v>187500</v>
      </c>
      <c r="P146" s="91">
        <f>+INDEX(DataEx!$1:$1048576,MATCH('2015'!$A146,DataEx!$D:$D,0),MATCH('2015'!P$101,DataEx!$222:$222,0))</f>
        <v>187500</v>
      </c>
      <c r="Q146" s="91">
        <f>+INDEX(DataEx!$1:$1048576,MATCH('2015'!$A146,DataEx!$D:$D,0),MATCH('2015'!Q$101,DataEx!$222:$222,0))</f>
        <v>187500</v>
      </c>
      <c r="R146" s="91">
        <f>+INDEX(DataEx!$1:$1048576,MATCH('2015'!$A146,DataEx!$D:$D,0),MATCH('2015'!R$101,DataEx!$222:$222,0))</f>
        <v>187500</v>
      </c>
      <c r="S146" s="126">
        <f t="shared" si="20"/>
        <v>2250000</v>
      </c>
      <c r="T146" s="127">
        <f t="shared" si="21"/>
        <v>6.2056306595757119E-4</v>
      </c>
    </row>
    <row r="147" spans="1:20">
      <c r="A147" s="138" t="str">
        <f t="shared" si="17"/>
        <v>47p</v>
      </c>
      <c r="B147" s="383" t="str">
        <f>+VLOOKUP(LEFT($A147,LEN(A147)-1)*1,Master!$D$22:$G$218,4,FALSE)</f>
        <v>Rezerve</v>
      </c>
      <c r="C147" s="384"/>
      <c r="D147" s="384"/>
      <c r="E147" s="384"/>
      <c r="F147" s="384"/>
      <c r="G147" s="91">
        <f>+INDEX(DataEx!$1:$1048576,MATCH('2015'!$A147,DataEx!$D:$D,0),MATCH('2015'!G$101,DataEx!$222:$222,0))</f>
        <v>1087930.2858333334</v>
      </c>
      <c r="H147" s="91">
        <f>+INDEX(DataEx!$1:$1048576,MATCH('2015'!$A147,DataEx!$D:$D,0),MATCH('2015'!H$101,DataEx!$222:$222,0))</f>
        <v>1087930.2858333334</v>
      </c>
      <c r="I147" s="91">
        <f>+INDEX(DataEx!$1:$1048576,MATCH('2015'!$A147,DataEx!$D:$D,0),MATCH('2015'!I$101,DataEx!$222:$222,0))</f>
        <v>1087930.2858333334</v>
      </c>
      <c r="J147" s="91">
        <f>+INDEX(DataEx!$1:$1048576,MATCH('2015'!$A147,DataEx!$D:$D,0),MATCH('2015'!J$101,DataEx!$222:$222,0))</f>
        <v>1087930.2858333334</v>
      </c>
      <c r="K147" s="91">
        <f>+INDEX(DataEx!$1:$1048576,MATCH('2015'!$A147,DataEx!$D:$D,0),MATCH('2015'!K$101,DataEx!$222:$222,0))</f>
        <v>1087930.2858333334</v>
      </c>
      <c r="L147" s="91">
        <f>+INDEX(DataEx!$1:$1048576,MATCH('2015'!$A147,DataEx!$D:$D,0),MATCH('2015'!L$101,DataEx!$222:$222,0))</f>
        <v>1087930.2858333334</v>
      </c>
      <c r="M147" s="91">
        <f>+INDEX(DataEx!$1:$1048576,MATCH('2015'!$A147,DataEx!$D:$D,0),MATCH('2015'!M$101,DataEx!$222:$222,0))</f>
        <v>1087930.2858333334</v>
      </c>
      <c r="N147" s="91">
        <f>+INDEX(DataEx!$1:$1048576,MATCH('2015'!$A147,DataEx!$D:$D,0),MATCH('2015'!N$101,DataEx!$222:$222,0))</f>
        <v>1087930.2858333334</v>
      </c>
      <c r="O147" s="91">
        <f>+INDEX(DataEx!$1:$1048576,MATCH('2015'!$A147,DataEx!$D:$D,0),MATCH('2015'!O$101,DataEx!$222:$222,0))</f>
        <v>1087930.2858333334</v>
      </c>
      <c r="P147" s="91">
        <f>+INDEX(DataEx!$1:$1048576,MATCH('2015'!$A147,DataEx!$D:$D,0),MATCH('2015'!P$101,DataEx!$222:$222,0))</f>
        <v>1087930.2858333334</v>
      </c>
      <c r="Q147" s="91">
        <f>+INDEX(DataEx!$1:$1048576,MATCH('2015'!$A147,DataEx!$D:$D,0),MATCH('2015'!Q$101,DataEx!$222:$222,0))</f>
        <v>1087930.2858333334</v>
      </c>
      <c r="R147" s="91">
        <f>+INDEX(DataEx!$1:$1048576,MATCH('2015'!$A147,DataEx!$D:$D,0),MATCH('2015'!R$101,DataEx!$222:$222,0))</f>
        <v>1087930.2858333334</v>
      </c>
      <c r="S147" s="126">
        <f t="shared" si="20"/>
        <v>13055163.429999998</v>
      </c>
      <c r="T147" s="127">
        <f t="shared" si="21"/>
        <v>3.6006898865324271E-3</v>
      </c>
    </row>
    <row r="148" spans="1:20" ht="13.5" thickBot="1">
      <c r="A148" s="138" t="str">
        <f t="shared" si="17"/>
        <v>462p</v>
      </c>
      <c r="B148" s="387" t="str">
        <f>+VLOOKUP(LEFT($A148,LEN(A148)-1)*1,Master!$D$22:$G$218,4,FALSE)</f>
        <v>Otplata garancija</v>
      </c>
      <c r="C148" s="388"/>
      <c r="D148" s="388"/>
      <c r="E148" s="388"/>
      <c r="F148" s="388"/>
      <c r="G148" s="91">
        <f>+INDEX(DataEx!$1:$1048576,MATCH('2015'!$A148,DataEx!$D:$D,0),MATCH('2015'!G$101,DataEx!$222:$222,0))</f>
        <v>0</v>
      </c>
      <c r="H148" s="91">
        <f>+INDEX(DataEx!$1:$1048576,MATCH('2015'!$A148,DataEx!$D:$D,0),MATCH('2015'!H$101,DataEx!$222:$222,0))</f>
        <v>0</v>
      </c>
      <c r="I148" s="91">
        <f>+INDEX(DataEx!$1:$1048576,MATCH('2015'!$A148,DataEx!$D:$D,0),MATCH('2015'!I$101,DataEx!$222:$222,0))</f>
        <v>0</v>
      </c>
      <c r="J148" s="91">
        <f>+INDEX(DataEx!$1:$1048576,MATCH('2015'!$A148,DataEx!$D:$D,0),MATCH('2015'!J$101,DataEx!$222:$222,0))</f>
        <v>0</v>
      </c>
      <c r="K148" s="91">
        <f>+INDEX(DataEx!$1:$1048576,MATCH('2015'!$A148,DataEx!$D:$D,0),MATCH('2015'!K$101,DataEx!$222:$222,0))</f>
        <v>0</v>
      </c>
      <c r="L148" s="91">
        <f>+INDEX(DataEx!$1:$1048576,MATCH('2015'!$A148,DataEx!$D:$D,0),MATCH('2015'!L$101,DataEx!$222:$222,0))</f>
        <v>0</v>
      </c>
      <c r="M148" s="91">
        <f>+INDEX(DataEx!$1:$1048576,MATCH('2015'!$A148,DataEx!$D:$D,0),MATCH('2015'!M$101,DataEx!$222:$222,0))</f>
        <v>0</v>
      </c>
      <c r="N148" s="91">
        <f>+INDEX(DataEx!$1:$1048576,MATCH('2015'!$A148,DataEx!$D:$D,0),MATCH('2015'!N$101,DataEx!$222:$222,0))</f>
        <v>0</v>
      </c>
      <c r="O148" s="91">
        <f>+INDEX(DataEx!$1:$1048576,MATCH('2015'!$A148,DataEx!$D:$D,0),MATCH('2015'!O$101,DataEx!$222:$222,0))</f>
        <v>0</v>
      </c>
      <c r="P148" s="91">
        <f>+INDEX(DataEx!$1:$1048576,MATCH('2015'!$A148,DataEx!$D:$D,0),MATCH('2015'!P$101,DataEx!$222:$222,0))</f>
        <v>0</v>
      </c>
      <c r="Q148" s="91">
        <f>+INDEX(DataEx!$1:$1048576,MATCH('2015'!$A148,DataEx!$D:$D,0),MATCH('2015'!Q$101,DataEx!$222:$222,0))</f>
        <v>0</v>
      </c>
      <c r="R148" s="91">
        <f>+INDEX(DataEx!$1:$1048576,MATCH('2015'!$A148,DataEx!$D:$D,0),MATCH('2015'!R$101,DataEx!$222:$222,0))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395" t="str">
        <f>+VLOOKUP(LEFT($A149,LEN(A149)-1)*1,Master!$D$22:$G$218,4,FALSE)</f>
        <v>Suficit / deficit</v>
      </c>
      <c r="C149" s="396"/>
      <c r="D149" s="396"/>
      <c r="E149" s="396"/>
      <c r="F149" s="396"/>
      <c r="G149" s="97">
        <f>+G105-G125</f>
        <v>-60702944.336839676</v>
      </c>
      <c r="H149" s="97">
        <f t="shared" ref="H149:R149" si="27">+H105-H125</f>
        <v>-49086609.955847591</v>
      </c>
      <c r="I149" s="97">
        <f t="shared" si="27"/>
        <v>-29339294.280641332</v>
      </c>
      <c r="J149" s="97">
        <f t="shared" si="27"/>
        <v>-19545732.147887826</v>
      </c>
      <c r="K149" s="97">
        <f t="shared" si="27"/>
        <v>-26472614.589908376</v>
      </c>
      <c r="L149" s="97">
        <f t="shared" si="27"/>
        <v>-18015194.226841882</v>
      </c>
      <c r="M149" s="97">
        <f t="shared" si="27"/>
        <v>-5696092.8638066798</v>
      </c>
      <c r="N149" s="97">
        <f t="shared" si="27"/>
        <v>-497262.82661524415</v>
      </c>
      <c r="O149" s="97">
        <f t="shared" si="27"/>
        <v>-8815037.1431595832</v>
      </c>
      <c r="P149" s="97">
        <f t="shared" si="27"/>
        <v>-14977997.123338342</v>
      </c>
      <c r="Q149" s="97">
        <f t="shared" si="27"/>
        <v>-29583596.075497597</v>
      </c>
      <c r="R149" s="97">
        <f t="shared" si="27"/>
        <v>26942821.103767261</v>
      </c>
      <c r="S149" s="114">
        <f t="shared" si="20"/>
        <v>-235789554.46661687</v>
      </c>
      <c r="T149" s="115">
        <f t="shared" si="21"/>
        <v>-6.5032128373588224E-2</v>
      </c>
    </row>
    <row r="150" spans="1:20" ht="13.5" thickBot="1">
      <c r="A150" s="139" t="str">
        <f>+CONCATENATE(A57,"p")</f>
        <v>1001p</v>
      </c>
      <c r="B150" s="397" t="str">
        <f>+VLOOKUP(LEFT($A150,LEN(A150)-1)*1,Master!$D$22:$G$218,4,FALSE)</f>
        <v>Primarni bilans</v>
      </c>
      <c r="C150" s="398"/>
      <c r="D150" s="398"/>
      <c r="E150" s="398"/>
      <c r="F150" s="398"/>
      <c r="G150" s="98">
        <f t="shared" ref="G150:R150" si="28">+G149+G133</f>
        <v>-54389120.672673009</v>
      </c>
      <c r="H150" s="98">
        <f t="shared" si="28"/>
        <v>-42772786.291680925</v>
      </c>
      <c r="I150" s="98">
        <f t="shared" si="28"/>
        <v>-23025470.616474666</v>
      </c>
      <c r="J150" s="98">
        <f t="shared" si="28"/>
        <v>-13231908.483721159</v>
      </c>
      <c r="K150" s="98">
        <f t="shared" si="28"/>
        <v>-20158790.92574171</v>
      </c>
      <c r="L150" s="98">
        <f t="shared" si="28"/>
        <v>-11701370.562675215</v>
      </c>
      <c r="M150" s="98">
        <f t="shared" si="28"/>
        <v>617730.80035998672</v>
      </c>
      <c r="N150" s="98">
        <f t="shared" si="28"/>
        <v>5816560.8375514224</v>
      </c>
      <c r="O150" s="98">
        <f t="shared" si="28"/>
        <v>-2501213.4789929166</v>
      </c>
      <c r="P150" s="98">
        <f t="shared" si="28"/>
        <v>-8664173.4591716751</v>
      </c>
      <c r="Q150" s="98">
        <f t="shared" si="28"/>
        <v>-23269772.411330931</v>
      </c>
      <c r="R150" s="98">
        <f t="shared" si="28"/>
        <v>33256644.767933927</v>
      </c>
      <c r="S150" s="114">
        <f t="shared" si="20"/>
        <v>-160023670.49661687</v>
      </c>
      <c r="T150" s="115">
        <f t="shared" si="21"/>
        <v>-4.4135457595184314E-2</v>
      </c>
    </row>
    <row r="151" spans="1:20">
      <c r="A151" s="139" t="str">
        <f>+CONCATENATE(A58,"p")</f>
        <v>46p</v>
      </c>
      <c r="B151" s="385" t="str">
        <f>+VLOOKUP(LEFT($A151,LEN(A151)-1)*1,Master!$D$22:$G$218,4,FALSE)</f>
        <v>Otplata dugova</v>
      </c>
      <c r="C151" s="386"/>
      <c r="D151" s="386"/>
      <c r="E151" s="386"/>
      <c r="F151" s="386"/>
      <c r="G151" s="87">
        <f t="shared" ref="G151:R151" si="29">+SUM(G152:G154)</f>
        <v>33191007.030833334</v>
      </c>
      <c r="H151" s="87">
        <f t="shared" si="29"/>
        <v>33191007.030833334</v>
      </c>
      <c r="I151" s="87">
        <f t="shared" si="29"/>
        <v>33191007.030833334</v>
      </c>
      <c r="J151" s="87">
        <f t="shared" si="29"/>
        <v>33191007.030833334</v>
      </c>
      <c r="K151" s="87">
        <f t="shared" si="29"/>
        <v>33191007.030833334</v>
      </c>
      <c r="L151" s="87">
        <f t="shared" si="29"/>
        <v>33191007.030833334</v>
      </c>
      <c r="M151" s="87">
        <f t="shared" si="29"/>
        <v>33191007.030833334</v>
      </c>
      <c r="N151" s="87">
        <f t="shared" si="29"/>
        <v>33191007.030833334</v>
      </c>
      <c r="O151" s="87">
        <f t="shared" si="29"/>
        <v>33191007.030833334</v>
      </c>
      <c r="P151" s="87">
        <f t="shared" si="29"/>
        <v>33191007.030833334</v>
      </c>
      <c r="Q151" s="87">
        <f t="shared" si="29"/>
        <v>33191007.030833334</v>
      </c>
      <c r="R151" s="87">
        <f t="shared" si="29"/>
        <v>33191007.030833334</v>
      </c>
      <c r="S151" s="110">
        <f t="shared" si="20"/>
        <v>398292084.37000012</v>
      </c>
      <c r="T151" s="111">
        <f t="shared" si="21"/>
        <v>0.10985126978812396</v>
      </c>
    </row>
    <row r="152" spans="1:20">
      <c r="A152" s="139" t="str">
        <f>+CONCATENATE(A59,"p")</f>
        <v>4611p</v>
      </c>
      <c r="B152" s="381" t="str">
        <f>+VLOOKUP(LEFT($A152,LEN(A152)-1)*1,Master!$D$22:$G$218,4,FALSE)</f>
        <v>Otplata hartija od vrijednosti i kredita rezidentima</v>
      </c>
      <c r="C152" s="382"/>
      <c r="D152" s="382"/>
      <c r="E152" s="382"/>
      <c r="F152" s="382"/>
      <c r="G152" s="100">
        <f>+INDEX(DataEx!$1:$1048576,MATCH('2015'!$A152,DataEx!$D:$D,0),MATCH('2015'!G$6,DataEx!$7:$7,0))</f>
        <v>3892510.16</v>
      </c>
      <c r="H152" s="100">
        <f>+INDEX(DataEx!$1:$1048576,MATCH('2015'!$A152,DataEx!$D:$D,0),MATCH('2015'!H$6,DataEx!$7:$7,0))</f>
        <v>3892510.16</v>
      </c>
      <c r="I152" s="100">
        <f>+INDEX(DataEx!$1:$1048576,MATCH('2015'!$A152,DataEx!$D:$D,0),MATCH('2015'!I$6,DataEx!$7:$7,0))</f>
        <v>3892510.16</v>
      </c>
      <c r="J152" s="100">
        <f>+INDEX(DataEx!$1:$1048576,MATCH('2015'!$A152,DataEx!$D:$D,0),MATCH('2015'!J$6,DataEx!$7:$7,0))</f>
        <v>3892510.16</v>
      </c>
      <c r="K152" s="100">
        <f>+INDEX(DataEx!$1:$1048576,MATCH('2015'!$A152,DataEx!$D:$D,0),MATCH('2015'!K$6,DataEx!$7:$7,0))</f>
        <v>3892510.16</v>
      </c>
      <c r="L152" s="100">
        <f>+INDEX(DataEx!$1:$1048576,MATCH('2015'!$A152,DataEx!$D:$D,0),MATCH('2015'!L$6,DataEx!$7:$7,0))</f>
        <v>3892510.16</v>
      </c>
      <c r="M152" s="100">
        <f>+INDEX(DataEx!$1:$1048576,MATCH('2015'!$A152,DataEx!$D:$D,0),MATCH('2015'!M$6,DataEx!$7:$7,0))</f>
        <v>3892510.16</v>
      </c>
      <c r="N152" s="100">
        <f>+INDEX(DataEx!$1:$1048576,MATCH('2015'!$A152,DataEx!$D:$D,0),MATCH('2015'!N$6,DataEx!$7:$7,0))</f>
        <v>3892510.16</v>
      </c>
      <c r="O152" s="100">
        <f>+INDEX(DataEx!$1:$1048576,MATCH('2015'!$A152,DataEx!$D:$D,0),MATCH('2015'!O$6,DataEx!$7:$7,0))</f>
        <v>3892510.16</v>
      </c>
      <c r="P152" s="100">
        <f>+INDEX(DataEx!$1:$1048576,MATCH('2015'!$A152,DataEx!$D:$D,0),MATCH('2015'!P$6,DataEx!$7:$7,0))</f>
        <v>3892510.16</v>
      </c>
      <c r="Q152" s="100">
        <f>+INDEX(DataEx!$1:$1048576,MATCH('2015'!$A152,DataEx!$D:$D,0),MATCH('2015'!Q$6,DataEx!$7:$7,0))</f>
        <v>3892510.16</v>
      </c>
      <c r="R152" s="100">
        <f>+INDEX(DataEx!$1:$1048576,MATCH('2015'!$A152,DataEx!$D:$D,0),MATCH('2015'!R$6,DataEx!$7:$7,0))</f>
        <v>3892510.16</v>
      </c>
      <c r="S152" s="108">
        <f t="shared" si="20"/>
        <v>46710121.919999987</v>
      </c>
      <c r="T152" s="109">
        <f t="shared" si="21"/>
        <v>1.2882922875523176E-2</v>
      </c>
    </row>
    <row r="153" spans="1:20">
      <c r="A153" s="139" t="str">
        <f>+CONCATENATE(A60,"p")</f>
        <v>4612p</v>
      </c>
      <c r="B153" s="383" t="str">
        <f>+VLOOKUP(LEFT($A153,LEN(A153)-1)*1,Master!$D$22:$G$218,4,FALSE)</f>
        <v>Otplata hartija od vrijednosti i kredita nerezidentima</v>
      </c>
      <c r="C153" s="384"/>
      <c r="D153" s="384"/>
      <c r="E153" s="384"/>
      <c r="F153" s="384"/>
      <c r="G153" s="100">
        <f>+INDEX(DataEx!$1:$1048576,MATCH('2015'!$A153,DataEx!$D:$D,0),MATCH('2015'!G$6,DataEx!$7:$7,0))</f>
        <v>26480906.870833334</v>
      </c>
      <c r="H153" s="100">
        <f>+INDEX(DataEx!$1:$1048576,MATCH('2015'!$A153,DataEx!$D:$D,0),MATCH('2015'!H$6,DataEx!$7:$7,0))</f>
        <v>26480906.870833334</v>
      </c>
      <c r="I153" s="100">
        <f>+INDEX(DataEx!$1:$1048576,MATCH('2015'!$A153,DataEx!$D:$D,0),MATCH('2015'!I$6,DataEx!$7:$7,0))</f>
        <v>26480906.870833334</v>
      </c>
      <c r="J153" s="100">
        <f>+INDEX(DataEx!$1:$1048576,MATCH('2015'!$A153,DataEx!$D:$D,0),MATCH('2015'!J$6,DataEx!$7:$7,0))</f>
        <v>26480906.870833334</v>
      </c>
      <c r="K153" s="100">
        <f>+INDEX(DataEx!$1:$1048576,MATCH('2015'!$A153,DataEx!$D:$D,0),MATCH('2015'!K$6,DataEx!$7:$7,0))</f>
        <v>26480906.870833334</v>
      </c>
      <c r="L153" s="100">
        <f>+INDEX(DataEx!$1:$1048576,MATCH('2015'!$A153,DataEx!$D:$D,0),MATCH('2015'!L$6,DataEx!$7:$7,0))</f>
        <v>26480906.870833334</v>
      </c>
      <c r="M153" s="100">
        <f>+INDEX(DataEx!$1:$1048576,MATCH('2015'!$A153,DataEx!$D:$D,0),MATCH('2015'!M$6,DataEx!$7:$7,0))</f>
        <v>26480906.870833334</v>
      </c>
      <c r="N153" s="100">
        <f>+INDEX(DataEx!$1:$1048576,MATCH('2015'!$A153,DataEx!$D:$D,0),MATCH('2015'!N$6,DataEx!$7:$7,0))</f>
        <v>26480906.870833334</v>
      </c>
      <c r="O153" s="100">
        <f>+INDEX(DataEx!$1:$1048576,MATCH('2015'!$A153,DataEx!$D:$D,0),MATCH('2015'!O$6,DataEx!$7:$7,0))</f>
        <v>26480906.870833334</v>
      </c>
      <c r="P153" s="100">
        <f>+INDEX(DataEx!$1:$1048576,MATCH('2015'!$A153,DataEx!$D:$D,0),MATCH('2015'!P$6,DataEx!$7:$7,0))</f>
        <v>26480906.870833334</v>
      </c>
      <c r="Q153" s="100">
        <f>+INDEX(DataEx!$1:$1048576,MATCH('2015'!$A153,DataEx!$D:$D,0),MATCH('2015'!Q$6,DataEx!$7:$7,0))</f>
        <v>26480906.870833334</v>
      </c>
      <c r="R153" s="100">
        <f>+INDEX(DataEx!$1:$1048576,MATCH('2015'!$A153,DataEx!$D:$D,0),MATCH('2015'!R$6,DataEx!$7:$7,0))</f>
        <v>26480906.870833334</v>
      </c>
      <c r="S153" s="108">
        <f t="shared" si="20"/>
        <v>317770882.44999999</v>
      </c>
      <c r="T153" s="109">
        <f t="shared" si="21"/>
        <v>8.764305470453998E-2</v>
      </c>
    </row>
    <row r="154" spans="1:20" ht="13.5" thickBot="1">
      <c r="A154" s="139" t="str">
        <f>+CONCATENATE(A54,"p")</f>
        <v>4630p</v>
      </c>
      <c r="B154" s="387" t="str">
        <f>+VLOOKUP(LEFT($A154,LEN(A154)-1)*1,Master!$D$22:$G$218,4,FALSE)</f>
        <v>Otplata obaveza iz prethodnih godina</v>
      </c>
      <c r="C154" s="388"/>
      <c r="D154" s="388"/>
      <c r="E154" s="388"/>
      <c r="F154" s="388"/>
      <c r="G154" s="100">
        <f>+INDEX(DataEx!$1:$1048576,MATCH('2015'!$A154,DataEx!$D:$D,0),MATCH('2015'!G$6,DataEx!$7:$7,0))</f>
        <v>2817590</v>
      </c>
      <c r="H154" s="100">
        <f>+INDEX(DataEx!$1:$1048576,MATCH('2015'!$A154,DataEx!$D:$D,0),MATCH('2015'!H$6,DataEx!$7:$7,0))</f>
        <v>2817590</v>
      </c>
      <c r="I154" s="100">
        <f>+INDEX(DataEx!$1:$1048576,MATCH('2015'!$A154,DataEx!$D:$D,0),MATCH('2015'!I$6,DataEx!$7:$7,0))</f>
        <v>2817590</v>
      </c>
      <c r="J154" s="100">
        <f>+INDEX(DataEx!$1:$1048576,MATCH('2015'!$A154,DataEx!$D:$D,0),MATCH('2015'!J$6,DataEx!$7:$7,0))</f>
        <v>2817590</v>
      </c>
      <c r="K154" s="100">
        <f>+INDEX(DataEx!$1:$1048576,MATCH('2015'!$A154,DataEx!$D:$D,0),MATCH('2015'!K$6,DataEx!$7:$7,0))</f>
        <v>2817590</v>
      </c>
      <c r="L154" s="100">
        <f>+INDEX(DataEx!$1:$1048576,MATCH('2015'!$A154,DataEx!$D:$D,0),MATCH('2015'!L$6,DataEx!$7:$7,0))</f>
        <v>2817590</v>
      </c>
      <c r="M154" s="100">
        <f>+INDEX(DataEx!$1:$1048576,MATCH('2015'!$A154,DataEx!$D:$D,0),MATCH('2015'!M$6,DataEx!$7:$7,0))</f>
        <v>2817590</v>
      </c>
      <c r="N154" s="100">
        <f>+INDEX(DataEx!$1:$1048576,MATCH('2015'!$A154,DataEx!$D:$D,0),MATCH('2015'!N$6,DataEx!$7:$7,0))</f>
        <v>2817590</v>
      </c>
      <c r="O154" s="100">
        <f>+INDEX(DataEx!$1:$1048576,MATCH('2015'!$A154,DataEx!$D:$D,0),MATCH('2015'!O$6,DataEx!$7:$7,0))</f>
        <v>2817590</v>
      </c>
      <c r="P154" s="100">
        <f>+INDEX(DataEx!$1:$1048576,MATCH('2015'!$A154,DataEx!$D:$D,0),MATCH('2015'!P$6,DataEx!$7:$7,0))</f>
        <v>2817590</v>
      </c>
      <c r="Q154" s="100">
        <f>+INDEX(DataEx!$1:$1048576,MATCH('2015'!$A154,DataEx!$D:$D,0),MATCH('2015'!Q$6,DataEx!$7:$7,0))</f>
        <v>2817590</v>
      </c>
      <c r="R154" s="100">
        <f>+INDEX(DataEx!$1:$1048576,MATCH('2015'!$A154,DataEx!$D:$D,0),MATCH('2015'!R$6,DataEx!$7:$7,0))</f>
        <v>2817590</v>
      </c>
      <c r="S154" s="108">
        <f t="shared" si="20"/>
        <v>33811080</v>
      </c>
      <c r="T154" s="109">
        <f t="shared" si="21"/>
        <v>9.3252922080607637E-3</v>
      </c>
    </row>
    <row r="155" spans="1:20" ht="13.5" thickBot="1">
      <c r="A155" s="139" t="str">
        <f t="shared" ref="A155:A160" si="30">+CONCATENATE(A61,"p")</f>
        <v>1002p</v>
      </c>
      <c r="B155" s="389" t="str">
        <f>+VLOOKUP(LEFT($A155,LEN(A155)-1)*1,Master!$D$22:$G$218,4,FALSE)</f>
        <v>Nedostajuća sredstva</v>
      </c>
      <c r="C155" s="390"/>
      <c r="D155" s="390"/>
      <c r="E155" s="390"/>
      <c r="F155" s="390"/>
      <c r="G155" s="79">
        <f>+G149-G151</f>
        <v>-93893951.36767301</v>
      </c>
      <c r="H155" s="79">
        <f t="shared" ref="H155:R155" si="31">+H149-H151</f>
        <v>-82277616.986680925</v>
      </c>
      <c r="I155" s="79">
        <f t="shared" si="31"/>
        <v>-62530301.311474666</v>
      </c>
      <c r="J155" s="79">
        <f t="shared" si="31"/>
        <v>-52736739.17872116</v>
      </c>
      <c r="K155" s="79">
        <f t="shared" si="31"/>
        <v>-59663621.62074171</v>
      </c>
      <c r="L155" s="79">
        <f t="shared" si="31"/>
        <v>-51206201.257675216</v>
      </c>
      <c r="M155" s="79">
        <f t="shared" si="31"/>
        <v>-38887099.894640014</v>
      </c>
      <c r="N155" s="79">
        <f t="shared" si="31"/>
        <v>-33688269.857448578</v>
      </c>
      <c r="O155" s="79">
        <f t="shared" si="31"/>
        <v>-42006044.173992917</v>
      </c>
      <c r="P155" s="79">
        <f t="shared" si="31"/>
        <v>-48169004.154171675</v>
      </c>
      <c r="Q155" s="79">
        <f t="shared" si="31"/>
        <v>-62774603.106330931</v>
      </c>
      <c r="R155" s="79">
        <f t="shared" si="31"/>
        <v>-6248185.9270660728</v>
      </c>
      <c r="S155" s="118">
        <f t="shared" si="20"/>
        <v>-634081638.83661699</v>
      </c>
      <c r="T155" s="119">
        <f t="shared" si="21"/>
        <v>-0.17488339816171219</v>
      </c>
    </row>
    <row r="156" spans="1:20" ht="13.5" thickBot="1">
      <c r="A156" s="139" t="str">
        <f t="shared" si="30"/>
        <v>1003p</v>
      </c>
      <c r="B156" s="391" t="str">
        <f>+VLOOKUP(LEFT($A156,LEN(A156)-1)*1,Master!$D$22:$G$218,4,FALSE)</f>
        <v>Finansiranje</v>
      </c>
      <c r="C156" s="392"/>
      <c r="D156" s="392"/>
      <c r="E156" s="392"/>
      <c r="F156" s="392"/>
      <c r="G156" s="97">
        <f t="shared" ref="G156:R156" si="32">+SUM(G157:G160)</f>
        <v>93893951.36767301</v>
      </c>
      <c r="H156" s="97">
        <f t="shared" si="32"/>
        <v>82277616.986680925</v>
      </c>
      <c r="I156" s="97">
        <f t="shared" si="32"/>
        <v>62530301.311474666</v>
      </c>
      <c r="J156" s="97">
        <f t="shared" si="32"/>
        <v>52736739.17872116</v>
      </c>
      <c r="K156" s="97">
        <f t="shared" si="32"/>
        <v>59663621.62074171</v>
      </c>
      <c r="L156" s="97">
        <f t="shared" si="32"/>
        <v>51206201.257675216</v>
      </c>
      <c r="M156" s="97">
        <f t="shared" si="32"/>
        <v>38887099.894640014</v>
      </c>
      <c r="N156" s="97">
        <f t="shared" si="32"/>
        <v>33688269.857448578</v>
      </c>
      <c r="O156" s="97">
        <f t="shared" si="32"/>
        <v>42006044.173992917</v>
      </c>
      <c r="P156" s="97">
        <f t="shared" si="32"/>
        <v>48169004.154171675</v>
      </c>
      <c r="Q156" s="97">
        <f t="shared" si="32"/>
        <v>62774603.106330931</v>
      </c>
      <c r="R156" s="97">
        <f t="shared" si="32"/>
        <v>6248185.9270660728</v>
      </c>
      <c r="S156" s="120">
        <f t="shared" si="20"/>
        <v>634081638.83661699</v>
      </c>
      <c r="T156" s="121">
        <f t="shared" si="21"/>
        <v>0.17488339816171219</v>
      </c>
    </row>
    <row r="157" spans="1:20">
      <c r="A157" s="139" t="str">
        <f t="shared" si="30"/>
        <v>7511p</v>
      </c>
      <c r="B157" s="381" t="str">
        <f>+VLOOKUP(LEFT($A157,LEN(A157)-1)*1,Master!$D$22:$G$218,4,FALSE)</f>
        <v>Pozajmice i krediti od domaćih izvora</v>
      </c>
      <c r="C157" s="382"/>
      <c r="D157" s="382"/>
      <c r="E157" s="382"/>
      <c r="F157" s="382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83" t="str">
        <f>+VLOOKUP(LEFT($A158,LEN(A158)-1)*1,Master!$D$22:$G$218,4,FALSE)</f>
        <v>Pozajmice i krediti od inostranih izvora</v>
      </c>
      <c r="C158" s="384"/>
      <c r="D158" s="384"/>
      <c r="E158" s="384"/>
      <c r="F158" s="384"/>
      <c r="G158" s="100">
        <f>+INDEX(DataEx!$1:$1048576,MATCH('2015'!$A158,DataEx!$D:$D,0),MATCH('2015'!G$6,DataEx!$7:$7,0))</f>
        <v>52840136.569718093</v>
      </c>
      <c r="H158" s="100">
        <f>+INDEX(DataEx!$1:$1048576,MATCH('2015'!$A158,DataEx!$D:$D,0),MATCH('2015'!H$6,DataEx!$7:$7,0))</f>
        <v>52840136.569718093</v>
      </c>
      <c r="I158" s="100">
        <f>+INDEX(DataEx!$1:$1048576,MATCH('2015'!$A158,DataEx!$D:$D,0),MATCH('2015'!I$6,DataEx!$7:$7,0))</f>
        <v>52840136.569718093</v>
      </c>
      <c r="J158" s="100">
        <f>+INDEX(DataEx!$1:$1048576,MATCH('2015'!$A158,DataEx!$D:$D,0),MATCH('2015'!J$6,DataEx!$7:$7,0))</f>
        <v>52840136.569718093</v>
      </c>
      <c r="K158" s="100">
        <f>+INDEX(DataEx!$1:$1048576,MATCH('2015'!$A158,DataEx!$D:$D,0),MATCH('2015'!K$6,DataEx!$7:$7,0))</f>
        <v>52840136.569718093</v>
      </c>
      <c r="L158" s="100">
        <f>+INDEX(DataEx!$1:$1048576,MATCH('2015'!$A158,DataEx!$D:$D,0),MATCH('2015'!L$6,DataEx!$7:$7,0))</f>
        <v>52840136.569718093</v>
      </c>
      <c r="M158" s="100">
        <f>+INDEX(DataEx!$1:$1048576,MATCH('2015'!$A158,DataEx!$D:$D,0),MATCH('2015'!M$6,DataEx!$7:$7,0))</f>
        <v>52840136.569718093</v>
      </c>
      <c r="N158" s="100">
        <f>+INDEX(DataEx!$1:$1048576,MATCH('2015'!$A158,DataEx!$D:$D,0),MATCH('2015'!N$6,DataEx!$7:$7,0))</f>
        <v>52840136.569718093</v>
      </c>
      <c r="O158" s="100">
        <f>+INDEX(DataEx!$1:$1048576,MATCH('2015'!$A158,DataEx!$D:$D,0),MATCH('2015'!O$6,DataEx!$7:$7,0))</f>
        <v>52840136.569718093</v>
      </c>
      <c r="P158" s="100">
        <f>+INDEX(DataEx!$1:$1048576,MATCH('2015'!$A158,DataEx!$D:$D,0),MATCH('2015'!P$6,DataEx!$7:$7,0))</f>
        <v>52840136.569718093</v>
      </c>
      <c r="Q158" s="100">
        <f>+INDEX(DataEx!$1:$1048576,MATCH('2015'!$A158,DataEx!$D:$D,0),MATCH('2015'!Q$6,DataEx!$7:$7,0))</f>
        <v>52840136.569718093</v>
      </c>
      <c r="R158" s="100">
        <f>+INDEX(DataEx!$1:$1048576,MATCH('2015'!$A158,DataEx!$D:$D,0),MATCH('2015'!R$6,DataEx!$7:$7,0))</f>
        <v>52840136.569718093</v>
      </c>
      <c r="S158" s="108">
        <f t="shared" si="20"/>
        <v>634081638.83661723</v>
      </c>
      <c r="T158" s="109">
        <f t="shared" si="21"/>
        <v>0.17488339816171225</v>
      </c>
    </row>
    <row r="159" spans="1:20">
      <c r="A159" s="139" t="str">
        <f t="shared" si="30"/>
        <v>72p</v>
      </c>
      <c r="B159" s="383" t="str">
        <f>+VLOOKUP(LEFT($A159,LEN(A159)-1)*1,Master!$D$22:$G$218,4,FALSE)</f>
        <v>Primici od prodaje imovine</v>
      </c>
      <c r="C159" s="384"/>
      <c r="D159" s="384"/>
      <c r="E159" s="384"/>
      <c r="F159" s="384"/>
      <c r="G159" s="100">
        <f>+INDEX(DataEx!$1:$1048576,MATCH('2015'!$A159,DataEx!$D:$D,0),MATCH('2015'!G$6,DataEx!$7:$7,0))</f>
        <v>0</v>
      </c>
      <c r="H159" s="100">
        <f>+INDEX(DataEx!$1:$1048576,MATCH('2015'!$A159,DataEx!$D:$D,0),MATCH('2015'!H$6,DataEx!$7:$7,0))</f>
        <v>0</v>
      </c>
      <c r="I159" s="100">
        <f>+INDEX(DataEx!$1:$1048576,MATCH('2015'!$A159,DataEx!$D:$D,0),MATCH('2015'!I$6,DataEx!$7:$7,0))</f>
        <v>0</v>
      </c>
      <c r="J159" s="100">
        <f>+INDEX(DataEx!$1:$1048576,MATCH('2015'!$A159,DataEx!$D:$D,0),MATCH('2015'!J$6,DataEx!$7:$7,0))</f>
        <v>0</v>
      </c>
      <c r="K159" s="100">
        <f>+INDEX(DataEx!$1:$1048576,MATCH('2015'!$A159,DataEx!$D:$D,0),MATCH('2015'!K$6,DataEx!$7:$7,0))</f>
        <v>0</v>
      </c>
      <c r="L159" s="100">
        <f>+INDEX(DataEx!$1:$1048576,MATCH('2015'!$A159,DataEx!$D:$D,0),MATCH('2015'!L$6,DataEx!$7:$7,0))</f>
        <v>0</v>
      </c>
      <c r="M159" s="100">
        <f>+INDEX(DataEx!$1:$1048576,MATCH('2015'!$A159,DataEx!$D:$D,0),MATCH('2015'!M$6,DataEx!$7:$7,0))</f>
        <v>0</v>
      </c>
      <c r="N159" s="100">
        <f>+INDEX(DataEx!$1:$1048576,MATCH('2015'!$A159,DataEx!$D:$D,0),MATCH('2015'!N$6,DataEx!$7:$7,0))</f>
        <v>0</v>
      </c>
      <c r="O159" s="100">
        <f>+INDEX(DataEx!$1:$1048576,MATCH('2015'!$A159,DataEx!$D:$D,0),MATCH('2015'!O$6,DataEx!$7:$7,0))</f>
        <v>0</v>
      </c>
      <c r="P159" s="100">
        <f>+INDEX(DataEx!$1:$1048576,MATCH('2015'!$A159,DataEx!$D:$D,0),MATCH('2015'!P$6,DataEx!$7:$7,0))</f>
        <v>0</v>
      </c>
      <c r="Q159" s="100">
        <f>+INDEX(DataEx!$1:$1048576,MATCH('2015'!$A159,DataEx!$D:$D,0),MATCH('2015'!Q$6,DataEx!$7:$7,0))</f>
        <v>0</v>
      </c>
      <c r="R159" s="100">
        <f>+INDEX(DataEx!$1:$1048576,MATCH('2015'!$A159,DataEx!$D:$D,0),MATCH('2015'!R$6,DataEx!$7:$7,0))</f>
        <v>0</v>
      </c>
      <c r="S159" s="108">
        <f t="shared" si="20"/>
        <v>0</v>
      </c>
      <c r="T159" s="109">
        <f t="shared" si="21"/>
        <v>0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41053814.797954917</v>
      </c>
      <c r="H160" s="101">
        <f t="shared" si="33"/>
        <v>29437480.416962832</v>
      </c>
      <c r="I160" s="101">
        <f t="shared" si="33"/>
        <v>9690164.7417565733</v>
      </c>
      <c r="J160" s="101">
        <f t="shared" si="33"/>
        <v>-103397.39099693298</v>
      </c>
      <c r="K160" s="101">
        <f t="shared" si="33"/>
        <v>6823485.0510236174</v>
      </c>
      <c r="L160" s="101">
        <f t="shared" si="33"/>
        <v>-1633935.3120428771</v>
      </c>
      <c r="M160" s="101">
        <f t="shared" si="33"/>
        <v>-13953036.675078079</v>
      </c>
      <c r="N160" s="101">
        <f t="shared" si="33"/>
        <v>-19151866.712269515</v>
      </c>
      <c r="O160" s="101">
        <f t="shared" si="33"/>
        <v>-10834092.395725176</v>
      </c>
      <c r="P160" s="101">
        <f t="shared" si="33"/>
        <v>-4671132.4155464172</v>
      </c>
      <c r="Q160" s="101">
        <f t="shared" si="33"/>
        <v>9934466.5366128385</v>
      </c>
      <c r="R160" s="101">
        <f t="shared" si="33"/>
        <v>-46591950.64265202</v>
      </c>
      <c r="S160" s="112">
        <f t="shared" si="20"/>
        <v>-2.384185791015625E-7</v>
      </c>
      <c r="T160" s="113">
        <f t="shared" si="21"/>
        <v>-6.5757228634894817E-17</v>
      </c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102:F104"/>
    <mergeCell ref="B55:F55"/>
    <mergeCell ref="B56:F56"/>
    <mergeCell ref="B57:F57"/>
    <mergeCell ref="B58:F58"/>
    <mergeCell ref="B59:F59"/>
    <mergeCell ref="B60:F60"/>
    <mergeCell ref="B109:F109"/>
    <mergeCell ref="B110:F110"/>
    <mergeCell ref="B111:F111"/>
    <mergeCell ref="B112:F112"/>
    <mergeCell ref="B113:F113"/>
    <mergeCell ref="B114:F114"/>
    <mergeCell ref="G102:R102"/>
    <mergeCell ref="S103:T103"/>
    <mergeCell ref="B105:F105"/>
    <mergeCell ref="B106:F106"/>
    <mergeCell ref="B107:F107"/>
    <mergeCell ref="B108:F108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57:F157"/>
    <mergeCell ref="B158:F158"/>
    <mergeCell ref="B159:F159"/>
    <mergeCell ref="B151:F151"/>
    <mergeCell ref="B152:F152"/>
    <mergeCell ref="B153:F153"/>
    <mergeCell ref="B154:F154"/>
    <mergeCell ref="B155:F155"/>
    <mergeCell ref="B156:F156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60"/>
  <sheetViews>
    <sheetView workbookViewId="0">
      <pane ySplit="5" topLeftCell="A6" activePane="bottomLeft" state="frozen"/>
      <selection activeCell="DK219" sqref="DK219"/>
      <selection pane="bottomLeft" activeCell="B7" sqref="B7:F9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535</v>
      </c>
      <c r="H6" s="260" t="s">
        <v>536</v>
      </c>
      <c r="I6" s="260" t="s">
        <v>537</v>
      </c>
      <c r="J6" s="260" t="s">
        <v>538</v>
      </c>
      <c r="K6" s="260" t="s">
        <v>539</v>
      </c>
      <c r="L6" s="260" t="s">
        <v>540</v>
      </c>
      <c r="M6" s="260" t="s">
        <v>541</v>
      </c>
      <c r="N6" s="260" t="s">
        <v>542</v>
      </c>
      <c r="O6" s="260" t="s">
        <v>543</v>
      </c>
      <c r="P6" s="260" t="s">
        <v>544</v>
      </c>
      <c r="Q6" s="260" t="s">
        <v>545</v>
      </c>
      <c r="R6" s="260" t="s">
        <v>546</v>
      </c>
      <c r="S6" s="259"/>
      <c r="T6" s="259"/>
    </row>
    <row r="7" spans="1:20" ht="15" customHeight="1" thickBot="1">
      <c r="A7" s="170"/>
      <c r="B7" s="426" t="str">
        <f>+Master!G244</f>
        <v>Ostvarenje budžeta</v>
      </c>
      <c r="C7" s="366"/>
      <c r="D7" s="366"/>
      <c r="E7" s="366"/>
      <c r="F7" s="366"/>
      <c r="G7" s="373">
        <v>2014</v>
      </c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7"/>
      <c r="S7" s="261" t="str">
        <f>+Master!G241</f>
        <v>BDP</v>
      </c>
      <c r="T7" s="262">
        <v>3424880000</v>
      </c>
    </row>
    <row r="8" spans="1:20" ht="16.5" customHeight="1">
      <c r="A8" s="170"/>
      <c r="B8" s="367"/>
      <c r="C8" s="368"/>
      <c r="D8" s="368"/>
      <c r="E8" s="368"/>
      <c r="F8" s="369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73" t="s">
        <v>712</v>
      </c>
      <c r="T8" s="377"/>
    </row>
    <row r="9" spans="1:20" ht="13.5" thickBot="1">
      <c r="A9" s="170"/>
      <c r="B9" s="370"/>
      <c r="C9" s="371"/>
      <c r="D9" s="371"/>
      <c r="E9" s="371"/>
      <c r="F9" s="372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59" t="str">
        <f>+VLOOKUP($A10,Master!$D$22:$G$218,4,FALSE)</f>
        <v>Prihodi budžeta</v>
      </c>
      <c r="C10" s="360"/>
      <c r="D10" s="360"/>
      <c r="E10" s="360"/>
      <c r="F10" s="360"/>
      <c r="G10" s="177">
        <f>+G11+G20+SUM(G25:G29)</f>
        <v>70782033.379999995</v>
      </c>
      <c r="H10" s="177">
        <f t="shared" ref="H10:R10" si="1">+H11+H20+SUM(H25:H29)</f>
        <v>82133335.86999999</v>
      </c>
      <c r="I10" s="177">
        <f t="shared" si="1"/>
        <v>100708163.93000002</v>
      </c>
      <c r="J10" s="177">
        <f t="shared" si="1"/>
        <v>109084648.57999998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126556433.89999998</v>
      </c>
      <c r="O10" s="177">
        <f t="shared" si="1"/>
        <v>117901924.08</v>
      </c>
      <c r="P10" s="177">
        <f t="shared" si="1"/>
        <v>158210534.24000001</v>
      </c>
      <c r="Q10" s="177">
        <f t="shared" si="1"/>
        <v>98496460.12999998</v>
      </c>
      <c r="R10" s="177">
        <f t="shared" si="1"/>
        <v>155249038.93000004</v>
      </c>
      <c r="S10" s="265">
        <f>+SUM(G10:R10)</f>
        <v>1351853176.5899999</v>
      </c>
      <c r="T10" s="266">
        <f>+S10/$T$7</f>
        <v>0.39471548684625446</v>
      </c>
    </row>
    <row r="11" spans="1:20">
      <c r="A11" s="176">
        <v>711</v>
      </c>
      <c r="B11" s="361" t="str">
        <f>+VLOOKUP($A11,Master!$D$22:$G$218,4,FALSE)</f>
        <v>Porezi</v>
      </c>
      <c r="C11" s="362"/>
      <c r="D11" s="362"/>
      <c r="E11" s="362"/>
      <c r="F11" s="362"/>
      <c r="G11" s="183">
        <f>+SUM(G12:G19)</f>
        <v>48388139.909999996</v>
      </c>
      <c r="H11" s="183">
        <f t="shared" ref="H11:R11" si="2">+SUM(H12:H19)</f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6" si="3">+SUM(G11:R11)</f>
        <v>833203582.51999998</v>
      </c>
      <c r="T11" s="269">
        <f t="shared" ref="T11:T66" si="4">+S11/$T$7</f>
        <v>0.24327964265025342</v>
      </c>
    </row>
    <row r="12" spans="1:20">
      <c r="A12" s="176">
        <v>7111</v>
      </c>
      <c r="B12" s="343" t="str">
        <f>+VLOOKUP($A12,Master!$D$22:$G$218,4,FALSE)</f>
        <v>Porez na dohodak fizičkih lica</v>
      </c>
      <c r="C12" s="344"/>
      <c r="D12" s="344"/>
      <c r="E12" s="344"/>
      <c r="F12" s="344"/>
      <c r="G12" s="189">
        <f>+INDEX(DataEx!$1:$1048576,MATCH('2014'!$A12,DataEx!$D:$D,0),MATCH('2014'!G$6,DataEx!$7:$7,0))</f>
        <v>3618675.86</v>
      </c>
      <c r="H12" s="189">
        <f>+INDEX(DataEx!$1:$1048576,MATCH('2014'!$A12,DataEx!$D:$D,0),MATCH('2014'!H$6,DataEx!$7:$7,0))</f>
        <v>6667541.54</v>
      </c>
      <c r="I12" s="189">
        <f>+INDEX(DataEx!$1:$1048576,MATCH('2014'!$A12,DataEx!$D:$D,0),MATCH('2014'!I$6,DataEx!$7:$7,0))</f>
        <v>8194536.0300000003</v>
      </c>
      <c r="J12" s="189">
        <f>+INDEX(DataEx!$1:$1048576,MATCH('2014'!$A12,DataEx!$D:$D,0),MATCH('2014'!J$6,DataEx!$7:$7,0))</f>
        <v>8012567.7000000002</v>
      </c>
      <c r="K12" s="189">
        <f>+INDEX(DataEx!$1:$1048576,MATCH('2014'!$A12,DataEx!$D:$D,0),MATCH('2014'!K$6,DataEx!$7:$7,0))</f>
        <v>8930235.6400000006</v>
      </c>
      <c r="L12" s="189">
        <f>+INDEX(DataEx!$1:$1048576,MATCH('2014'!$A12,DataEx!$D:$D,0),MATCH('2014'!L$6,DataEx!$7:$7,0))</f>
        <v>8873002.2799999993</v>
      </c>
      <c r="M12" s="189">
        <f>+INDEX(DataEx!$1:$1048576,MATCH('2014'!$A12,DataEx!$D:$D,0),MATCH('2014'!M$6,DataEx!$7:$7,0))</f>
        <v>8846190.8499999996</v>
      </c>
      <c r="N12" s="189">
        <f>+INDEX(DataEx!$1:$1048576,MATCH('2014'!$A12,DataEx!$D:$D,0),MATCH('2014'!N$6,DataEx!$7:$7,0))</f>
        <v>9451996.9199999999</v>
      </c>
      <c r="O12" s="189">
        <f>+INDEX(DataEx!$1:$1048576,MATCH('2014'!$A12,DataEx!$D:$D,0),MATCH('2014'!O$6,DataEx!$7:$7,0))</f>
        <v>8133658.2199999997</v>
      </c>
      <c r="P12" s="189">
        <f>+INDEX(DataEx!$1:$1048576,MATCH('2014'!$A12,DataEx!$D:$D,0),MATCH('2014'!P$6,DataEx!$7:$7,0))</f>
        <v>10375239.68</v>
      </c>
      <c r="Q12" s="189">
        <f>+INDEX(DataEx!$1:$1048576,MATCH('2014'!$A12,DataEx!$D:$D,0),MATCH('2014'!Q$6,DataEx!$7:$7,0))</f>
        <v>7680183.6100000003</v>
      </c>
      <c r="R12" s="189">
        <f>+INDEX(DataEx!$1:$1048576,MATCH('2014'!$A12,DataEx!$D:$D,0),MATCH('2014'!R$6,DataEx!$7:$7,0))</f>
        <v>15621993.34</v>
      </c>
      <c r="S12" s="270">
        <f t="shared" si="3"/>
        <v>104405821.67</v>
      </c>
      <c r="T12" s="271">
        <f t="shared" si="4"/>
        <v>3.0484519653243326E-2</v>
      </c>
    </row>
    <row r="13" spans="1:20">
      <c r="A13" s="176">
        <v>7112</v>
      </c>
      <c r="B13" s="343" t="str">
        <f>+VLOOKUP($A13,Master!$D$22:$G$218,4,FALSE)</f>
        <v>Porez na dobit pravnih lica</v>
      </c>
      <c r="C13" s="344"/>
      <c r="D13" s="344"/>
      <c r="E13" s="344"/>
      <c r="F13" s="344"/>
      <c r="G13" s="189">
        <f>+INDEX(DataEx!$1:$1048576,MATCH('2014'!$A13,DataEx!$D:$D,0),MATCH('2014'!G$6,DataEx!$7:$7,0))</f>
        <v>1541172.27</v>
      </c>
      <c r="H13" s="189">
        <f>+INDEX(DataEx!$1:$1048576,MATCH('2014'!$A13,DataEx!$D:$D,0),MATCH('2014'!H$6,DataEx!$7:$7,0))</f>
        <v>956251.9</v>
      </c>
      <c r="I13" s="189">
        <f>+INDEX(DataEx!$1:$1048576,MATCH('2014'!$A13,DataEx!$D:$D,0),MATCH('2014'!I$6,DataEx!$7:$7,0))</f>
        <v>12105724.380000001</v>
      </c>
      <c r="J13" s="189">
        <f>+INDEX(DataEx!$1:$1048576,MATCH('2014'!$A13,DataEx!$D:$D,0),MATCH('2014'!J$6,DataEx!$7:$7,0))</f>
        <v>11308140.51</v>
      </c>
      <c r="K13" s="189">
        <f>+INDEX(DataEx!$1:$1048576,MATCH('2014'!$A13,DataEx!$D:$D,0),MATCH('2014'!K$6,DataEx!$7:$7,0))</f>
        <v>2493246.79</v>
      </c>
      <c r="L13" s="189">
        <f>+INDEX(DataEx!$1:$1048576,MATCH('2014'!$A13,DataEx!$D:$D,0),MATCH('2014'!L$6,DataEx!$7:$7,0))</f>
        <v>2382596.06</v>
      </c>
      <c r="M13" s="189">
        <f>+INDEX(DataEx!$1:$1048576,MATCH('2014'!$A13,DataEx!$D:$D,0),MATCH('2014'!M$6,DataEx!$7:$7,0))</f>
        <v>5915301.0899999999</v>
      </c>
      <c r="N13" s="189">
        <f>+INDEX(DataEx!$1:$1048576,MATCH('2014'!$A13,DataEx!$D:$D,0),MATCH('2014'!N$6,DataEx!$7:$7,0))</f>
        <v>2518646.2200000002</v>
      </c>
      <c r="O13" s="189">
        <f>+INDEX(DataEx!$1:$1048576,MATCH('2014'!$A13,DataEx!$D:$D,0),MATCH('2014'!O$6,DataEx!$7:$7,0))</f>
        <v>2054396.39</v>
      </c>
      <c r="P13" s="189">
        <f>+INDEX(DataEx!$1:$1048576,MATCH('2014'!$A13,DataEx!$D:$D,0),MATCH('2014'!P$6,DataEx!$7:$7,0))</f>
        <v>1764157.95</v>
      </c>
      <c r="Q13" s="189">
        <f>+INDEX(DataEx!$1:$1048576,MATCH('2014'!$A13,DataEx!$D:$D,0),MATCH('2014'!Q$6,DataEx!$7:$7,0))</f>
        <v>495961.62</v>
      </c>
      <c r="R13" s="189">
        <f>+INDEX(DataEx!$1:$1048576,MATCH('2014'!$A13,DataEx!$D:$D,0),MATCH('2014'!R$6,DataEx!$7:$7,0))</f>
        <v>1484776.32</v>
      </c>
      <c r="S13" s="270">
        <f t="shared" si="3"/>
        <v>45020371.5</v>
      </c>
      <c r="T13" s="271">
        <f t="shared" si="4"/>
        <v>1.3145094572656561E-2</v>
      </c>
    </row>
    <row r="14" spans="1:20">
      <c r="A14" s="176">
        <v>7113</v>
      </c>
      <c r="B14" s="343" t="str">
        <f>+VLOOKUP($A14,Master!$D$22:$G$218,4,FALSE)</f>
        <v>Porez na promet nepokretnosti</v>
      </c>
      <c r="C14" s="344"/>
      <c r="D14" s="344"/>
      <c r="E14" s="344"/>
      <c r="F14" s="344"/>
      <c r="G14" s="189">
        <f>+INDEX(DataEx!$1:$1048576,MATCH('2014'!$A14,DataEx!$D:$D,0),MATCH('2014'!G$6,DataEx!$7:$7,0))</f>
        <v>101912.43</v>
      </c>
      <c r="H14" s="189">
        <f>+INDEX(DataEx!$1:$1048576,MATCH('2014'!$A14,DataEx!$D:$D,0),MATCH('2014'!H$6,DataEx!$7:$7,0))</f>
        <v>108443.93</v>
      </c>
      <c r="I14" s="189">
        <f>+INDEX(DataEx!$1:$1048576,MATCH('2014'!$A14,DataEx!$D:$D,0),MATCH('2014'!I$6,DataEx!$7:$7,0))</f>
        <v>147063.39000000001</v>
      </c>
      <c r="J14" s="189">
        <f>+INDEX(DataEx!$1:$1048576,MATCH('2014'!$A14,DataEx!$D:$D,0),MATCH('2014'!J$6,DataEx!$7:$7,0))</f>
        <v>141709.28</v>
      </c>
      <c r="K14" s="189">
        <f>+INDEX(DataEx!$1:$1048576,MATCH('2014'!$A14,DataEx!$D:$D,0),MATCH('2014'!K$6,DataEx!$7:$7,0))</f>
        <v>99243.1</v>
      </c>
      <c r="L14" s="189">
        <f>+INDEX(DataEx!$1:$1048576,MATCH('2014'!$A14,DataEx!$D:$D,0),MATCH('2014'!L$6,DataEx!$7:$7,0))</f>
        <v>122243.61</v>
      </c>
      <c r="M14" s="189">
        <f>+INDEX(DataEx!$1:$1048576,MATCH('2014'!$A14,DataEx!$D:$D,0),MATCH('2014'!M$6,DataEx!$7:$7,0))</f>
        <v>137366.94</v>
      </c>
      <c r="N14" s="189">
        <f>+INDEX(DataEx!$1:$1048576,MATCH('2014'!$A14,DataEx!$D:$D,0),MATCH('2014'!N$6,DataEx!$7:$7,0))</f>
        <v>107633.93</v>
      </c>
      <c r="O14" s="189">
        <f>+INDEX(DataEx!$1:$1048576,MATCH('2014'!$A14,DataEx!$D:$D,0),MATCH('2014'!O$6,DataEx!$7:$7,0))</f>
        <v>124234.63</v>
      </c>
      <c r="P14" s="189">
        <f>+INDEX(DataEx!$1:$1048576,MATCH('2014'!$A14,DataEx!$D:$D,0),MATCH('2014'!P$6,DataEx!$7:$7,0))</f>
        <v>120976.32000000001</v>
      </c>
      <c r="Q14" s="189">
        <f>+INDEX(DataEx!$1:$1048576,MATCH('2014'!$A14,DataEx!$D:$D,0),MATCH('2014'!Q$6,DataEx!$7:$7,0))</f>
        <v>104566.49</v>
      </c>
      <c r="R14" s="189">
        <f>+INDEX(DataEx!$1:$1048576,MATCH('2014'!$A14,DataEx!$D:$D,0),MATCH('2014'!R$6,DataEx!$7:$7,0))</f>
        <v>164005.82999999999</v>
      </c>
      <c r="S14" s="270">
        <f t="shared" si="3"/>
        <v>1479399.88</v>
      </c>
      <c r="T14" s="271">
        <f t="shared" si="4"/>
        <v>4.3195670505243977E-4</v>
      </c>
    </row>
    <row r="15" spans="1:20">
      <c r="A15" s="176">
        <v>7114</v>
      </c>
      <c r="B15" s="343" t="str">
        <f>+VLOOKUP($A15,Master!$D$22:$G$218,4,FALSE)</f>
        <v>Porez na dodatu vrijednost</v>
      </c>
      <c r="C15" s="344"/>
      <c r="D15" s="344"/>
      <c r="E15" s="344"/>
      <c r="F15" s="344"/>
      <c r="G15" s="189">
        <f>+INDEX(DataEx!$1:$1048576,MATCH('2014'!$A15,DataEx!$D:$D,0),MATCH('2014'!G$6,DataEx!$7:$7,0))</f>
        <v>32174209.809999999</v>
      </c>
      <c r="H15" s="189">
        <f>+INDEX(DataEx!$1:$1048576,MATCH('2014'!$A15,DataEx!$D:$D,0),MATCH('2014'!H$6,DataEx!$7:$7,0))</f>
        <v>31155049.949999999</v>
      </c>
      <c r="I15" s="189">
        <f>+INDEX(DataEx!$1:$1048576,MATCH('2014'!$A15,DataEx!$D:$D,0),MATCH('2014'!I$6,DataEx!$7:$7,0))</f>
        <v>34924206.759999998</v>
      </c>
      <c r="J15" s="189">
        <f>+INDEX(DataEx!$1:$1048576,MATCH('2014'!$A15,DataEx!$D:$D,0),MATCH('2014'!J$6,DataEx!$7:$7,0))</f>
        <v>39010711.420000002</v>
      </c>
      <c r="K15" s="189">
        <f>+INDEX(DataEx!$1:$1048576,MATCH('2014'!$A15,DataEx!$D:$D,0),MATCH('2014'!K$6,DataEx!$7:$7,0))</f>
        <v>33083866.59</v>
      </c>
      <c r="L15" s="189">
        <f>+INDEX(DataEx!$1:$1048576,MATCH('2014'!$A15,DataEx!$D:$D,0),MATCH('2014'!L$6,DataEx!$7:$7,0))</f>
        <v>37063129.880000003</v>
      </c>
      <c r="M15" s="189">
        <f>+INDEX(DataEx!$1:$1048576,MATCH('2014'!$A15,DataEx!$D:$D,0),MATCH('2014'!M$6,DataEx!$7:$7,0))</f>
        <v>45610499.039999999</v>
      </c>
      <c r="N15" s="189">
        <f>+INDEX(DataEx!$1:$1048576,MATCH('2014'!$A15,DataEx!$D:$D,0),MATCH('2014'!N$6,DataEx!$7:$7,0))</f>
        <v>49644681.740000002</v>
      </c>
      <c r="O15" s="189">
        <f>+INDEX(DataEx!$1:$1048576,MATCH('2014'!$A15,DataEx!$D:$D,0),MATCH('2014'!O$6,DataEx!$7:$7,0))</f>
        <v>49308851.600000001</v>
      </c>
      <c r="P15" s="189">
        <f>+INDEX(DataEx!$1:$1048576,MATCH('2014'!$A15,DataEx!$D:$D,0),MATCH('2014'!P$6,DataEx!$7:$7,0))</f>
        <v>74541408.469999999</v>
      </c>
      <c r="Q15" s="189">
        <f>+INDEX(DataEx!$1:$1048576,MATCH('2014'!$A15,DataEx!$D:$D,0),MATCH('2014'!Q$6,DataEx!$7:$7,0))</f>
        <v>33888254.93</v>
      </c>
      <c r="R15" s="189">
        <f>+INDEX(DataEx!$1:$1048576,MATCH('2014'!$A15,DataEx!$D:$D,0),MATCH('2014'!R$6,DataEx!$7:$7,0))</f>
        <v>37184322.609999999</v>
      </c>
      <c r="S15" s="270">
        <f t="shared" si="3"/>
        <v>497589192.80000001</v>
      </c>
      <c r="T15" s="271">
        <f t="shared" si="4"/>
        <v>0.14528660647964309</v>
      </c>
    </row>
    <row r="16" spans="1:20">
      <c r="A16" s="176">
        <v>7115</v>
      </c>
      <c r="B16" s="343" t="str">
        <f>+VLOOKUP($A16,Master!$D$22:$G$218,4,FALSE)</f>
        <v>Akcize</v>
      </c>
      <c r="C16" s="344"/>
      <c r="D16" s="344"/>
      <c r="E16" s="344"/>
      <c r="F16" s="344"/>
      <c r="G16" s="189">
        <f>+INDEX(DataEx!$1:$1048576,MATCH('2014'!$A16,DataEx!$D:$D,0),MATCH('2014'!G$6,DataEx!$7:$7,0))</f>
        <v>9737815.5600000005</v>
      </c>
      <c r="H16" s="189">
        <f>+INDEX(DataEx!$1:$1048576,MATCH('2014'!$A16,DataEx!$D:$D,0),MATCH('2014'!H$6,DataEx!$7:$7,0))</f>
        <v>8372894.3799999999</v>
      </c>
      <c r="I16" s="189">
        <f>+INDEX(DataEx!$1:$1048576,MATCH('2014'!$A16,DataEx!$D:$D,0),MATCH('2014'!I$6,DataEx!$7:$7,0))</f>
        <v>9529436.2400000002</v>
      </c>
      <c r="J16" s="189">
        <f>+INDEX(DataEx!$1:$1048576,MATCH('2014'!$A16,DataEx!$D:$D,0),MATCH('2014'!J$6,DataEx!$7:$7,0))</f>
        <v>10780925.279999999</v>
      </c>
      <c r="K16" s="189">
        <f>+INDEX(DataEx!$1:$1048576,MATCH('2014'!$A16,DataEx!$D:$D,0),MATCH('2014'!K$6,DataEx!$7:$7,0))</f>
        <v>12293075.98</v>
      </c>
      <c r="L16" s="189">
        <f>+INDEX(DataEx!$1:$1048576,MATCH('2014'!$A16,DataEx!$D:$D,0),MATCH('2014'!L$6,DataEx!$7:$7,0))</f>
        <v>14553419.619999999</v>
      </c>
      <c r="M16" s="189">
        <f>+INDEX(DataEx!$1:$1048576,MATCH('2014'!$A16,DataEx!$D:$D,0),MATCH('2014'!M$6,DataEx!$7:$7,0))</f>
        <v>15754067.460000001</v>
      </c>
      <c r="N16" s="189">
        <f>+INDEX(DataEx!$1:$1048576,MATCH('2014'!$A16,DataEx!$D:$D,0),MATCH('2014'!N$6,DataEx!$7:$7,0))</f>
        <v>19490192.98</v>
      </c>
      <c r="O16" s="189">
        <f>+INDEX(DataEx!$1:$1048576,MATCH('2014'!$A16,DataEx!$D:$D,0),MATCH('2014'!O$6,DataEx!$7:$7,0))</f>
        <v>17281700.260000002</v>
      </c>
      <c r="P16" s="189">
        <f>+INDEX(DataEx!$1:$1048576,MATCH('2014'!$A16,DataEx!$D:$D,0),MATCH('2014'!P$6,DataEx!$7:$7,0))</f>
        <v>13399782.050000001</v>
      </c>
      <c r="Q16" s="189">
        <f>+INDEX(DataEx!$1:$1048576,MATCH('2014'!$A16,DataEx!$D:$D,0),MATCH('2014'!Q$6,DataEx!$7:$7,0))</f>
        <v>12177293.33</v>
      </c>
      <c r="R16" s="189">
        <f>+INDEX(DataEx!$1:$1048576,MATCH('2014'!$A16,DataEx!$D:$D,0),MATCH('2014'!R$6,DataEx!$7:$7,0))</f>
        <v>13096343.609999999</v>
      </c>
      <c r="S16" s="270">
        <f t="shared" si="3"/>
        <v>156466946.75</v>
      </c>
      <c r="T16" s="271">
        <f t="shared" si="4"/>
        <v>4.5685380728667867E-2</v>
      </c>
    </row>
    <row r="17" spans="1:20">
      <c r="A17" s="176">
        <v>7116</v>
      </c>
      <c r="B17" s="343" t="str">
        <f>+VLOOKUP($A17,Master!$D$22:$G$218,4,FALSE)</f>
        <v>Porez na međunarodnu trgovinu i transakcije</v>
      </c>
      <c r="C17" s="344"/>
      <c r="D17" s="344"/>
      <c r="E17" s="344"/>
      <c r="F17" s="344"/>
      <c r="G17" s="189">
        <f>+INDEX(DataEx!$1:$1048576,MATCH('2014'!$A17,DataEx!$D:$D,0),MATCH('2014'!G$6,DataEx!$7:$7,0))</f>
        <v>956509.68</v>
      </c>
      <c r="H17" s="189">
        <f>+INDEX(DataEx!$1:$1048576,MATCH('2014'!$A17,DataEx!$D:$D,0),MATCH('2014'!H$6,DataEx!$7:$7,0))</f>
        <v>1301360.32</v>
      </c>
      <c r="I17" s="189">
        <f>+INDEX(DataEx!$1:$1048576,MATCH('2014'!$A17,DataEx!$D:$D,0),MATCH('2014'!I$6,DataEx!$7:$7,0))</f>
        <v>1639263.5</v>
      </c>
      <c r="J17" s="189">
        <f>+INDEX(DataEx!$1:$1048576,MATCH('2014'!$A17,DataEx!$D:$D,0),MATCH('2014'!J$6,DataEx!$7:$7,0))</f>
        <v>1828424.62</v>
      </c>
      <c r="K17" s="189">
        <f>+INDEX(DataEx!$1:$1048576,MATCH('2014'!$A17,DataEx!$D:$D,0),MATCH('2014'!K$6,DataEx!$7:$7,0))</f>
        <v>1872868.86</v>
      </c>
      <c r="L17" s="189">
        <f>+INDEX(DataEx!$1:$1048576,MATCH('2014'!$A17,DataEx!$D:$D,0),MATCH('2014'!L$6,DataEx!$7:$7,0))</f>
        <v>2141367.04</v>
      </c>
      <c r="M17" s="189">
        <f>+INDEX(DataEx!$1:$1048576,MATCH('2014'!$A17,DataEx!$D:$D,0),MATCH('2014'!M$6,DataEx!$7:$7,0))</f>
        <v>2584330.91</v>
      </c>
      <c r="N17" s="189">
        <f>+INDEX(DataEx!$1:$1048576,MATCH('2014'!$A17,DataEx!$D:$D,0),MATCH('2014'!N$6,DataEx!$7:$7,0))</f>
        <v>2351659.09</v>
      </c>
      <c r="O17" s="189">
        <f>+INDEX(DataEx!$1:$1048576,MATCH('2014'!$A17,DataEx!$D:$D,0),MATCH('2014'!O$6,DataEx!$7:$7,0))</f>
        <v>2203205.1</v>
      </c>
      <c r="P17" s="189">
        <f>+INDEX(DataEx!$1:$1048576,MATCH('2014'!$A17,DataEx!$D:$D,0),MATCH('2014'!P$6,DataEx!$7:$7,0))</f>
        <v>1997978.87</v>
      </c>
      <c r="Q17" s="189">
        <f>+INDEX(DataEx!$1:$1048576,MATCH('2014'!$A17,DataEx!$D:$D,0),MATCH('2014'!Q$6,DataEx!$7:$7,0))</f>
        <v>1427993.66</v>
      </c>
      <c r="R17" s="189">
        <f>+INDEX(DataEx!$1:$1048576,MATCH('2014'!$A17,DataEx!$D:$D,0),MATCH('2014'!R$6,DataEx!$7:$7,0))</f>
        <v>1965267.81</v>
      </c>
      <c r="S17" s="270">
        <f t="shared" si="3"/>
        <v>22270229.460000001</v>
      </c>
      <c r="T17" s="271">
        <f t="shared" si="4"/>
        <v>6.5024846009203241E-3</v>
      </c>
    </row>
    <row r="18" spans="1:20">
      <c r="A18" s="176">
        <v>7117</v>
      </c>
      <c r="B18" s="343" t="str">
        <f>+VLOOKUP($A18,Master!$D$22:$G$218,4,FALSE)</f>
        <v>Lokalni porezi</v>
      </c>
      <c r="C18" s="344"/>
      <c r="D18" s="344"/>
      <c r="E18" s="344"/>
      <c r="F18" s="344"/>
      <c r="G18" s="189">
        <f>+INDEX(DataEx!$1:$1048576,MATCH('2014'!$A18,DataEx!$D:$D,0),MATCH('2014'!G$6,DataEx!$7:$7,0))</f>
        <v>0</v>
      </c>
      <c r="H18" s="189">
        <f>+INDEX(DataEx!$1:$1048576,MATCH('2014'!$A18,DataEx!$D:$D,0),MATCH('2014'!H$6,DataEx!$7:$7,0))</f>
        <v>0</v>
      </c>
      <c r="I18" s="189">
        <f>+INDEX(DataEx!$1:$1048576,MATCH('2014'!$A18,DataEx!$D:$D,0),MATCH('2014'!I$6,DataEx!$7:$7,0))</f>
        <v>0</v>
      </c>
      <c r="J18" s="189">
        <f>+INDEX(DataEx!$1:$1048576,MATCH('2014'!$A18,DataEx!$D:$D,0),MATCH('2014'!J$6,DataEx!$7:$7,0))</f>
        <v>0</v>
      </c>
      <c r="K18" s="189">
        <f>+INDEX(DataEx!$1:$1048576,MATCH('2014'!$A18,DataEx!$D:$D,0),MATCH('2014'!K$6,DataEx!$7:$7,0))</f>
        <v>0</v>
      </c>
      <c r="L18" s="189">
        <f>+INDEX(DataEx!$1:$1048576,MATCH('2014'!$A18,DataEx!$D:$D,0),MATCH('2014'!L$6,DataEx!$7:$7,0))</f>
        <v>0</v>
      </c>
      <c r="M18" s="189">
        <f>+INDEX(DataEx!$1:$1048576,MATCH('2014'!$A18,DataEx!$D:$D,0),MATCH('2014'!M$6,DataEx!$7:$7,0))</f>
        <v>0</v>
      </c>
      <c r="N18" s="189">
        <f>+INDEX(DataEx!$1:$1048576,MATCH('2014'!$A18,DataEx!$D:$D,0),MATCH('2014'!N$6,DataEx!$7:$7,0))</f>
        <v>0</v>
      </c>
      <c r="O18" s="189">
        <f>+INDEX(DataEx!$1:$1048576,MATCH('2014'!$A18,DataEx!$D:$D,0),MATCH('2014'!O$6,DataEx!$7:$7,0))</f>
        <v>0</v>
      </c>
      <c r="P18" s="189">
        <f>+INDEX(DataEx!$1:$1048576,MATCH('2014'!$A18,DataEx!$D:$D,0),MATCH('2014'!P$6,DataEx!$7:$7,0))</f>
        <v>0</v>
      </c>
      <c r="Q18" s="189">
        <f>+INDEX(DataEx!$1:$1048576,MATCH('2014'!$A18,DataEx!$D:$D,0),MATCH('2014'!Q$6,DataEx!$7:$7,0))</f>
        <v>0</v>
      </c>
      <c r="R18" s="189">
        <f>+INDEX(DataEx!$1:$1048576,MATCH('2014'!$A18,DataEx!$D:$D,0),MATCH('2014'!R$6,DataEx!$7:$7,0))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3" t="str">
        <f>+VLOOKUP($A19,Master!$D$22:$G$218,4,FALSE)</f>
        <v>Ostali republički porezi</v>
      </c>
      <c r="C19" s="344"/>
      <c r="D19" s="344"/>
      <c r="E19" s="344"/>
      <c r="F19" s="344"/>
      <c r="G19" s="189">
        <f>+INDEX(DataEx!$1:$1048576,MATCH('2014'!$A19,DataEx!$D:$D,0),MATCH('2014'!G$6,DataEx!$7:$7,0))</f>
        <v>257844.3</v>
      </c>
      <c r="H19" s="189">
        <f>+INDEX(DataEx!$1:$1048576,MATCH('2014'!$A19,DataEx!$D:$D,0),MATCH('2014'!H$6,DataEx!$7:$7,0))</f>
        <v>330138.67</v>
      </c>
      <c r="I19" s="189">
        <f>+INDEX(DataEx!$1:$1048576,MATCH('2014'!$A19,DataEx!$D:$D,0),MATCH('2014'!I$6,DataEx!$7:$7,0))</f>
        <v>443171.56</v>
      </c>
      <c r="J19" s="189">
        <f>+INDEX(DataEx!$1:$1048576,MATCH('2014'!$A19,DataEx!$D:$D,0),MATCH('2014'!J$6,DataEx!$7:$7,0))</f>
        <v>507536.21</v>
      </c>
      <c r="K19" s="189">
        <f>+INDEX(DataEx!$1:$1048576,MATCH('2014'!$A19,DataEx!$D:$D,0),MATCH('2014'!K$6,DataEx!$7:$7,0))</f>
        <v>532418.4</v>
      </c>
      <c r="L19" s="189">
        <f>+INDEX(DataEx!$1:$1048576,MATCH('2014'!$A19,DataEx!$D:$D,0),MATCH('2014'!L$6,DataEx!$7:$7,0))</f>
        <v>568768.81999999995</v>
      </c>
      <c r="M19" s="189">
        <f>+INDEX(DataEx!$1:$1048576,MATCH('2014'!$A19,DataEx!$D:$D,0),MATCH('2014'!M$6,DataEx!$7:$7,0))</f>
        <v>587460.77</v>
      </c>
      <c r="N19" s="189">
        <f>+INDEX(DataEx!$1:$1048576,MATCH('2014'!$A19,DataEx!$D:$D,0),MATCH('2014'!N$6,DataEx!$7:$7,0))</f>
        <v>616895.22</v>
      </c>
      <c r="O19" s="189">
        <f>+INDEX(DataEx!$1:$1048576,MATCH('2014'!$A19,DataEx!$D:$D,0),MATCH('2014'!O$6,DataEx!$7:$7,0))</f>
        <v>576626.91</v>
      </c>
      <c r="P19" s="189">
        <f>+INDEX(DataEx!$1:$1048576,MATCH('2014'!$A19,DataEx!$D:$D,0),MATCH('2014'!P$6,DataEx!$7:$7,0))</f>
        <v>561680.22</v>
      </c>
      <c r="Q19" s="189">
        <f>+INDEX(DataEx!$1:$1048576,MATCH('2014'!$A19,DataEx!$D:$D,0),MATCH('2014'!Q$6,DataEx!$7:$7,0))</f>
        <v>461901.98</v>
      </c>
      <c r="R19" s="189">
        <f>+INDEX(DataEx!$1:$1048576,MATCH('2014'!$A19,DataEx!$D:$D,0),MATCH('2014'!R$6,DataEx!$7:$7,0))</f>
        <v>527177.4</v>
      </c>
      <c r="S19" s="270">
        <f t="shared" si="3"/>
        <v>5971620.4600000009</v>
      </c>
      <c r="T19" s="271">
        <f t="shared" si="4"/>
        <v>1.7435999100698422E-3</v>
      </c>
    </row>
    <row r="20" spans="1:20">
      <c r="A20" s="176">
        <v>712</v>
      </c>
      <c r="B20" s="363" t="str">
        <f>+VLOOKUP($A20,Master!$D$22:$G$218,4,FALSE)</f>
        <v>Doprinosi</v>
      </c>
      <c r="C20" s="364"/>
      <c r="D20" s="364"/>
      <c r="E20" s="364"/>
      <c r="F20" s="364"/>
      <c r="G20" s="195">
        <f>+INDEX(DataEx!$1:$1048576,MATCH('2014'!$A20,DataEx!$D:$D,0),MATCH('2014'!G$6,DataEx!$7:$7,0))</f>
        <v>17610366.019999992</v>
      </c>
      <c r="H20" s="195">
        <f>+INDEX(DataEx!$1:$1048576,MATCH('2014'!$A20,DataEx!$D:$D,0),MATCH('2014'!H$6,DataEx!$7:$7,0))</f>
        <v>27692962.629999995</v>
      </c>
      <c r="I20" s="195">
        <f>+INDEX(DataEx!$1:$1048576,MATCH('2014'!$A20,DataEx!$D:$D,0),MATCH('2014'!I$6,DataEx!$7:$7,0))</f>
        <v>29711005.170000013</v>
      </c>
      <c r="J20" s="195">
        <f>+INDEX(DataEx!$1:$1048576,MATCH('2014'!$A20,DataEx!$D:$D,0),MATCH('2014'!J$6,DataEx!$7:$7,0))</f>
        <v>32199860.619999997</v>
      </c>
      <c r="K20" s="195">
        <f>+INDEX(DataEx!$1:$1048576,MATCH('2014'!$A20,DataEx!$D:$D,0),MATCH('2014'!K$6,DataEx!$7:$7,0))</f>
        <v>36807892.170000002</v>
      </c>
      <c r="L20" s="195">
        <f>+INDEX(DataEx!$1:$1048576,MATCH('2014'!$A20,DataEx!$D:$D,0),MATCH('2014'!L$6,DataEx!$7:$7,0))</f>
        <v>36834320.209999993</v>
      </c>
      <c r="M20" s="195">
        <f>+INDEX(DataEx!$1:$1048576,MATCH('2014'!$A20,DataEx!$D:$D,0),MATCH('2014'!M$6,DataEx!$7:$7,0))</f>
        <v>35671054.020000011</v>
      </c>
      <c r="N20" s="195">
        <f>+INDEX(DataEx!$1:$1048576,MATCH('2014'!$A20,DataEx!$D:$D,0),MATCH('2014'!N$6,DataEx!$7:$7,0))</f>
        <v>35976379.269999973</v>
      </c>
      <c r="O20" s="195">
        <f>+INDEX(DataEx!$1:$1048576,MATCH('2014'!$A20,DataEx!$D:$D,0),MATCH('2014'!O$6,DataEx!$7:$7,0))</f>
        <v>32269308.189999994</v>
      </c>
      <c r="P20" s="195">
        <f>+INDEX(DataEx!$1:$1048576,MATCH('2014'!$A20,DataEx!$D:$D,0),MATCH('2014'!P$6,DataEx!$7:$7,0))</f>
        <v>48759873.820000008</v>
      </c>
      <c r="Q20" s="195">
        <f>+INDEX(DataEx!$1:$1048576,MATCH('2014'!$A20,DataEx!$D:$D,0),MATCH('2014'!Q$6,DataEx!$7:$7,0))</f>
        <v>35594183.499999993</v>
      </c>
      <c r="R20" s="272">
        <f>+INDEX(DataEx!$1:$1048576,MATCH('2014'!$A20,DataEx!$D:$D,0),MATCH('2014'!R$6,DataEx!$7:$7,0))</f>
        <v>75176038.930000007</v>
      </c>
      <c r="S20" s="273">
        <f t="shared" si="3"/>
        <v>444303244.54999995</v>
      </c>
      <c r="T20" s="274">
        <f t="shared" si="4"/>
        <v>0.12972812026990727</v>
      </c>
    </row>
    <row r="21" spans="1:20">
      <c r="A21" s="176">
        <v>7121</v>
      </c>
      <c r="B21" s="343" t="str">
        <f>+VLOOKUP($A21,Master!$D$22:$G$218,4,FALSE)</f>
        <v>Doprinosi za penzijsko i invalidsko osiguranje</v>
      </c>
      <c r="C21" s="344"/>
      <c r="D21" s="344"/>
      <c r="E21" s="344"/>
      <c r="F21" s="344"/>
      <c r="G21" s="189">
        <f>+INDEX(DataEx!$1:$1048576,MATCH('2014'!$A21,DataEx!$D:$D,0),MATCH('2014'!G$6,DataEx!$7:$7,0))</f>
        <v>11471497.619999999</v>
      </c>
      <c r="H21" s="189">
        <f>+INDEX(DataEx!$1:$1048576,MATCH('2014'!$A21,DataEx!$D:$D,0),MATCH('2014'!H$6,DataEx!$7:$7,0))</f>
        <v>17428110.199999999</v>
      </c>
      <c r="I21" s="189">
        <f>+INDEX(DataEx!$1:$1048576,MATCH('2014'!$A21,DataEx!$D:$D,0),MATCH('2014'!I$6,DataEx!$7:$7,0))</f>
        <v>17730616.32</v>
      </c>
      <c r="J21" s="189">
        <f>+INDEX(DataEx!$1:$1048576,MATCH('2014'!$A21,DataEx!$D:$D,0),MATCH('2014'!J$6,DataEx!$7:$7,0))</f>
        <v>19478759.109999999</v>
      </c>
      <c r="K21" s="189">
        <f>+INDEX(DataEx!$1:$1048576,MATCH('2014'!$A21,DataEx!$D:$D,0),MATCH('2014'!K$6,DataEx!$7:$7,0))</f>
        <v>22230622.68</v>
      </c>
      <c r="L21" s="189">
        <f>+INDEX(DataEx!$1:$1048576,MATCH('2014'!$A21,DataEx!$D:$D,0),MATCH('2014'!L$6,DataEx!$7:$7,0))</f>
        <v>22243647.52</v>
      </c>
      <c r="M21" s="189">
        <f>+INDEX(DataEx!$1:$1048576,MATCH('2014'!$A21,DataEx!$D:$D,0),MATCH('2014'!M$6,DataEx!$7:$7,0))</f>
        <v>21915813.260000002</v>
      </c>
      <c r="N21" s="189">
        <f>+INDEX(DataEx!$1:$1048576,MATCH('2014'!$A21,DataEx!$D:$D,0),MATCH('2014'!N$6,DataEx!$7:$7,0))</f>
        <v>21555700.870000001</v>
      </c>
      <c r="O21" s="189">
        <f>+INDEX(DataEx!$1:$1048576,MATCH('2014'!$A21,DataEx!$D:$D,0),MATCH('2014'!O$6,DataEx!$7:$7,0))</f>
        <v>19594244.739999998</v>
      </c>
      <c r="P21" s="189">
        <f>+INDEX(DataEx!$1:$1048576,MATCH('2014'!$A21,DataEx!$D:$D,0),MATCH('2014'!P$6,DataEx!$7:$7,0))</f>
        <v>29370699.489999998</v>
      </c>
      <c r="Q21" s="189">
        <f>+INDEX(DataEx!$1:$1048576,MATCH('2014'!$A21,DataEx!$D:$D,0),MATCH('2014'!Q$6,DataEx!$7:$7,0))</f>
        <v>21438880.609999999</v>
      </c>
      <c r="R21" s="189">
        <f>+INDEX(DataEx!$1:$1048576,MATCH('2014'!$A21,DataEx!$D:$D,0),MATCH('2014'!R$6,DataEx!$7:$7,0))</f>
        <v>45661635.619999997</v>
      </c>
      <c r="S21" s="270">
        <f t="shared" si="3"/>
        <v>270120228.04000002</v>
      </c>
      <c r="T21" s="271">
        <f t="shared" si="4"/>
        <v>7.8869983193571747E-2</v>
      </c>
    </row>
    <row r="22" spans="1:20">
      <c r="A22" s="176">
        <v>7122</v>
      </c>
      <c r="B22" s="343" t="str">
        <f>+VLOOKUP($A22,Master!$D$22:$G$218,4,FALSE)</f>
        <v>Doprinosi za zdravstveno osiguranje</v>
      </c>
      <c r="C22" s="344"/>
      <c r="D22" s="344"/>
      <c r="E22" s="344"/>
      <c r="F22" s="344"/>
      <c r="G22" s="189">
        <f>+INDEX(DataEx!$1:$1048576,MATCH('2014'!$A22,DataEx!$D:$D,0),MATCH('2014'!G$6,DataEx!$7:$7,0))</f>
        <v>5448406.1600000001</v>
      </c>
      <c r="H22" s="189">
        <f>+INDEX(DataEx!$1:$1048576,MATCH('2014'!$A22,DataEx!$D:$D,0),MATCH('2014'!H$6,DataEx!$7:$7,0))</f>
        <v>8879083.2599999998</v>
      </c>
      <c r="I22" s="189">
        <f>+INDEX(DataEx!$1:$1048576,MATCH('2014'!$A22,DataEx!$D:$D,0),MATCH('2014'!I$6,DataEx!$7:$7,0))</f>
        <v>10464094.869999999</v>
      </c>
      <c r="J22" s="189">
        <f>+INDEX(DataEx!$1:$1048576,MATCH('2014'!$A22,DataEx!$D:$D,0),MATCH('2014'!J$6,DataEx!$7:$7,0))</f>
        <v>11013856.119999999</v>
      </c>
      <c r="K22" s="189">
        <f>+INDEX(DataEx!$1:$1048576,MATCH('2014'!$A22,DataEx!$D:$D,0),MATCH('2014'!K$6,DataEx!$7:$7,0))</f>
        <v>12764297.09</v>
      </c>
      <c r="L22" s="189">
        <f>+INDEX(DataEx!$1:$1048576,MATCH('2014'!$A22,DataEx!$D:$D,0),MATCH('2014'!L$6,DataEx!$7:$7,0))</f>
        <v>12628126.41</v>
      </c>
      <c r="M22" s="189">
        <f>+INDEX(DataEx!$1:$1048576,MATCH('2014'!$A22,DataEx!$D:$D,0),MATCH('2014'!M$6,DataEx!$7:$7,0))</f>
        <v>11914884.220000001</v>
      </c>
      <c r="N22" s="189">
        <f>+INDEX(DataEx!$1:$1048576,MATCH('2014'!$A22,DataEx!$D:$D,0),MATCH('2014'!N$6,DataEx!$7:$7,0))</f>
        <v>12465801.640000001</v>
      </c>
      <c r="O22" s="189">
        <f>+INDEX(DataEx!$1:$1048576,MATCH('2014'!$A22,DataEx!$D:$D,0),MATCH('2014'!O$6,DataEx!$7:$7,0))</f>
        <v>10974978.939999999</v>
      </c>
      <c r="P22" s="189">
        <f>+INDEX(DataEx!$1:$1048576,MATCH('2014'!$A22,DataEx!$D:$D,0),MATCH('2014'!P$6,DataEx!$7:$7,0))</f>
        <v>16738445.109999999</v>
      </c>
      <c r="Q22" s="189">
        <f>+INDEX(DataEx!$1:$1048576,MATCH('2014'!$A22,DataEx!$D:$D,0),MATCH('2014'!Q$6,DataEx!$7:$7,0))</f>
        <v>12242350.449999999</v>
      </c>
      <c r="R22" s="189">
        <f>+INDEX(DataEx!$1:$1048576,MATCH('2014'!$A22,DataEx!$D:$D,0),MATCH('2014'!R$6,DataEx!$7:$7,0))</f>
        <v>25500379.309999999</v>
      </c>
      <c r="S22" s="270">
        <f t="shared" si="3"/>
        <v>151034703.57999998</v>
      </c>
      <c r="T22" s="271">
        <f t="shared" si="4"/>
        <v>4.409926875686155E-2</v>
      </c>
    </row>
    <row r="23" spans="1:20">
      <c r="A23" s="176">
        <v>7123</v>
      </c>
      <c r="B23" s="343" t="str">
        <f>+VLOOKUP($A23,Master!$D$22:$G$218,4,FALSE)</f>
        <v>Doprinosi za osiguranje od nezaposlenosti</v>
      </c>
      <c r="C23" s="344"/>
      <c r="D23" s="344"/>
      <c r="E23" s="344"/>
      <c r="F23" s="344"/>
      <c r="G23" s="189">
        <f>+INDEX(DataEx!$1:$1048576,MATCH('2014'!$A23,DataEx!$D:$D,0),MATCH('2014'!G$6,DataEx!$7:$7,0))</f>
        <v>423773.65</v>
      </c>
      <c r="H23" s="189">
        <f>+INDEX(DataEx!$1:$1048576,MATCH('2014'!$A23,DataEx!$D:$D,0),MATCH('2014'!H$6,DataEx!$7:$7,0))</f>
        <v>737969.6</v>
      </c>
      <c r="I23" s="189">
        <f>+INDEX(DataEx!$1:$1048576,MATCH('2014'!$A23,DataEx!$D:$D,0),MATCH('2014'!I$6,DataEx!$7:$7,0))</f>
        <v>824174.47</v>
      </c>
      <c r="J23" s="189">
        <f>+INDEX(DataEx!$1:$1048576,MATCH('2014'!$A23,DataEx!$D:$D,0),MATCH('2014'!J$6,DataEx!$7:$7,0))</f>
        <v>896402.02</v>
      </c>
      <c r="K23" s="189">
        <f>+INDEX(DataEx!$1:$1048576,MATCH('2014'!$A23,DataEx!$D:$D,0),MATCH('2014'!K$6,DataEx!$7:$7,0))</f>
        <v>1004316.56</v>
      </c>
      <c r="L23" s="189">
        <f>+INDEX(DataEx!$1:$1048576,MATCH('2014'!$A23,DataEx!$D:$D,0),MATCH('2014'!L$6,DataEx!$7:$7,0))</f>
        <v>1020288.9</v>
      </c>
      <c r="M23" s="189">
        <f>+INDEX(DataEx!$1:$1048576,MATCH('2014'!$A23,DataEx!$D:$D,0),MATCH('2014'!M$6,DataEx!$7:$7,0))</f>
        <v>956259.22</v>
      </c>
      <c r="N23" s="189">
        <f>+INDEX(DataEx!$1:$1048576,MATCH('2014'!$A23,DataEx!$D:$D,0),MATCH('2014'!N$6,DataEx!$7:$7,0))</f>
        <v>1012670.5</v>
      </c>
      <c r="O23" s="189">
        <f>+INDEX(DataEx!$1:$1048576,MATCH('2014'!$A23,DataEx!$D:$D,0),MATCH('2014'!O$6,DataEx!$7:$7,0))</f>
        <v>892387.44</v>
      </c>
      <c r="P23" s="189">
        <f>+INDEX(DataEx!$1:$1048576,MATCH('2014'!$A23,DataEx!$D:$D,0),MATCH('2014'!P$6,DataEx!$7:$7,0))</f>
        <v>1351827.03</v>
      </c>
      <c r="Q23" s="189">
        <f>+INDEX(DataEx!$1:$1048576,MATCH('2014'!$A23,DataEx!$D:$D,0),MATCH('2014'!Q$6,DataEx!$7:$7,0))</f>
        <v>989045.49</v>
      </c>
      <c r="R23" s="189">
        <f>+INDEX(DataEx!$1:$1048576,MATCH('2014'!$A23,DataEx!$D:$D,0),MATCH('2014'!R$6,DataEx!$7:$7,0))</f>
        <v>2051002.51</v>
      </c>
      <c r="S23" s="270">
        <f t="shared" si="3"/>
        <v>12160117.389999999</v>
      </c>
      <c r="T23" s="271">
        <f t="shared" si="4"/>
        <v>3.5505236358646139E-3</v>
      </c>
    </row>
    <row r="24" spans="1:20">
      <c r="A24" s="176">
        <v>7124</v>
      </c>
      <c r="B24" s="343" t="str">
        <f>+VLOOKUP($A24,Master!$D$22:$G$218,4,FALSE)</f>
        <v>Ostali doprinosi</v>
      </c>
      <c r="C24" s="344"/>
      <c r="D24" s="344"/>
      <c r="E24" s="344"/>
      <c r="F24" s="344"/>
      <c r="G24" s="189">
        <f>+INDEX(DataEx!$1:$1048576,MATCH('2014'!$A24,DataEx!$D:$D,0),MATCH('2014'!G$6,DataEx!$7:$7,0))</f>
        <v>266688.59000000003</v>
      </c>
      <c r="H24" s="189">
        <f>+INDEX(DataEx!$1:$1048576,MATCH('2014'!$A24,DataEx!$D:$D,0),MATCH('2014'!H$6,DataEx!$7:$7,0))</f>
        <v>647799.56999999995</v>
      </c>
      <c r="I24" s="189">
        <f>+INDEX(DataEx!$1:$1048576,MATCH('2014'!$A24,DataEx!$D:$D,0),MATCH('2014'!I$6,DataEx!$7:$7,0))</f>
        <v>692119.51</v>
      </c>
      <c r="J24" s="189">
        <f>+INDEX(DataEx!$1:$1048576,MATCH('2014'!$A24,DataEx!$D:$D,0),MATCH('2014'!J$6,DataEx!$7:$7,0))</f>
        <v>810843.37</v>
      </c>
      <c r="K24" s="189">
        <f>+INDEX(DataEx!$1:$1048576,MATCH('2014'!$A24,DataEx!$D:$D,0),MATCH('2014'!K$6,DataEx!$7:$7,0))</f>
        <v>808655.84</v>
      </c>
      <c r="L24" s="189">
        <f>+INDEX(DataEx!$1:$1048576,MATCH('2014'!$A24,DataEx!$D:$D,0),MATCH('2014'!L$6,DataEx!$7:$7,0))</f>
        <v>942257.38</v>
      </c>
      <c r="M24" s="189">
        <f>+INDEX(DataEx!$1:$1048576,MATCH('2014'!$A24,DataEx!$D:$D,0),MATCH('2014'!M$6,DataEx!$7:$7,0))</f>
        <v>884097.32</v>
      </c>
      <c r="N24" s="189">
        <f>+INDEX(DataEx!$1:$1048576,MATCH('2014'!$A24,DataEx!$D:$D,0),MATCH('2014'!N$6,DataEx!$7:$7,0))</f>
        <v>942206.26</v>
      </c>
      <c r="O24" s="189">
        <f>+INDEX(DataEx!$1:$1048576,MATCH('2014'!$A24,DataEx!$D:$D,0),MATCH('2014'!O$6,DataEx!$7:$7,0))</f>
        <v>807697.07</v>
      </c>
      <c r="P24" s="189">
        <f>+INDEX(DataEx!$1:$1048576,MATCH('2014'!$A24,DataEx!$D:$D,0),MATCH('2014'!P$6,DataEx!$7:$7,0))</f>
        <v>1298902.19</v>
      </c>
      <c r="Q24" s="189">
        <f>+INDEX(DataEx!$1:$1048576,MATCH('2014'!$A24,DataEx!$D:$D,0),MATCH('2014'!Q$6,DataEx!$7:$7,0))</f>
        <v>923906.95</v>
      </c>
      <c r="R24" s="189">
        <f>+INDEX(DataEx!$1:$1048576,MATCH('2014'!$A24,DataEx!$D:$D,0),MATCH('2014'!R$6,DataEx!$7:$7,0))</f>
        <v>1963021.49</v>
      </c>
      <c r="S24" s="270">
        <f t="shared" si="3"/>
        <v>10988195.539999999</v>
      </c>
      <c r="T24" s="271">
        <f t="shared" si="4"/>
        <v>3.2083446836093524E-3</v>
      </c>
    </row>
    <row r="25" spans="1:20">
      <c r="A25" s="176">
        <v>713</v>
      </c>
      <c r="B25" s="351" t="str">
        <f>+VLOOKUP($A25,Master!$D$22:$G$218,4,FALSE)</f>
        <v>Takse</v>
      </c>
      <c r="C25" s="352"/>
      <c r="D25" s="352"/>
      <c r="E25" s="352"/>
      <c r="F25" s="352"/>
      <c r="G25" s="201">
        <f>+INDEX(DataEx!$1:$1048576,MATCH('2014'!$A25,DataEx!$D:$D,0),MATCH('2014'!G$6,DataEx!$7:$7,0))</f>
        <v>987210.26</v>
      </c>
      <c r="H25" s="201">
        <f>+INDEX(DataEx!$1:$1048576,MATCH('2014'!$A25,DataEx!$D:$D,0),MATCH('2014'!H$6,DataEx!$7:$7,0))</f>
        <v>2559133.91</v>
      </c>
      <c r="I25" s="201">
        <f>+INDEX(DataEx!$1:$1048576,MATCH('2014'!$A25,DataEx!$D:$D,0),MATCH('2014'!I$6,DataEx!$7:$7,0))</f>
        <v>1026658.4100000001</v>
      </c>
      <c r="J25" s="201">
        <f>+INDEX(DataEx!$1:$1048576,MATCH('2014'!$A25,DataEx!$D:$D,0),MATCH('2014'!J$6,DataEx!$7:$7,0))</f>
        <v>1154845.05</v>
      </c>
      <c r="K25" s="201">
        <f>+INDEX(DataEx!$1:$1048576,MATCH('2014'!$A25,DataEx!$D:$D,0),MATCH('2014'!K$6,DataEx!$7:$7,0))</f>
        <v>1020195.28</v>
      </c>
      <c r="L25" s="201">
        <f>+INDEX(DataEx!$1:$1048576,MATCH('2014'!$A25,DataEx!$D:$D,0),MATCH('2014'!L$6,DataEx!$7:$7,0))</f>
        <v>1227617.2</v>
      </c>
      <c r="M25" s="201">
        <f>+INDEX(DataEx!$1:$1048576,MATCH('2014'!$A25,DataEx!$D:$D,0),MATCH('2014'!M$6,DataEx!$7:$7,0))</f>
        <v>1201295.81</v>
      </c>
      <c r="N25" s="201">
        <f>+INDEX(DataEx!$1:$1048576,MATCH('2014'!$A25,DataEx!$D:$D,0),MATCH('2014'!N$6,DataEx!$7:$7,0))</f>
        <v>1330351.8499999999</v>
      </c>
      <c r="O25" s="201">
        <f>+INDEX(DataEx!$1:$1048576,MATCH('2014'!$A25,DataEx!$D:$D,0),MATCH('2014'!O$6,DataEx!$7:$7,0))</f>
        <v>1239112.8199999998</v>
      </c>
      <c r="P25" s="201">
        <f>+INDEX(DataEx!$1:$1048576,MATCH('2014'!$A25,DataEx!$D:$D,0),MATCH('2014'!P$6,DataEx!$7:$7,0))</f>
        <v>1180240.26</v>
      </c>
      <c r="Q25" s="201">
        <f>+INDEX(DataEx!$1:$1048576,MATCH('2014'!$A25,DataEx!$D:$D,0),MATCH('2014'!Q$6,DataEx!$7:$7,0))</f>
        <v>933354.76</v>
      </c>
      <c r="R25" s="275">
        <f>+INDEX(DataEx!$1:$1048576,MATCH('2014'!$A25,DataEx!$D:$D,0),MATCH('2014'!R$6,DataEx!$7:$7,0))</f>
        <v>1146974.23</v>
      </c>
      <c r="S25" s="273">
        <f t="shared" si="3"/>
        <v>15006989.84</v>
      </c>
      <c r="T25" s="274">
        <f t="shared" si="4"/>
        <v>4.381756394384621E-3</v>
      </c>
    </row>
    <row r="26" spans="1:20">
      <c r="A26" s="176">
        <v>714</v>
      </c>
      <c r="B26" s="351" t="str">
        <f>+VLOOKUP($A26,Master!$D$22:$G$218,4,FALSE)</f>
        <v>Naknade</v>
      </c>
      <c r="C26" s="352"/>
      <c r="D26" s="352"/>
      <c r="E26" s="352"/>
      <c r="F26" s="352"/>
      <c r="G26" s="201">
        <f>+INDEX(DataEx!$1:$1048576,MATCH('2014'!$A26,DataEx!$D:$D,0),MATCH('2014'!G$6,DataEx!$7:$7,0))</f>
        <v>1287580.6800000002</v>
      </c>
      <c r="H26" s="201">
        <f>+INDEX(DataEx!$1:$1048576,MATCH('2014'!$A26,DataEx!$D:$D,0),MATCH('2014'!H$6,DataEx!$7:$7,0))</f>
        <v>715085.05</v>
      </c>
      <c r="I26" s="201">
        <f>+INDEX(DataEx!$1:$1048576,MATCH('2014'!$A26,DataEx!$D:$D,0),MATCH('2014'!I$6,DataEx!$7:$7,0))</f>
        <v>890846.15</v>
      </c>
      <c r="J26" s="201">
        <f>+INDEX(DataEx!$1:$1048576,MATCH('2014'!$A26,DataEx!$D:$D,0),MATCH('2014'!J$6,DataEx!$7:$7,0))</f>
        <v>876230.8</v>
      </c>
      <c r="K26" s="201">
        <f>+INDEX(DataEx!$1:$1048576,MATCH('2014'!$A26,DataEx!$D:$D,0),MATCH('2014'!K$6,DataEx!$7:$7,0))</f>
        <v>1494813.69</v>
      </c>
      <c r="L26" s="201">
        <f>+INDEX(DataEx!$1:$1048576,MATCH('2014'!$A26,DataEx!$D:$D,0),MATCH('2014'!L$6,DataEx!$7:$7,0))</f>
        <v>1663478.84</v>
      </c>
      <c r="M26" s="201">
        <f>+INDEX(DataEx!$1:$1048576,MATCH('2014'!$A26,DataEx!$D:$D,0),MATCH('2014'!M$6,DataEx!$7:$7,0))</f>
        <v>1730168.3699999999</v>
      </c>
      <c r="N26" s="201">
        <f>+INDEX(DataEx!$1:$1048576,MATCH('2014'!$A26,DataEx!$D:$D,0),MATCH('2014'!N$6,DataEx!$7:$7,0))</f>
        <v>1561341.1400000001</v>
      </c>
      <c r="O26" s="201">
        <f>+INDEX(DataEx!$1:$1048576,MATCH('2014'!$A26,DataEx!$D:$D,0),MATCH('2014'!O$6,DataEx!$7:$7,0))</f>
        <v>1413088.9</v>
      </c>
      <c r="P26" s="201">
        <f>+INDEX(DataEx!$1:$1048576,MATCH('2014'!$A26,DataEx!$D:$D,0),MATCH('2014'!P$6,DataEx!$7:$7,0))</f>
        <v>2751386.49</v>
      </c>
      <c r="Q26" s="201">
        <f>+INDEX(DataEx!$1:$1048576,MATCH('2014'!$A26,DataEx!$D:$D,0),MATCH('2014'!Q$6,DataEx!$7:$7,0))</f>
        <v>1144837.4099999999</v>
      </c>
      <c r="R26" s="275">
        <f>+INDEX(DataEx!$1:$1048576,MATCH('2014'!$A26,DataEx!$D:$D,0),MATCH('2014'!R$6,DataEx!$7:$7,0))</f>
        <v>1428133.03</v>
      </c>
      <c r="S26" s="273">
        <f t="shared" si="3"/>
        <v>16956990.550000001</v>
      </c>
      <c r="T26" s="274">
        <f t="shared" si="4"/>
        <v>4.9511196158697531E-3</v>
      </c>
    </row>
    <row r="27" spans="1:20">
      <c r="A27" s="176">
        <v>715</v>
      </c>
      <c r="B27" s="351" t="str">
        <f>+VLOOKUP($A27,Master!$D$22:$G$218,4,FALSE)</f>
        <v>Ostali prihodi</v>
      </c>
      <c r="C27" s="352"/>
      <c r="D27" s="352"/>
      <c r="E27" s="352"/>
      <c r="F27" s="352"/>
      <c r="G27" s="201">
        <f>+INDEX(DataEx!$1:$1048576,MATCH('2014'!$A27,DataEx!$D:$D,0),MATCH('2014'!G$6,DataEx!$7:$7,0))</f>
        <v>2213002.56</v>
      </c>
      <c r="H27" s="201">
        <f>+INDEX(DataEx!$1:$1048576,MATCH('2014'!$A27,DataEx!$D:$D,0),MATCH('2014'!H$6,DataEx!$7:$7,0))</f>
        <v>1442024.72</v>
      </c>
      <c r="I27" s="201">
        <f>+INDEX(DataEx!$1:$1048576,MATCH('2014'!$A27,DataEx!$D:$D,0),MATCH('2014'!I$6,DataEx!$7:$7,0))</f>
        <v>1630424.69</v>
      </c>
      <c r="J27" s="201">
        <f>+INDEX(DataEx!$1:$1048576,MATCH('2014'!$A27,DataEx!$D:$D,0),MATCH('2014'!J$6,DataEx!$7:$7,0))</f>
        <v>2256750.63</v>
      </c>
      <c r="K27" s="201">
        <f>+INDEX(DataEx!$1:$1048576,MATCH('2014'!$A27,DataEx!$D:$D,0),MATCH('2014'!K$6,DataEx!$7:$7,0))</f>
        <v>3037379.71</v>
      </c>
      <c r="L27" s="201">
        <f>+INDEX(DataEx!$1:$1048576,MATCH('2014'!$A27,DataEx!$D:$D,0),MATCH('2014'!L$6,DataEx!$7:$7,0))</f>
        <v>3367439.83</v>
      </c>
      <c r="M27" s="201">
        <f>+INDEX(DataEx!$1:$1048576,MATCH('2014'!$A27,DataEx!$D:$D,0),MATCH('2014'!M$6,DataEx!$7:$7,0))</f>
        <v>2293849.2600000002</v>
      </c>
      <c r="N27" s="201">
        <f>+INDEX(DataEx!$1:$1048576,MATCH('2014'!$A27,DataEx!$D:$D,0),MATCH('2014'!N$6,DataEx!$7:$7,0))</f>
        <v>2870350.6599999997</v>
      </c>
      <c r="O27" s="201">
        <f>+INDEX(DataEx!$1:$1048576,MATCH('2014'!$A27,DataEx!$D:$D,0),MATCH('2014'!O$6,DataEx!$7:$7,0))</f>
        <v>2413546.9499999997</v>
      </c>
      <c r="P27" s="201">
        <f>+INDEX(DataEx!$1:$1048576,MATCH('2014'!$A27,DataEx!$D:$D,0),MATCH('2014'!P$6,DataEx!$7:$7,0))</f>
        <v>2082889.32</v>
      </c>
      <c r="Q27" s="201">
        <f>+INDEX(DataEx!$1:$1048576,MATCH('2014'!$A27,DataEx!$D:$D,0),MATCH('2014'!Q$6,DataEx!$7:$7,0))</f>
        <v>1707765.33</v>
      </c>
      <c r="R27" s="275">
        <f>+INDEX(DataEx!$1:$1048576,MATCH('2014'!$A27,DataEx!$D:$D,0),MATCH('2014'!R$6,DataEx!$7:$7,0))</f>
        <v>4214617.99</v>
      </c>
      <c r="S27" s="273">
        <f t="shared" si="3"/>
        <v>29530041.649999999</v>
      </c>
      <c r="T27" s="274">
        <f t="shared" si="4"/>
        <v>8.6222120629043941E-3</v>
      </c>
    </row>
    <row r="28" spans="1:20">
      <c r="A28" s="176">
        <v>73</v>
      </c>
      <c r="B28" s="351" t="str">
        <f>+VLOOKUP($A28,Master!$D$22:$G$218,4,FALSE)</f>
        <v>Primici od otplate kredita i sredstva prenesena iz prethodne godine</v>
      </c>
      <c r="C28" s="352"/>
      <c r="D28" s="352"/>
      <c r="E28" s="352"/>
      <c r="F28" s="352"/>
      <c r="G28" s="201">
        <f>+INDEX(DataEx!$1:$1048576,MATCH('2014'!$A28,DataEx!$D:$D,0),MATCH('2014'!G$6,DataEx!$7:$7,0))</f>
        <v>145969.23000000001</v>
      </c>
      <c r="H28" s="201">
        <f>+INDEX(DataEx!$1:$1048576,MATCH('2014'!$A28,DataEx!$D:$D,0),MATCH('2014'!H$6,DataEx!$7:$7,0))</f>
        <v>107462.68</v>
      </c>
      <c r="I28" s="201">
        <f>+INDEX(DataEx!$1:$1048576,MATCH('2014'!$A28,DataEx!$D:$D,0),MATCH('2014'!I$6,DataEx!$7:$7,0))</f>
        <v>292731.87</v>
      </c>
      <c r="J28" s="201">
        <f>+INDEX(DataEx!$1:$1048576,MATCH('2014'!$A28,DataEx!$D:$D,0),MATCH('2014'!J$6,DataEx!$7:$7,0))</f>
        <v>369726.11</v>
      </c>
      <c r="K28" s="201">
        <f>+INDEX(DataEx!$1:$1048576,MATCH('2014'!$A28,DataEx!$D:$D,0),MATCH('2014'!K$6,DataEx!$7:$7,0))</f>
        <v>118088.34</v>
      </c>
      <c r="L28" s="201">
        <f>+INDEX(DataEx!$1:$1048576,MATCH('2014'!$A28,DataEx!$D:$D,0),MATCH('2014'!L$6,DataEx!$7:$7,0))</f>
        <v>988773.85000000009</v>
      </c>
      <c r="M28" s="201">
        <f>+INDEX(DataEx!$1:$1048576,MATCH('2014'!$A28,DataEx!$D:$D,0),MATCH('2014'!M$6,DataEx!$7:$7,0))</f>
        <v>98780.82</v>
      </c>
      <c r="N28" s="201">
        <f>+INDEX(DataEx!$1:$1048576,MATCH('2014'!$A28,DataEx!$D:$D,0),MATCH('2014'!N$6,DataEx!$7:$7,0))</f>
        <v>305044.76</v>
      </c>
      <c r="O28" s="201">
        <f>+INDEX(DataEx!$1:$1048576,MATCH('2014'!$A28,DataEx!$D:$D,0),MATCH('2014'!O$6,DataEx!$7:$7,0))</f>
        <v>476893.98</v>
      </c>
      <c r="P28" s="201">
        <f>+INDEX(DataEx!$1:$1048576,MATCH('2014'!$A28,DataEx!$D:$D,0),MATCH('2014'!P$6,DataEx!$7:$7,0))</f>
        <v>368051.05</v>
      </c>
      <c r="Q28" s="201">
        <f>+INDEX(DataEx!$1:$1048576,MATCH('2014'!$A28,DataEx!$D:$D,0),MATCH('2014'!Q$6,DataEx!$7:$7,0))</f>
        <v>1895040.21</v>
      </c>
      <c r="R28" s="275">
        <f>+INDEX(DataEx!$1:$1048576,MATCH('2014'!$A28,DataEx!$D:$D,0),MATCH('2014'!R$6,DataEx!$7:$7,0))</f>
        <v>2215639.15</v>
      </c>
      <c r="S28" s="273">
        <f t="shared" si="3"/>
        <v>7382202.0500000007</v>
      </c>
      <c r="T28" s="274">
        <f t="shared" si="4"/>
        <v>2.1554629797248372E-3</v>
      </c>
    </row>
    <row r="29" spans="1:20" ht="13.5" thickBot="1">
      <c r="A29" s="176">
        <v>74</v>
      </c>
      <c r="B29" s="353" t="str">
        <f>+VLOOKUP($A29,Master!$D$22:$G$218,4,FALSE)</f>
        <v>Donacije i transferi</v>
      </c>
      <c r="C29" s="354"/>
      <c r="D29" s="354"/>
      <c r="E29" s="354"/>
      <c r="F29" s="354"/>
      <c r="G29" s="201">
        <f>+INDEX(DataEx!$1:$1048576,MATCH('2014'!$A29,DataEx!$D:$D,0),MATCH('2014'!G$6,DataEx!$7:$7,0))</f>
        <v>149764.72</v>
      </c>
      <c r="H29" s="201">
        <f>+INDEX(DataEx!$1:$1048576,MATCH('2014'!$A29,DataEx!$D:$D,0),MATCH('2014'!H$6,DataEx!$7:$7,0))</f>
        <v>724986.19</v>
      </c>
      <c r="I29" s="201">
        <f>+INDEX(DataEx!$1:$1048576,MATCH('2014'!$A29,DataEx!$D:$D,0),MATCH('2014'!I$6,DataEx!$7:$7,0))</f>
        <v>173095.78</v>
      </c>
      <c r="J29" s="201">
        <f>+INDEX(DataEx!$1:$1048576,MATCH('2014'!$A29,DataEx!$D:$D,0),MATCH('2014'!J$6,DataEx!$7:$7,0))</f>
        <v>637220.35</v>
      </c>
      <c r="K29" s="201">
        <f>+INDEX(DataEx!$1:$1048576,MATCH('2014'!$A29,DataEx!$D:$D,0),MATCH('2014'!K$6,DataEx!$7:$7,0))</f>
        <v>295224.23</v>
      </c>
      <c r="L29" s="201">
        <f>+INDEX(DataEx!$1:$1048576,MATCH('2014'!$A29,DataEx!$D:$D,0),MATCH('2014'!L$6,DataEx!$7:$7,0))</f>
        <v>145661.5</v>
      </c>
      <c r="M29" s="201">
        <f>+INDEX(DataEx!$1:$1048576,MATCH('2014'!$A29,DataEx!$D:$D,0),MATCH('2014'!M$6,DataEx!$7:$7,0))</f>
        <v>289870.69</v>
      </c>
      <c r="N29" s="201">
        <f>+INDEX(DataEx!$1:$1048576,MATCH('2014'!$A29,DataEx!$D:$D,0),MATCH('2014'!N$6,DataEx!$7:$7,0))</f>
        <v>331260.12</v>
      </c>
      <c r="O29" s="201">
        <f>+INDEX(DataEx!$1:$1048576,MATCH('2014'!$A29,DataEx!$D:$D,0),MATCH('2014'!O$6,DataEx!$7:$7,0))</f>
        <v>407300.13</v>
      </c>
      <c r="P29" s="201">
        <f>+INDEX(DataEx!$1:$1048576,MATCH('2014'!$A29,DataEx!$D:$D,0),MATCH('2014'!P$6,DataEx!$7:$7,0))</f>
        <v>306869.74</v>
      </c>
      <c r="Q29" s="201">
        <f>+INDEX(DataEx!$1:$1048576,MATCH('2014'!$A29,DataEx!$D:$D,0),MATCH('2014'!Q$6,DataEx!$7:$7,0))</f>
        <v>985123.3</v>
      </c>
      <c r="R29" s="275">
        <f>+INDEX(DataEx!$1:$1048576,MATCH('2014'!$A29,DataEx!$D:$D,0),MATCH('2014'!R$6,DataEx!$7:$7,0))</f>
        <v>1023748.68</v>
      </c>
      <c r="S29" s="276">
        <f t="shared" si="3"/>
        <v>5470125.4299999997</v>
      </c>
      <c r="T29" s="277">
        <f t="shared" si="4"/>
        <v>1.5971728732101561E-3</v>
      </c>
    </row>
    <row r="30" spans="1:20" ht="13.5" thickBot="1">
      <c r="A30" s="176">
        <v>4</v>
      </c>
      <c r="B30" s="339" t="str">
        <f>+VLOOKUP($A30,Master!$D$22:$G$218,4,FALSE)</f>
        <v>Budžetki izdaci</v>
      </c>
      <c r="C30" s="340"/>
      <c r="D30" s="340"/>
      <c r="E30" s="340"/>
      <c r="F30" s="340"/>
      <c r="G30" s="177">
        <f>+G32+G43+G49+SUM(G50:G54)</f>
        <v>97859295.059999973</v>
      </c>
      <c r="H30" s="177">
        <f t="shared" ref="H30:R30" si="5">+H32+H43+H49+SUM(H50:H54)</f>
        <v>90550649.290000007</v>
      </c>
      <c r="I30" s="177">
        <f t="shared" si="5"/>
        <v>117729573.00999999</v>
      </c>
      <c r="J30" s="177">
        <f t="shared" si="5"/>
        <v>124043198.86</v>
      </c>
      <c r="K30" s="177">
        <f t="shared" si="5"/>
        <v>107595604.50000003</v>
      </c>
      <c r="L30" s="177">
        <f t="shared" si="5"/>
        <v>115296102.46000004</v>
      </c>
      <c r="M30" s="177">
        <f t="shared" si="5"/>
        <v>118217871.01000002</v>
      </c>
      <c r="N30" s="177">
        <f t="shared" si="5"/>
        <v>116092443.61000001</v>
      </c>
      <c r="O30" s="177">
        <f t="shared" si="5"/>
        <v>122089639.22999999</v>
      </c>
      <c r="P30" s="177">
        <f t="shared" si="5"/>
        <v>159647344.19</v>
      </c>
      <c r="Q30" s="177">
        <f t="shared" si="5"/>
        <v>111384242.39999999</v>
      </c>
      <c r="R30" s="177">
        <f t="shared" si="5"/>
        <v>173918629.21999994</v>
      </c>
      <c r="S30" s="278">
        <f t="shared" si="3"/>
        <v>1454424592.8400002</v>
      </c>
      <c r="T30" s="279">
        <f t="shared" si="4"/>
        <v>0.4246643949101867</v>
      </c>
    </row>
    <row r="31" spans="1:20" ht="13.5" thickBot="1">
      <c r="A31" s="176">
        <v>41</v>
      </c>
      <c r="B31" s="355" t="str">
        <f>+VLOOKUP($A31,Master!$D$22:$G$218,4,FALSE)</f>
        <v>Tekući izdaci</v>
      </c>
      <c r="C31" s="356"/>
      <c r="D31" s="356"/>
      <c r="E31" s="356"/>
      <c r="F31" s="356"/>
      <c r="G31" s="207">
        <f>+G30-G50</f>
        <v>96198313.37999998</v>
      </c>
      <c r="H31" s="207">
        <f t="shared" ref="H31:R31" si="6">+H30-H50</f>
        <v>89844074.810000002</v>
      </c>
      <c r="I31" s="207">
        <f t="shared" si="6"/>
        <v>111528924.38</v>
      </c>
      <c r="J31" s="207">
        <f t="shared" si="6"/>
        <v>120941461.75</v>
      </c>
      <c r="K31" s="207">
        <f t="shared" si="6"/>
        <v>101511017.93000004</v>
      </c>
      <c r="L31" s="207">
        <f t="shared" si="6"/>
        <v>109314945.96000004</v>
      </c>
      <c r="M31" s="207">
        <f t="shared" si="6"/>
        <v>112348745.44000001</v>
      </c>
      <c r="N31" s="207">
        <f t="shared" si="6"/>
        <v>108599929.77000001</v>
      </c>
      <c r="O31" s="207">
        <f t="shared" si="6"/>
        <v>117379040.32999998</v>
      </c>
      <c r="P31" s="207">
        <f t="shared" si="6"/>
        <v>150473945.19</v>
      </c>
      <c r="Q31" s="207">
        <f t="shared" si="6"/>
        <v>105198252.61999999</v>
      </c>
      <c r="R31" s="207">
        <f t="shared" si="6"/>
        <v>155933566.94999993</v>
      </c>
      <c r="S31" s="280">
        <f t="shared" si="3"/>
        <v>1379272218.5099998</v>
      </c>
      <c r="T31" s="281">
        <f t="shared" si="4"/>
        <v>0.40272132702751623</v>
      </c>
    </row>
    <row r="32" spans="1:20">
      <c r="A32" s="176">
        <v>40</v>
      </c>
      <c r="B32" s="357" t="str">
        <f>+VLOOKUP($A32,Master!$D$22:$G$218,4,FALSE)</f>
        <v>Tekući budžetski izdaci</v>
      </c>
      <c r="C32" s="358"/>
      <c r="D32" s="358"/>
      <c r="E32" s="358"/>
      <c r="F32" s="358"/>
      <c r="G32" s="213">
        <f>+SUM(G33:G42)</f>
        <v>42216035.849999994</v>
      </c>
      <c r="H32" s="213">
        <f t="shared" ref="H32:R32" si="7">+SUM(H33:H42)</f>
        <v>41130298.030000016</v>
      </c>
      <c r="I32" s="213">
        <f t="shared" si="7"/>
        <v>49493169.750000015</v>
      </c>
      <c r="J32" s="213">
        <f t="shared" si="7"/>
        <v>70051323.610000014</v>
      </c>
      <c r="K32" s="213">
        <f t="shared" si="7"/>
        <v>51516751.940000005</v>
      </c>
      <c r="L32" s="213">
        <f t="shared" si="7"/>
        <v>49625821.550000019</v>
      </c>
      <c r="M32" s="213">
        <f t="shared" si="7"/>
        <v>50767489.420000017</v>
      </c>
      <c r="N32" s="213">
        <f t="shared" si="7"/>
        <v>49252371.980000004</v>
      </c>
      <c r="O32" s="213">
        <f t="shared" si="7"/>
        <v>61638074.43</v>
      </c>
      <c r="P32" s="213">
        <f t="shared" si="7"/>
        <v>93391867.109999985</v>
      </c>
      <c r="Q32" s="213">
        <f t="shared" si="7"/>
        <v>52952569</v>
      </c>
      <c r="R32" s="282">
        <f t="shared" si="7"/>
        <v>79489436.039999947</v>
      </c>
      <c r="S32" s="268">
        <f t="shared" si="3"/>
        <v>691525208.71000004</v>
      </c>
      <c r="T32" s="269">
        <f t="shared" si="4"/>
        <v>0.20191224472390273</v>
      </c>
    </row>
    <row r="33" spans="1:20">
      <c r="A33" s="176">
        <v>411</v>
      </c>
      <c r="B33" s="343" t="str">
        <f>+VLOOKUP($A33,Master!$D$22:$G$218,4,FALSE)</f>
        <v>Bruto zarade i doprinosi na teret poslodavca</v>
      </c>
      <c r="C33" s="344"/>
      <c r="D33" s="344"/>
      <c r="E33" s="344"/>
      <c r="F33" s="344"/>
      <c r="G33" s="189">
        <f>+INDEX(DataEx!$1:$1048576,MATCH('2014'!$A33,DataEx!$D:$D,0),MATCH('2014'!G$6,DataEx!$7:$7,0))</f>
        <v>31746411.439999994</v>
      </c>
      <c r="H33" s="189">
        <f>+INDEX(DataEx!$1:$1048576,MATCH('2014'!$A33,DataEx!$D:$D,0),MATCH('2014'!H$6,DataEx!$7:$7,0))</f>
        <v>31990959.730000015</v>
      </c>
      <c r="I33" s="189">
        <f>+INDEX(DataEx!$1:$1048576,MATCH('2014'!$A33,DataEx!$D:$D,0),MATCH('2014'!I$6,DataEx!$7:$7,0))</f>
        <v>28950708.15000001</v>
      </c>
      <c r="J33" s="189">
        <f>+INDEX(DataEx!$1:$1048576,MATCH('2014'!$A33,DataEx!$D:$D,0),MATCH('2014'!J$6,DataEx!$7:$7,0))</f>
        <v>33400618.050000034</v>
      </c>
      <c r="K33" s="189">
        <f>+INDEX(DataEx!$1:$1048576,MATCH('2014'!$A33,DataEx!$D:$D,0),MATCH('2014'!K$6,DataEx!$7:$7,0))</f>
        <v>33991909.009999998</v>
      </c>
      <c r="L33" s="189">
        <f>+INDEX(DataEx!$1:$1048576,MATCH('2014'!$A33,DataEx!$D:$D,0),MATCH('2014'!L$6,DataEx!$7:$7,0))</f>
        <v>29160070.500000026</v>
      </c>
      <c r="M33" s="189">
        <f>+INDEX(DataEx!$1:$1048576,MATCH('2014'!$A33,DataEx!$D:$D,0),MATCH('2014'!M$6,DataEx!$7:$7,0))</f>
        <v>31638711.200000018</v>
      </c>
      <c r="N33" s="189">
        <f>+INDEX(DataEx!$1:$1048576,MATCH('2014'!$A33,DataEx!$D:$D,0),MATCH('2014'!N$6,DataEx!$7:$7,0))</f>
        <v>33567786.790000007</v>
      </c>
      <c r="O33" s="189">
        <f>+INDEX(DataEx!$1:$1048576,MATCH('2014'!$A33,DataEx!$D:$D,0),MATCH('2014'!O$6,DataEx!$7:$7,0))</f>
        <v>32190092.469999995</v>
      </c>
      <c r="P33" s="189">
        <f>+INDEX(DataEx!$1:$1048576,MATCH('2014'!$A33,DataEx!$D:$D,0),MATCH('2014'!P$6,DataEx!$7:$7,0))</f>
        <v>28617014.909999985</v>
      </c>
      <c r="Q33" s="189">
        <f>+INDEX(DataEx!$1:$1048576,MATCH('2014'!$A33,DataEx!$D:$D,0),MATCH('2014'!Q$6,DataEx!$7:$7,0))</f>
        <v>36527138.559999987</v>
      </c>
      <c r="R33" s="189">
        <f>+INDEX(DataEx!$1:$1048576,MATCH('2014'!$A33,DataEx!$D:$D,0),MATCH('2014'!R$6,DataEx!$7:$7,0))</f>
        <v>35561795.230000004</v>
      </c>
      <c r="S33" s="270">
        <f t="shared" si="3"/>
        <v>387343216.04000008</v>
      </c>
      <c r="T33" s="271">
        <f t="shared" si="4"/>
        <v>0.1130968723108547</v>
      </c>
    </row>
    <row r="34" spans="1:20">
      <c r="A34" s="176">
        <v>412</v>
      </c>
      <c r="B34" s="343" t="str">
        <f>+VLOOKUP($A34,Master!$D$22:$G$218,4,FALSE)</f>
        <v>Ostala lična primanja</v>
      </c>
      <c r="C34" s="344"/>
      <c r="D34" s="344"/>
      <c r="E34" s="344"/>
      <c r="F34" s="344"/>
      <c r="G34" s="189">
        <f>+INDEX(DataEx!$1:$1048576,MATCH('2014'!$A34,DataEx!$D:$D,0),MATCH('2014'!G$6,DataEx!$7:$7,0))</f>
        <v>439879.61999999988</v>
      </c>
      <c r="H34" s="189">
        <f>+INDEX(DataEx!$1:$1048576,MATCH('2014'!$A34,DataEx!$D:$D,0),MATCH('2014'!H$6,DataEx!$7:$7,0))</f>
        <v>458274.3799999996</v>
      </c>
      <c r="I34" s="189">
        <f>+INDEX(DataEx!$1:$1048576,MATCH('2014'!$A34,DataEx!$D:$D,0),MATCH('2014'!I$6,DataEx!$7:$7,0))</f>
        <v>1312845.2299999986</v>
      </c>
      <c r="J34" s="189">
        <f>+INDEX(DataEx!$1:$1048576,MATCH('2014'!$A34,DataEx!$D:$D,0),MATCH('2014'!J$6,DataEx!$7:$7,0))</f>
        <v>817179.90999999957</v>
      </c>
      <c r="K34" s="189">
        <f>+INDEX(DataEx!$1:$1048576,MATCH('2014'!$A34,DataEx!$D:$D,0),MATCH('2014'!K$6,DataEx!$7:$7,0))</f>
        <v>624959.39999999921</v>
      </c>
      <c r="L34" s="189">
        <f>+INDEX(DataEx!$1:$1048576,MATCH('2014'!$A34,DataEx!$D:$D,0),MATCH('2014'!L$6,DataEx!$7:$7,0))</f>
        <v>907125.79999999935</v>
      </c>
      <c r="M34" s="189">
        <f>+INDEX(DataEx!$1:$1048576,MATCH('2014'!$A34,DataEx!$D:$D,0),MATCH('2014'!M$6,DataEx!$7:$7,0))</f>
        <v>1035451.5999999981</v>
      </c>
      <c r="N34" s="189">
        <f>+INDEX(DataEx!$1:$1048576,MATCH('2014'!$A34,DataEx!$D:$D,0),MATCH('2014'!N$6,DataEx!$7:$7,0))</f>
        <v>804790.15999999922</v>
      </c>
      <c r="O34" s="189">
        <f>+INDEX(DataEx!$1:$1048576,MATCH('2014'!$A34,DataEx!$D:$D,0),MATCH('2014'!O$6,DataEx!$7:$7,0))</f>
        <v>843122.86999999988</v>
      </c>
      <c r="P34" s="189">
        <f>+INDEX(DataEx!$1:$1048576,MATCH('2014'!$A34,DataEx!$D:$D,0),MATCH('2014'!P$6,DataEx!$7:$7,0))</f>
        <v>1264399.8800000008</v>
      </c>
      <c r="Q34" s="189">
        <f>+INDEX(DataEx!$1:$1048576,MATCH('2014'!$A34,DataEx!$D:$D,0),MATCH('2014'!Q$6,DataEx!$7:$7,0))</f>
        <v>892455.30999999994</v>
      </c>
      <c r="R34" s="189">
        <f>+INDEX(DataEx!$1:$1048576,MATCH('2014'!$A34,DataEx!$D:$D,0),MATCH('2014'!R$6,DataEx!$7:$7,0))</f>
        <v>2425531.3999999957</v>
      </c>
      <c r="S34" s="270">
        <f t="shared" si="3"/>
        <v>11826015.559999991</v>
      </c>
      <c r="T34" s="271">
        <f t="shared" si="4"/>
        <v>3.4529722384433882E-3</v>
      </c>
    </row>
    <row r="35" spans="1:20">
      <c r="A35" s="176">
        <v>413</v>
      </c>
      <c r="B35" s="343" t="str">
        <f>+VLOOKUP($A35,Master!$D$22:$G$218,4,FALSE)</f>
        <v>Rashodi za materijal</v>
      </c>
      <c r="C35" s="344"/>
      <c r="D35" s="344"/>
      <c r="E35" s="344"/>
      <c r="F35" s="344"/>
      <c r="G35" s="189">
        <f>+INDEX(DataEx!$1:$1048576,MATCH('2014'!$A35,DataEx!$D:$D,0),MATCH('2014'!G$6,DataEx!$7:$7,0))</f>
        <v>1654244.6599999997</v>
      </c>
      <c r="H35" s="189">
        <f>+INDEX(DataEx!$1:$1048576,MATCH('2014'!$A35,DataEx!$D:$D,0),MATCH('2014'!H$6,DataEx!$7:$7,0))</f>
        <v>1756878.32</v>
      </c>
      <c r="I35" s="189">
        <f>+INDEX(DataEx!$1:$1048576,MATCH('2014'!$A35,DataEx!$D:$D,0),MATCH('2014'!I$6,DataEx!$7:$7,0))</f>
        <v>2361059.9200000004</v>
      </c>
      <c r="J35" s="189">
        <f>+INDEX(DataEx!$1:$1048576,MATCH('2014'!$A35,DataEx!$D:$D,0),MATCH('2014'!J$6,DataEx!$7:$7,0))</f>
        <v>1598969.7499999995</v>
      </c>
      <c r="K35" s="189">
        <f>+INDEX(DataEx!$1:$1048576,MATCH('2014'!$A35,DataEx!$D:$D,0),MATCH('2014'!K$6,DataEx!$7:$7,0))</f>
        <v>1736657.1300000001</v>
      </c>
      <c r="L35" s="189">
        <f>+INDEX(DataEx!$1:$1048576,MATCH('2014'!$A35,DataEx!$D:$D,0),MATCH('2014'!L$6,DataEx!$7:$7,0))</f>
        <v>2742207.45</v>
      </c>
      <c r="M35" s="189">
        <f>+INDEX(DataEx!$1:$1048576,MATCH('2014'!$A35,DataEx!$D:$D,0),MATCH('2014'!M$6,DataEx!$7:$7,0))</f>
        <v>1644397.4700000009</v>
      </c>
      <c r="N35" s="189">
        <f>+INDEX(DataEx!$1:$1048576,MATCH('2014'!$A35,DataEx!$D:$D,0),MATCH('2014'!N$6,DataEx!$7:$7,0))</f>
        <v>1795823.8599999996</v>
      </c>
      <c r="O35" s="189">
        <f>+INDEX(DataEx!$1:$1048576,MATCH('2014'!$A35,DataEx!$D:$D,0),MATCH('2014'!O$6,DataEx!$7:$7,0))</f>
        <v>1934935.9600000004</v>
      </c>
      <c r="P35" s="189">
        <f>+INDEX(DataEx!$1:$1048576,MATCH('2014'!$A35,DataEx!$D:$D,0),MATCH('2014'!P$6,DataEx!$7:$7,0))</f>
        <v>1997456.8600000003</v>
      </c>
      <c r="Q35" s="189">
        <f>+INDEX(DataEx!$1:$1048576,MATCH('2014'!$A35,DataEx!$D:$D,0),MATCH('2014'!Q$6,DataEx!$7:$7,0))</f>
        <v>2609608.1299999994</v>
      </c>
      <c r="R35" s="189">
        <f>+INDEX(DataEx!$1:$1048576,MATCH('2014'!$A35,DataEx!$D:$D,0),MATCH('2014'!R$6,DataEx!$7:$7,0))</f>
        <v>6753045.8400000036</v>
      </c>
      <c r="S35" s="270">
        <f t="shared" si="3"/>
        <v>28585285.350000001</v>
      </c>
      <c r="T35" s="271">
        <f t="shared" si="4"/>
        <v>8.3463611425801786E-3</v>
      </c>
    </row>
    <row r="36" spans="1:20">
      <c r="A36" s="176">
        <v>414</v>
      </c>
      <c r="B36" s="343" t="str">
        <f>+VLOOKUP($A36,Master!$D$22:$G$218,4,FALSE)</f>
        <v>Rashodi za usluge</v>
      </c>
      <c r="C36" s="344"/>
      <c r="D36" s="344"/>
      <c r="E36" s="344"/>
      <c r="F36" s="344"/>
      <c r="G36" s="189">
        <f>+INDEX(DataEx!$1:$1048576,MATCH('2014'!$A36,DataEx!$D:$D,0),MATCH('2014'!G$6,DataEx!$7:$7,0))</f>
        <v>1469717.6599999995</v>
      </c>
      <c r="H36" s="189">
        <f>+INDEX(DataEx!$1:$1048576,MATCH('2014'!$A36,DataEx!$D:$D,0),MATCH('2014'!H$6,DataEx!$7:$7,0))</f>
        <v>2666787.4400000018</v>
      </c>
      <c r="I36" s="189">
        <f>+INDEX(DataEx!$1:$1048576,MATCH('2014'!$A36,DataEx!$D:$D,0),MATCH('2014'!I$6,DataEx!$7:$7,0))</f>
        <v>4045459.9400000055</v>
      </c>
      <c r="J36" s="189">
        <f>+INDEX(DataEx!$1:$1048576,MATCH('2014'!$A36,DataEx!$D:$D,0),MATCH('2014'!J$6,DataEx!$7:$7,0))</f>
        <v>3646674.5000000028</v>
      </c>
      <c r="K36" s="189">
        <f>+INDEX(DataEx!$1:$1048576,MATCH('2014'!$A36,DataEx!$D:$D,0),MATCH('2014'!K$6,DataEx!$7:$7,0))</f>
        <v>4539346.7700000033</v>
      </c>
      <c r="L36" s="189">
        <f>+INDEX(DataEx!$1:$1048576,MATCH('2014'!$A36,DataEx!$D:$D,0),MATCH('2014'!L$6,DataEx!$7:$7,0))</f>
        <v>3875089.3900000062</v>
      </c>
      <c r="M36" s="189">
        <f>+INDEX(DataEx!$1:$1048576,MATCH('2014'!$A36,DataEx!$D:$D,0),MATCH('2014'!M$6,DataEx!$7:$7,0))</f>
        <v>4316636.1600000039</v>
      </c>
      <c r="N36" s="189">
        <f>+INDEX(DataEx!$1:$1048576,MATCH('2014'!$A36,DataEx!$D:$D,0),MATCH('2014'!N$6,DataEx!$7:$7,0))</f>
        <v>4147376.0900000054</v>
      </c>
      <c r="O36" s="189">
        <f>+INDEX(DataEx!$1:$1048576,MATCH('2014'!$A36,DataEx!$D:$D,0),MATCH('2014'!O$6,DataEx!$7:$7,0))</f>
        <v>3358091.4400000013</v>
      </c>
      <c r="P36" s="189">
        <f>+INDEX(DataEx!$1:$1048576,MATCH('2014'!$A36,DataEx!$D:$D,0),MATCH('2014'!P$6,DataEx!$7:$7,0))</f>
        <v>6691301.8300000075</v>
      </c>
      <c r="Q36" s="189">
        <f>+INDEX(DataEx!$1:$1048576,MATCH('2014'!$A36,DataEx!$D:$D,0),MATCH('2014'!Q$6,DataEx!$7:$7,0))</f>
        <v>3749089.27</v>
      </c>
      <c r="R36" s="189">
        <f>+INDEX(DataEx!$1:$1048576,MATCH('2014'!$A36,DataEx!$D:$D,0),MATCH('2014'!R$6,DataEx!$7:$7,0))</f>
        <v>9401300.1599999405</v>
      </c>
      <c r="S36" s="270">
        <f t="shared" si="3"/>
        <v>51906870.649999976</v>
      </c>
      <c r="T36" s="271">
        <f t="shared" si="4"/>
        <v>1.5155821707621865E-2</v>
      </c>
    </row>
    <row r="37" spans="1:20">
      <c r="A37" s="176">
        <v>415</v>
      </c>
      <c r="B37" s="343" t="str">
        <f>+VLOOKUP($A37,Master!$D$22:$G$218,4,FALSE)</f>
        <v>Rashodi za tekuće održavanje</v>
      </c>
      <c r="C37" s="344"/>
      <c r="D37" s="344"/>
      <c r="E37" s="344"/>
      <c r="F37" s="344"/>
      <c r="G37" s="189">
        <f>+INDEX(DataEx!$1:$1048576,MATCH('2014'!$A37,DataEx!$D:$D,0),MATCH('2014'!G$6,DataEx!$7:$7,0))</f>
        <v>639522.21</v>
      </c>
      <c r="H37" s="189">
        <f>+INDEX(DataEx!$1:$1048576,MATCH('2014'!$A37,DataEx!$D:$D,0),MATCH('2014'!H$6,DataEx!$7:$7,0))</f>
        <v>185129.93999999994</v>
      </c>
      <c r="I37" s="189">
        <f>+INDEX(DataEx!$1:$1048576,MATCH('2014'!$A37,DataEx!$D:$D,0),MATCH('2014'!I$6,DataEx!$7:$7,0))</f>
        <v>1189329.8499999999</v>
      </c>
      <c r="J37" s="189">
        <f>+INDEX(DataEx!$1:$1048576,MATCH('2014'!$A37,DataEx!$D:$D,0),MATCH('2014'!J$6,DataEx!$7:$7,0))</f>
        <v>2186869.6</v>
      </c>
      <c r="K37" s="189">
        <f>+INDEX(DataEx!$1:$1048576,MATCH('2014'!$A37,DataEx!$D:$D,0),MATCH('2014'!K$6,DataEx!$7:$7,0))</f>
        <v>2500201.56</v>
      </c>
      <c r="L37" s="189">
        <f>+INDEX(DataEx!$1:$1048576,MATCH('2014'!$A37,DataEx!$D:$D,0),MATCH('2014'!L$6,DataEx!$7:$7,0))</f>
        <v>1421763.2600000002</v>
      </c>
      <c r="M37" s="189">
        <f>+INDEX(DataEx!$1:$1048576,MATCH('2014'!$A37,DataEx!$D:$D,0),MATCH('2014'!M$6,DataEx!$7:$7,0))</f>
        <v>1944244.05</v>
      </c>
      <c r="N37" s="189">
        <f>+INDEX(DataEx!$1:$1048576,MATCH('2014'!$A37,DataEx!$D:$D,0),MATCH('2014'!N$6,DataEx!$7:$7,0))</f>
        <v>1888022.9799999997</v>
      </c>
      <c r="O37" s="189">
        <f>+INDEX(DataEx!$1:$1048576,MATCH('2014'!$A37,DataEx!$D:$D,0),MATCH('2014'!O$6,DataEx!$7:$7,0))</f>
        <v>2165109.09</v>
      </c>
      <c r="P37" s="189">
        <f>+INDEX(DataEx!$1:$1048576,MATCH('2014'!$A37,DataEx!$D:$D,0),MATCH('2014'!P$6,DataEx!$7:$7,0))</f>
        <v>2645946.2399999998</v>
      </c>
      <c r="Q37" s="189">
        <f>+INDEX(DataEx!$1:$1048576,MATCH('2014'!$A37,DataEx!$D:$D,0),MATCH('2014'!Q$6,DataEx!$7:$7,0))</f>
        <v>1134749.9900000002</v>
      </c>
      <c r="R37" s="189">
        <f>+INDEX(DataEx!$1:$1048576,MATCH('2014'!$A37,DataEx!$D:$D,0),MATCH('2014'!R$6,DataEx!$7:$7,0))</f>
        <v>3374454.9999999991</v>
      </c>
      <c r="S37" s="270">
        <f t="shared" si="3"/>
        <v>21275343.770000003</v>
      </c>
      <c r="T37" s="271">
        <f t="shared" si="4"/>
        <v>6.2119968495246555E-3</v>
      </c>
    </row>
    <row r="38" spans="1:20">
      <c r="A38" s="176">
        <v>416</v>
      </c>
      <c r="B38" s="343" t="str">
        <f>+VLOOKUP($A38,Master!$D$22:$G$218,4,FALSE)</f>
        <v>Kamate</v>
      </c>
      <c r="C38" s="344"/>
      <c r="D38" s="344"/>
      <c r="E38" s="344"/>
      <c r="F38" s="344"/>
      <c r="G38" s="189">
        <f>+INDEX(DataEx!$1:$1048576,MATCH('2014'!$A38,DataEx!$D:$D,0),MATCH('2014'!G$6,DataEx!$7:$7,0))</f>
        <v>2311659.59</v>
      </c>
      <c r="H38" s="189">
        <f>+INDEX(DataEx!$1:$1048576,MATCH('2014'!$A38,DataEx!$D:$D,0),MATCH('2014'!H$6,DataEx!$7:$7,0))</f>
        <v>1110012.8900000001</v>
      </c>
      <c r="I38" s="189">
        <f>+INDEX(DataEx!$1:$1048576,MATCH('2014'!$A38,DataEx!$D:$D,0),MATCH('2014'!I$6,DataEx!$7:$7,0))</f>
        <v>4624851.26</v>
      </c>
      <c r="J38" s="189">
        <f>+INDEX(DataEx!$1:$1048576,MATCH('2014'!$A38,DataEx!$D:$D,0),MATCH('2014'!J$6,DataEx!$7:$7,0))</f>
        <v>24662562.759999998</v>
      </c>
      <c r="K38" s="189">
        <f>+INDEX(DataEx!$1:$1048576,MATCH('2014'!$A38,DataEx!$D:$D,0),MATCH('2014'!K$6,DataEx!$7:$7,0))</f>
        <v>4723174.4800000004</v>
      </c>
      <c r="L38" s="189">
        <f>+INDEX(DataEx!$1:$1048576,MATCH('2014'!$A38,DataEx!$D:$D,0),MATCH('2014'!L$6,DataEx!$7:$7,0))</f>
        <v>5612578.3699999992</v>
      </c>
      <c r="M38" s="189">
        <f>+INDEX(DataEx!$1:$1048576,MATCH('2014'!$A38,DataEx!$D:$D,0),MATCH('2014'!M$6,DataEx!$7:$7,0))</f>
        <v>6410905.9299999997</v>
      </c>
      <c r="N38" s="189">
        <f>+INDEX(DataEx!$1:$1048576,MATCH('2014'!$A38,DataEx!$D:$D,0),MATCH('2014'!N$6,DataEx!$7:$7,0))</f>
        <v>1247748.4300000002</v>
      </c>
      <c r="O38" s="189">
        <f>+INDEX(DataEx!$1:$1048576,MATCH('2014'!$A38,DataEx!$D:$D,0),MATCH('2014'!O$6,DataEx!$7:$7,0))</f>
        <v>17459439.960000001</v>
      </c>
      <c r="P38" s="189">
        <f>+INDEX(DataEx!$1:$1048576,MATCH('2014'!$A38,DataEx!$D:$D,0),MATCH('2014'!P$6,DataEx!$7:$7,0))</f>
        <v>588543.66</v>
      </c>
      <c r="Q38" s="189">
        <f>+INDEX(DataEx!$1:$1048576,MATCH('2014'!$A38,DataEx!$D:$D,0),MATCH('2014'!Q$6,DataEx!$7:$7,0))</f>
        <v>554376.06999999995</v>
      </c>
      <c r="R38" s="189">
        <f>+INDEX(DataEx!$1:$1048576,MATCH('2014'!$A38,DataEx!$D:$D,0),MATCH('2014'!R$6,DataEx!$7:$7,0))</f>
        <v>5676117.540000001</v>
      </c>
      <c r="S38" s="270">
        <f t="shared" si="3"/>
        <v>74981970.939999998</v>
      </c>
      <c r="T38" s="271">
        <f t="shared" si="4"/>
        <v>2.1893313324846418E-2</v>
      </c>
    </row>
    <row r="39" spans="1:20">
      <c r="A39" s="176">
        <v>417</v>
      </c>
      <c r="B39" s="343" t="str">
        <f>+VLOOKUP($A39,Master!$D$22:$G$218,4,FALSE)</f>
        <v>Renta</v>
      </c>
      <c r="C39" s="344"/>
      <c r="D39" s="344"/>
      <c r="E39" s="344"/>
      <c r="F39" s="344"/>
      <c r="G39" s="189">
        <f>+INDEX(DataEx!$1:$1048576,MATCH('2014'!$A39,DataEx!$D:$D,0),MATCH('2014'!G$6,DataEx!$7:$7,0))</f>
        <v>940663.68000000028</v>
      </c>
      <c r="H39" s="189">
        <f>+INDEX(DataEx!$1:$1048576,MATCH('2014'!$A39,DataEx!$D:$D,0),MATCH('2014'!H$6,DataEx!$7:$7,0))</f>
        <v>532115.69999999995</v>
      </c>
      <c r="I39" s="189">
        <f>+INDEX(DataEx!$1:$1048576,MATCH('2014'!$A39,DataEx!$D:$D,0),MATCH('2014'!I$6,DataEx!$7:$7,0))</f>
        <v>635952.7300000001</v>
      </c>
      <c r="J39" s="189">
        <f>+INDEX(DataEx!$1:$1048576,MATCH('2014'!$A39,DataEx!$D:$D,0),MATCH('2014'!J$6,DataEx!$7:$7,0))</f>
        <v>682674.54999999993</v>
      </c>
      <c r="K39" s="189">
        <f>+INDEX(DataEx!$1:$1048576,MATCH('2014'!$A39,DataEx!$D:$D,0),MATCH('2014'!K$6,DataEx!$7:$7,0))</f>
        <v>791656.25</v>
      </c>
      <c r="L39" s="189">
        <f>+INDEX(DataEx!$1:$1048576,MATCH('2014'!$A39,DataEx!$D:$D,0),MATCH('2014'!L$6,DataEx!$7:$7,0))</f>
        <v>768899.79999999993</v>
      </c>
      <c r="M39" s="189">
        <f>+INDEX(DataEx!$1:$1048576,MATCH('2014'!$A39,DataEx!$D:$D,0),MATCH('2014'!M$6,DataEx!$7:$7,0))</f>
        <v>704468.67000000016</v>
      </c>
      <c r="N39" s="189">
        <f>+INDEX(DataEx!$1:$1048576,MATCH('2014'!$A39,DataEx!$D:$D,0),MATCH('2014'!N$6,DataEx!$7:$7,0))</f>
        <v>564493.41999999993</v>
      </c>
      <c r="O39" s="189">
        <f>+INDEX(DataEx!$1:$1048576,MATCH('2014'!$A39,DataEx!$D:$D,0),MATCH('2014'!O$6,DataEx!$7:$7,0))</f>
        <v>382571.17999999993</v>
      </c>
      <c r="P39" s="189">
        <f>+INDEX(DataEx!$1:$1048576,MATCH('2014'!$A39,DataEx!$D:$D,0),MATCH('2014'!P$6,DataEx!$7:$7,0))</f>
        <v>878175.46000000008</v>
      </c>
      <c r="Q39" s="189">
        <f>+INDEX(DataEx!$1:$1048576,MATCH('2014'!$A39,DataEx!$D:$D,0),MATCH('2014'!Q$6,DataEx!$7:$7,0))</f>
        <v>526085.07000000007</v>
      </c>
      <c r="R39" s="189">
        <f>+INDEX(DataEx!$1:$1048576,MATCH('2014'!$A39,DataEx!$D:$D,0),MATCH('2014'!R$6,DataEx!$7:$7,0))</f>
        <v>640245.18999999983</v>
      </c>
      <c r="S39" s="270">
        <f t="shared" si="3"/>
        <v>8048001.6999999993</v>
      </c>
      <c r="T39" s="271">
        <f t="shared" si="4"/>
        <v>2.349863849244353E-3</v>
      </c>
    </row>
    <row r="40" spans="1:20">
      <c r="A40" s="176">
        <v>418</v>
      </c>
      <c r="B40" s="343" t="str">
        <f>+VLOOKUP($A40,Master!$D$22:$G$218,4,FALSE)</f>
        <v>Subvencije</v>
      </c>
      <c r="C40" s="344"/>
      <c r="D40" s="344"/>
      <c r="E40" s="344"/>
      <c r="F40" s="344"/>
      <c r="G40" s="189">
        <f>+INDEX(DataEx!$1:$1048576,MATCH('2014'!$A40,DataEx!$D:$D,0),MATCH('2014'!G$6,DataEx!$7:$7,0))</f>
        <v>2104751.61</v>
      </c>
      <c r="H40" s="189">
        <f>+INDEX(DataEx!$1:$1048576,MATCH('2014'!$A40,DataEx!$D:$D,0),MATCH('2014'!H$6,DataEx!$7:$7,0))</f>
        <v>964053.87</v>
      </c>
      <c r="I40" s="189">
        <f>+INDEX(DataEx!$1:$1048576,MATCH('2014'!$A40,DataEx!$D:$D,0),MATCH('2014'!I$6,DataEx!$7:$7,0))</f>
        <v>3024119.0700000003</v>
      </c>
      <c r="J40" s="189">
        <f>+INDEX(DataEx!$1:$1048576,MATCH('2014'!$A40,DataEx!$D:$D,0),MATCH('2014'!J$6,DataEx!$7:$7,0))</f>
        <v>1097205.76</v>
      </c>
      <c r="K40" s="189">
        <f>+INDEX(DataEx!$1:$1048576,MATCH('2014'!$A40,DataEx!$D:$D,0),MATCH('2014'!K$6,DataEx!$7:$7,0))</f>
        <v>593941.83000000007</v>
      </c>
      <c r="L40" s="189">
        <f>+INDEX(DataEx!$1:$1048576,MATCH('2014'!$A40,DataEx!$D:$D,0),MATCH('2014'!L$6,DataEx!$7:$7,0))</f>
        <v>2276344.9</v>
      </c>
      <c r="M40" s="189">
        <f>+INDEX(DataEx!$1:$1048576,MATCH('2014'!$A40,DataEx!$D:$D,0),MATCH('2014'!M$6,DataEx!$7:$7,0))</f>
        <v>349559.56000000006</v>
      </c>
      <c r="N40" s="189">
        <f>+INDEX(DataEx!$1:$1048576,MATCH('2014'!$A40,DataEx!$D:$D,0),MATCH('2014'!N$6,DataEx!$7:$7,0))</f>
        <v>1341562.3399999999</v>
      </c>
      <c r="O40" s="189">
        <f>+INDEX(DataEx!$1:$1048576,MATCH('2014'!$A40,DataEx!$D:$D,0),MATCH('2014'!O$6,DataEx!$7:$7,0))</f>
        <v>328229.89</v>
      </c>
      <c r="P40" s="189">
        <f>+INDEX(DataEx!$1:$1048576,MATCH('2014'!$A40,DataEx!$D:$D,0),MATCH('2014'!P$6,DataEx!$7:$7,0))</f>
        <v>1158637.43</v>
      </c>
      <c r="Q40" s="189">
        <f>+INDEX(DataEx!$1:$1048576,MATCH('2014'!$A40,DataEx!$D:$D,0),MATCH('2014'!Q$6,DataEx!$7:$7,0))</f>
        <v>606415.77999999991</v>
      </c>
      <c r="R40" s="189">
        <f>+INDEX(DataEx!$1:$1048576,MATCH('2014'!$A40,DataEx!$D:$D,0),MATCH('2014'!R$6,DataEx!$7:$7,0))</f>
        <v>4582041.3</v>
      </c>
      <c r="S40" s="270">
        <f t="shared" si="3"/>
        <v>18426863.34</v>
      </c>
      <c r="T40" s="271">
        <f t="shared" si="4"/>
        <v>5.3802945913433466E-3</v>
      </c>
    </row>
    <row r="41" spans="1:20">
      <c r="A41" s="176">
        <v>419</v>
      </c>
      <c r="B41" s="343" t="str">
        <f>+VLOOKUP($A41,Master!$D$22:$G$218,4,FALSE)</f>
        <v>Ostali izdaci</v>
      </c>
      <c r="C41" s="344"/>
      <c r="D41" s="344"/>
      <c r="E41" s="344"/>
      <c r="F41" s="344"/>
      <c r="G41" s="189">
        <f>+INDEX(DataEx!$1:$1048576,MATCH('2014'!$A41,DataEx!$D:$D,0),MATCH('2014'!G$6,DataEx!$7:$7,0))</f>
        <v>895446.35000000172</v>
      </c>
      <c r="H41" s="189">
        <f>+INDEX(DataEx!$1:$1048576,MATCH('2014'!$A41,DataEx!$D:$D,0),MATCH('2014'!H$6,DataEx!$7:$7,0))</f>
        <v>1098193.1100000003</v>
      </c>
      <c r="I41" s="189">
        <f>+INDEX(DataEx!$1:$1048576,MATCH('2014'!$A41,DataEx!$D:$D,0),MATCH('2014'!I$6,DataEx!$7:$7,0))</f>
        <v>2924489.21</v>
      </c>
      <c r="J41" s="189">
        <f>+INDEX(DataEx!$1:$1048576,MATCH('2014'!$A41,DataEx!$D:$D,0),MATCH('2014'!J$6,DataEx!$7:$7,0))</f>
        <v>1209220.0199999996</v>
      </c>
      <c r="K41" s="189">
        <f>+INDEX(DataEx!$1:$1048576,MATCH('2014'!$A41,DataEx!$D:$D,0),MATCH('2014'!K$6,DataEx!$7:$7,0))</f>
        <v>1380836.0100000007</v>
      </c>
      <c r="L41" s="189">
        <f>+INDEX(DataEx!$1:$1048576,MATCH('2014'!$A41,DataEx!$D:$D,0),MATCH('2014'!L$6,DataEx!$7:$7,0))</f>
        <v>2095342.0500000005</v>
      </c>
      <c r="M41" s="189">
        <f>+INDEX(DataEx!$1:$1048576,MATCH('2014'!$A41,DataEx!$D:$D,0),MATCH('2014'!M$6,DataEx!$7:$7,0))</f>
        <v>1959342.91</v>
      </c>
      <c r="N41" s="189">
        <f>+INDEX(DataEx!$1:$1048576,MATCH('2014'!$A41,DataEx!$D:$D,0),MATCH('2014'!N$6,DataEx!$7:$7,0))</f>
        <v>2009638.3300000005</v>
      </c>
      <c r="O41" s="189">
        <f>+INDEX(DataEx!$1:$1048576,MATCH('2014'!$A41,DataEx!$D:$D,0),MATCH('2014'!O$6,DataEx!$7:$7,0))</f>
        <v>2480108.0599999996</v>
      </c>
      <c r="P41" s="189">
        <f>+INDEX(DataEx!$1:$1048576,MATCH('2014'!$A41,DataEx!$D:$D,0),MATCH('2014'!P$6,DataEx!$7:$7,0))</f>
        <v>2591569.5599999996</v>
      </c>
      <c r="Q41" s="189">
        <f>+INDEX(DataEx!$1:$1048576,MATCH('2014'!$A41,DataEx!$D:$D,0),MATCH('2014'!Q$6,DataEx!$7:$7,0))</f>
        <v>1790553.1799999985</v>
      </c>
      <c r="R41" s="189">
        <f>+INDEX(DataEx!$1:$1048576,MATCH('2014'!$A41,DataEx!$D:$D,0),MATCH('2014'!R$6,DataEx!$7:$7,0))</f>
        <v>4342483.6900000004</v>
      </c>
      <c r="S41" s="270">
        <f t="shared" si="3"/>
        <v>24777222.48</v>
      </c>
      <c r="T41" s="271">
        <f t="shared" si="4"/>
        <v>7.2344790124033546E-3</v>
      </c>
    </row>
    <row r="42" spans="1:20">
      <c r="A42" s="176">
        <v>440</v>
      </c>
      <c r="B42" s="343" t="str">
        <f>+VLOOKUP($A42,Master!$D$22:$G$218,4,FALSE)</f>
        <v>Kapitalni izdaci u tekućem budžetu</v>
      </c>
      <c r="C42" s="344"/>
      <c r="D42" s="344"/>
      <c r="E42" s="344"/>
      <c r="F42" s="344"/>
      <c r="G42" s="189">
        <f>+INDEX(DataEx!$1:$1048576,MATCH('2014'!$A42,DataEx!$D:$D,0),MATCH('2014'!G$6,DataEx!$7:$7,0))</f>
        <v>13739.029999999999</v>
      </c>
      <c r="H42" s="189">
        <f>+INDEX(DataEx!$1:$1048576,MATCH('2014'!$A42,DataEx!$D:$D,0),MATCH('2014'!H$6,DataEx!$7:$7,0))</f>
        <v>367892.64999999979</v>
      </c>
      <c r="I42" s="189">
        <f>+INDEX(DataEx!$1:$1048576,MATCH('2014'!$A42,DataEx!$D:$D,0),MATCH('2014'!I$6,DataEx!$7:$7,0))</f>
        <v>424354.38999999996</v>
      </c>
      <c r="J42" s="189">
        <f>+INDEX(DataEx!$1:$1048576,MATCH('2014'!$A42,DataEx!$D:$D,0),MATCH('2014'!J$6,DataEx!$7:$7,0))</f>
        <v>749348.70999999985</v>
      </c>
      <c r="K42" s="189">
        <f>+INDEX(DataEx!$1:$1048576,MATCH('2014'!$A42,DataEx!$D:$D,0),MATCH('2014'!K$6,DataEx!$7:$7,0))</f>
        <v>634069.50000000012</v>
      </c>
      <c r="L42" s="189">
        <f>+INDEX(DataEx!$1:$1048576,MATCH('2014'!$A42,DataEx!$D:$D,0),MATCH('2014'!L$6,DataEx!$7:$7,0))</f>
        <v>766400.02999999991</v>
      </c>
      <c r="M42" s="189">
        <f>+INDEX(DataEx!$1:$1048576,MATCH('2014'!$A42,DataEx!$D:$D,0),MATCH('2014'!M$6,DataEx!$7:$7,0))</f>
        <v>763771.87</v>
      </c>
      <c r="N42" s="189">
        <f>+INDEX(DataEx!$1:$1048576,MATCH('2014'!$A42,DataEx!$D:$D,0),MATCH('2014'!N$6,DataEx!$7:$7,0))</f>
        <v>1885129.5800000003</v>
      </c>
      <c r="O42" s="189">
        <f>+INDEX(DataEx!$1:$1048576,MATCH('2014'!$A42,DataEx!$D:$D,0),MATCH('2014'!O$6,DataEx!$7:$7,0))</f>
        <v>496373.51000000007</v>
      </c>
      <c r="P42" s="189">
        <f>+INDEX(DataEx!$1:$1048576,MATCH('2014'!$A42,DataEx!$D:$D,0),MATCH('2014'!P$6,DataEx!$7:$7,0))</f>
        <v>46958821.280000001</v>
      </c>
      <c r="Q42" s="189">
        <f>+INDEX(DataEx!$1:$1048576,MATCH('2014'!$A42,DataEx!$D:$D,0),MATCH('2014'!Q$6,DataEx!$7:$7,0))</f>
        <v>4562097.6400000006</v>
      </c>
      <c r="R42" s="189">
        <f>+INDEX(DataEx!$1:$1048576,MATCH('2014'!$A42,DataEx!$D:$D,0),MATCH('2014'!R$6,DataEx!$7:$7,0))</f>
        <v>6732420.6899999958</v>
      </c>
      <c r="S42" s="270">
        <f t="shared" si="3"/>
        <v>64354418.879999995</v>
      </c>
      <c r="T42" s="271">
        <f t="shared" si="4"/>
        <v>1.8790269697040479E-2</v>
      </c>
    </row>
    <row r="43" spans="1:20">
      <c r="A43" s="176">
        <v>42</v>
      </c>
      <c r="B43" s="333" t="str">
        <f>+VLOOKUP($A43,Master!$D$22:$G$218,4,FALSE)</f>
        <v>Transferi za socijalnu zaštitu</v>
      </c>
      <c r="C43" s="334"/>
      <c r="D43" s="334"/>
      <c r="E43" s="334"/>
      <c r="F43" s="334"/>
      <c r="G43" s="219">
        <f>+SUM(G44:G48)</f>
        <v>39555878.579999991</v>
      </c>
      <c r="H43" s="219">
        <f t="shared" ref="H43:R43" si="8">+SUM(H44:H48)</f>
        <v>41425187.059999995</v>
      </c>
      <c r="I43" s="219">
        <f t="shared" si="8"/>
        <v>41909906.139999978</v>
      </c>
      <c r="J43" s="219">
        <f t="shared" si="8"/>
        <v>40423629.729999989</v>
      </c>
      <c r="K43" s="219">
        <f t="shared" si="8"/>
        <v>40506895.870000027</v>
      </c>
      <c r="L43" s="219">
        <f t="shared" si="8"/>
        <v>40386120.24000001</v>
      </c>
      <c r="M43" s="219">
        <f t="shared" si="8"/>
        <v>42646776.50999999</v>
      </c>
      <c r="N43" s="219">
        <f t="shared" si="8"/>
        <v>41817476.330000013</v>
      </c>
      <c r="O43" s="219">
        <f t="shared" si="8"/>
        <v>39292859.510000005</v>
      </c>
      <c r="P43" s="219">
        <f t="shared" si="8"/>
        <v>40455528.219999991</v>
      </c>
      <c r="Q43" s="219">
        <f t="shared" si="8"/>
        <v>40886054.279999994</v>
      </c>
      <c r="R43" s="283">
        <f t="shared" si="8"/>
        <v>42841697.649999999</v>
      </c>
      <c r="S43" s="273">
        <f t="shared" si="3"/>
        <v>492148010.11999995</v>
      </c>
      <c r="T43" s="274">
        <f t="shared" si="4"/>
        <v>0.14369788434047323</v>
      </c>
    </row>
    <row r="44" spans="1:20">
      <c r="A44" s="176">
        <v>421</v>
      </c>
      <c r="B44" s="343" t="str">
        <f>+VLOOKUP($A44,Master!$D$22:$G$218,4,FALSE)</f>
        <v>Prava iz oblasti socijalne zaštite</v>
      </c>
      <c r="C44" s="344"/>
      <c r="D44" s="344"/>
      <c r="E44" s="344"/>
      <c r="F44" s="344"/>
      <c r="G44" s="189">
        <f>+INDEX(DataEx!$1:$1048576,MATCH('2014'!$A44,DataEx!$D:$D,0),MATCH('2014'!G$6,DataEx!$7:$7,0))</f>
        <v>5197554.8999999994</v>
      </c>
      <c r="H44" s="189">
        <f>+INDEX(DataEx!$1:$1048576,MATCH('2014'!$A44,DataEx!$D:$D,0),MATCH('2014'!H$6,DataEx!$7:$7,0))</f>
        <v>5250468.459999999</v>
      </c>
      <c r="I44" s="189">
        <f>+INDEX(DataEx!$1:$1048576,MATCH('2014'!$A44,DataEx!$D:$D,0),MATCH('2014'!I$6,DataEx!$7:$7,0))</f>
        <v>4943694.8400000008</v>
      </c>
      <c r="J44" s="189">
        <f>+INDEX(DataEx!$1:$1048576,MATCH('2014'!$A44,DataEx!$D:$D,0),MATCH('2014'!J$6,DataEx!$7:$7,0))</f>
        <v>5048089.1399999997</v>
      </c>
      <c r="K44" s="189">
        <f>+INDEX(DataEx!$1:$1048576,MATCH('2014'!$A44,DataEx!$D:$D,0),MATCH('2014'!K$6,DataEx!$7:$7,0))</f>
        <v>4807265.8800000008</v>
      </c>
      <c r="L44" s="189">
        <f>+INDEX(DataEx!$1:$1048576,MATCH('2014'!$A44,DataEx!$D:$D,0),MATCH('2014'!L$6,DataEx!$7:$7,0))</f>
        <v>5282073.3999999994</v>
      </c>
      <c r="M44" s="189">
        <f>+INDEX(DataEx!$1:$1048576,MATCH('2014'!$A44,DataEx!$D:$D,0),MATCH('2014'!M$6,DataEx!$7:$7,0))</f>
        <v>5431940.5699999994</v>
      </c>
      <c r="N44" s="189">
        <f>+INDEX(DataEx!$1:$1048576,MATCH('2014'!$A44,DataEx!$D:$D,0),MATCH('2014'!N$6,DataEx!$7:$7,0))</f>
        <v>5056103.28</v>
      </c>
      <c r="O44" s="189">
        <f>+INDEX(DataEx!$1:$1048576,MATCH('2014'!$A44,DataEx!$D:$D,0),MATCH('2014'!O$6,DataEx!$7:$7,0))</f>
        <v>5029618.1500000004</v>
      </c>
      <c r="P44" s="189">
        <f>+INDEX(DataEx!$1:$1048576,MATCH('2014'!$A44,DataEx!$D:$D,0),MATCH('2014'!P$6,DataEx!$7:$7,0))</f>
        <v>5059119.72</v>
      </c>
      <c r="Q44" s="189">
        <f>+INDEX(DataEx!$1:$1048576,MATCH('2014'!$A44,DataEx!$D:$D,0),MATCH('2014'!Q$6,DataEx!$7:$7,0))</f>
        <v>5502927.5499999998</v>
      </c>
      <c r="R44" s="189">
        <f>+INDEX(DataEx!$1:$1048576,MATCH('2014'!$A44,DataEx!$D:$D,0),MATCH('2014'!R$6,DataEx!$7:$7,0))</f>
        <v>5256058.13</v>
      </c>
      <c r="S44" s="270">
        <f t="shared" si="3"/>
        <v>61864914.019999996</v>
      </c>
      <c r="T44" s="271">
        <f t="shared" si="4"/>
        <v>1.806338149657798E-2</v>
      </c>
    </row>
    <row r="45" spans="1:20">
      <c r="A45" s="176">
        <v>422</v>
      </c>
      <c r="B45" s="343" t="str">
        <f>+VLOOKUP($A45,Master!$D$22:$G$218,4,FALSE)</f>
        <v>Sredstva za tehnološke viškove</v>
      </c>
      <c r="C45" s="344"/>
      <c r="D45" s="344"/>
      <c r="E45" s="344"/>
      <c r="F45" s="344"/>
      <c r="G45" s="189">
        <f>+INDEX(DataEx!$1:$1048576,MATCH('2014'!$A45,DataEx!$D:$D,0),MATCH('2014'!G$6,DataEx!$7:$7,0))</f>
        <v>631049.96999999986</v>
      </c>
      <c r="H45" s="189">
        <f>+INDEX(DataEx!$1:$1048576,MATCH('2014'!$A45,DataEx!$D:$D,0),MATCH('2014'!H$6,DataEx!$7:$7,0))</f>
        <v>2339008.5</v>
      </c>
      <c r="I45" s="189">
        <f>+INDEX(DataEx!$1:$1048576,MATCH('2014'!$A45,DataEx!$D:$D,0),MATCH('2014'!I$6,DataEx!$7:$7,0))</f>
        <v>3379279.58</v>
      </c>
      <c r="J45" s="189">
        <f>+INDEX(DataEx!$1:$1048576,MATCH('2014'!$A45,DataEx!$D:$D,0),MATCH('2014'!J$6,DataEx!$7:$7,0))</f>
        <v>1009266.9</v>
      </c>
      <c r="K45" s="189">
        <f>+INDEX(DataEx!$1:$1048576,MATCH('2014'!$A45,DataEx!$D:$D,0),MATCH('2014'!K$6,DataEx!$7:$7,0))</f>
        <v>1685588.0299999998</v>
      </c>
      <c r="L45" s="189">
        <f>+INDEX(DataEx!$1:$1048576,MATCH('2014'!$A45,DataEx!$D:$D,0),MATCH('2014'!L$6,DataEx!$7:$7,0))</f>
        <v>985386.37999999989</v>
      </c>
      <c r="M45" s="189">
        <f>+INDEX(DataEx!$1:$1048576,MATCH('2014'!$A45,DataEx!$D:$D,0),MATCH('2014'!M$6,DataEx!$7:$7,0))</f>
        <v>3437238.8899999997</v>
      </c>
      <c r="N45" s="189">
        <f>+INDEX(DataEx!$1:$1048576,MATCH('2014'!$A45,DataEx!$D:$D,0),MATCH('2014'!N$6,DataEx!$7:$7,0))</f>
        <v>2362835.4900000002</v>
      </c>
      <c r="O45" s="189">
        <f>+INDEX(DataEx!$1:$1048576,MATCH('2014'!$A45,DataEx!$D:$D,0),MATCH('2014'!O$6,DataEx!$7:$7,0))</f>
        <v>1222801.96</v>
      </c>
      <c r="P45" s="189">
        <f>+INDEX(DataEx!$1:$1048576,MATCH('2014'!$A45,DataEx!$D:$D,0),MATCH('2014'!P$6,DataEx!$7:$7,0))</f>
        <v>1235836.97</v>
      </c>
      <c r="Q45" s="189">
        <f>+INDEX(DataEx!$1:$1048576,MATCH('2014'!$A45,DataEx!$D:$D,0),MATCH('2014'!Q$6,DataEx!$7:$7,0))</f>
        <v>947096.49</v>
      </c>
      <c r="R45" s="189">
        <f>+INDEX(DataEx!$1:$1048576,MATCH('2014'!$A45,DataEx!$D:$D,0),MATCH('2014'!R$6,DataEx!$7:$7,0))</f>
        <v>3352388.2399999998</v>
      </c>
      <c r="S45" s="270">
        <f t="shared" si="3"/>
        <v>22587777.399999995</v>
      </c>
      <c r="T45" s="271">
        <f t="shared" si="4"/>
        <v>6.5952025764406327E-3</v>
      </c>
    </row>
    <row r="46" spans="1:20">
      <c r="A46" s="176">
        <v>423</v>
      </c>
      <c r="B46" s="343" t="str">
        <f>+VLOOKUP($A46,Master!$D$22:$G$218,4,FALSE)</f>
        <v>Prava iz oblasti penzijskog i invalidskog osiguranja</v>
      </c>
      <c r="C46" s="344"/>
      <c r="D46" s="344"/>
      <c r="E46" s="344"/>
      <c r="F46" s="344"/>
      <c r="G46" s="189">
        <f>+INDEX(DataEx!$1:$1048576,MATCH('2014'!$A46,DataEx!$D:$D,0),MATCH('2014'!G$6,DataEx!$7:$7,0))</f>
        <v>31930605.569999997</v>
      </c>
      <c r="H46" s="189">
        <f>+INDEX(DataEx!$1:$1048576,MATCH('2014'!$A46,DataEx!$D:$D,0),MATCH('2014'!H$6,DataEx!$7:$7,0))</f>
        <v>32322505.829999998</v>
      </c>
      <c r="I46" s="189">
        <f>+INDEX(DataEx!$1:$1048576,MATCH('2014'!$A46,DataEx!$D:$D,0),MATCH('2014'!I$6,DataEx!$7:$7,0))</f>
        <v>32139547.499999978</v>
      </c>
      <c r="J46" s="189">
        <f>+INDEX(DataEx!$1:$1048576,MATCH('2014'!$A46,DataEx!$D:$D,0),MATCH('2014'!J$6,DataEx!$7:$7,0))</f>
        <v>32175533.069999993</v>
      </c>
      <c r="K46" s="189">
        <f>+INDEX(DataEx!$1:$1048576,MATCH('2014'!$A46,DataEx!$D:$D,0),MATCH('2014'!K$6,DataEx!$7:$7,0))</f>
        <v>32122857.830000021</v>
      </c>
      <c r="L46" s="189">
        <f>+INDEX(DataEx!$1:$1048576,MATCH('2014'!$A46,DataEx!$D:$D,0),MATCH('2014'!L$6,DataEx!$7:$7,0))</f>
        <v>32009351.620000005</v>
      </c>
      <c r="M46" s="189">
        <f>+INDEX(DataEx!$1:$1048576,MATCH('2014'!$A46,DataEx!$D:$D,0),MATCH('2014'!M$6,DataEx!$7:$7,0))</f>
        <v>31956410.149999995</v>
      </c>
      <c r="N46" s="189">
        <f>+INDEX(DataEx!$1:$1048576,MATCH('2014'!$A46,DataEx!$D:$D,0),MATCH('2014'!N$6,DataEx!$7:$7,0))</f>
        <v>31961103.480000004</v>
      </c>
      <c r="O46" s="189">
        <f>+INDEX(DataEx!$1:$1048576,MATCH('2014'!$A46,DataEx!$D:$D,0),MATCH('2014'!O$6,DataEx!$7:$7,0))</f>
        <v>31772415.080000002</v>
      </c>
      <c r="P46" s="189">
        <f>+INDEX(DataEx!$1:$1048576,MATCH('2014'!$A46,DataEx!$D:$D,0),MATCH('2014'!P$6,DataEx!$7:$7,0))</f>
        <v>31859689.86999999</v>
      </c>
      <c r="Q46" s="189">
        <f>+INDEX(DataEx!$1:$1048576,MATCH('2014'!$A46,DataEx!$D:$D,0),MATCH('2014'!Q$6,DataEx!$7:$7,0))</f>
        <v>32077660.469999995</v>
      </c>
      <c r="R46" s="189">
        <f>+INDEX(DataEx!$1:$1048576,MATCH('2014'!$A46,DataEx!$D:$D,0),MATCH('2014'!R$6,DataEx!$7:$7,0))</f>
        <v>32063162.379999995</v>
      </c>
      <c r="S46" s="270">
        <f t="shared" si="3"/>
        <v>384390842.84999996</v>
      </c>
      <c r="T46" s="271">
        <f t="shared" si="4"/>
        <v>0.11223483533729647</v>
      </c>
    </row>
    <row r="47" spans="1:20">
      <c r="A47" s="176">
        <v>424</v>
      </c>
      <c r="B47" s="343" t="str">
        <f>+VLOOKUP($A47,Master!$D$22:$G$218,4,FALSE)</f>
        <v>Ostala prava iz oblasti zdravstvene zaštite</v>
      </c>
      <c r="C47" s="344"/>
      <c r="D47" s="344"/>
      <c r="E47" s="344"/>
      <c r="F47" s="344"/>
      <c r="G47" s="189">
        <f>+INDEX(DataEx!$1:$1048576,MATCH('2014'!$A47,DataEx!$D:$D,0),MATCH('2014'!G$6,DataEx!$7:$7,0))</f>
        <v>1293482.7299999997</v>
      </c>
      <c r="H47" s="189">
        <f>+INDEX(DataEx!$1:$1048576,MATCH('2014'!$A47,DataEx!$D:$D,0),MATCH('2014'!H$6,DataEx!$7:$7,0))</f>
        <v>1086849.98</v>
      </c>
      <c r="I47" s="189">
        <f>+INDEX(DataEx!$1:$1048576,MATCH('2014'!$A47,DataEx!$D:$D,0),MATCH('2014'!I$6,DataEx!$7:$7,0))</f>
        <v>818430.35000000021</v>
      </c>
      <c r="J47" s="189">
        <f>+INDEX(DataEx!$1:$1048576,MATCH('2014'!$A47,DataEx!$D:$D,0),MATCH('2014'!J$6,DataEx!$7:$7,0))</f>
        <v>1570673.3899999997</v>
      </c>
      <c r="K47" s="189">
        <f>+INDEX(DataEx!$1:$1048576,MATCH('2014'!$A47,DataEx!$D:$D,0),MATCH('2014'!K$6,DataEx!$7:$7,0))</f>
        <v>1228987.79</v>
      </c>
      <c r="L47" s="189">
        <f>+INDEX(DataEx!$1:$1048576,MATCH('2014'!$A47,DataEx!$D:$D,0),MATCH('2014'!L$6,DataEx!$7:$7,0))</f>
        <v>1337111.7700000003</v>
      </c>
      <c r="M47" s="189">
        <f>+INDEX(DataEx!$1:$1048576,MATCH('2014'!$A47,DataEx!$D:$D,0),MATCH('2014'!M$6,DataEx!$7:$7,0))</f>
        <v>1115187.44</v>
      </c>
      <c r="N47" s="189">
        <f>+INDEX(DataEx!$1:$1048576,MATCH('2014'!$A47,DataEx!$D:$D,0),MATCH('2014'!N$6,DataEx!$7:$7,0))</f>
        <v>1756755.5599999998</v>
      </c>
      <c r="O47" s="189">
        <f>+INDEX(DataEx!$1:$1048576,MATCH('2014'!$A47,DataEx!$D:$D,0),MATCH('2014'!O$6,DataEx!$7:$7,0))</f>
        <v>609320.99</v>
      </c>
      <c r="P47" s="189">
        <f>+INDEX(DataEx!$1:$1048576,MATCH('2014'!$A47,DataEx!$D:$D,0),MATCH('2014'!P$6,DataEx!$7:$7,0))</f>
        <v>1504324.0299999996</v>
      </c>
      <c r="Q47" s="189">
        <f>+INDEX(DataEx!$1:$1048576,MATCH('2014'!$A47,DataEx!$D:$D,0),MATCH('2014'!Q$6,DataEx!$7:$7,0))</f>
        <v>1467582.65</v>
      </c>
      <c r="R47" s="189">
        <f>+INDEX(DataEx!$1:$1048576,MATCH('2014'!$A47,DataEx!$D:$D,0),MATCH('2014'!R$6,DataEx!$7:$7,0))</f>
        <v>1426429.0600000005</v>
      </c>
      <c r="S47" s="270">
        <f t="shared" si="3"/>
        <v>15215135.74</v>
      </c>
      <c r="T47" s="271">
        <f t="shared" si="4"/>
        <v>4.4425310492630403E-3</v>
      </c>
    </row>
    <row r="48" spans="1:20">
      <c r="A48" s="176">
        <v>425</v>
      </c>
      <c r="B48" s="343" t="str">
        <f>+VLOOKUP($A48,Master!$D$22:$G$218,4,FALSE)</f>
        <v>Ostala prava iz zdravstvenog osiguranja</v>
      </c>
      <c r="C48" s="344"/>
      <c r="D48" s="344"/>
      <c r="E48" s="344"/>
      <c r="F48" s="344"/>
      <c r="G48" s="189">
        <f>+INDEX(DataEx!$1:$1048576,MATCH('2014'!$A48,DataEx!$D:$D,0),MATCH('2014'!G$6,DataEx!$7:$7,0))</f>
        <v>503185.41000000003</v>
      </c>
      <c r="H48" s="189">
        <f>+INDEX(DataEx!$1:$1048576,MATCH('2014'!$A48,DataEx!$D:$D,0),MATCH('2014'!H$6,DataEx!$7:$7,0))</f>
        <v>426354.28999999992</v>
      </c>
      <c r="I48" s="189">
        <f>+INDEX(DataEx!$1:$1048576,MATCH('2014'!$A48,DataEx!$D:$D,0),MATCH('2014'!I$6,DataEx!$7:$7,0))</f>
        <v>628953.87</v>
      </c>
      <c r="J48" s="189">
        <f>+INDEX(DataEx!$1:$1048576,MATCH('2014'!$A48,DataEx!$D:$D,0),MATCH('2014'!J$6,DataEx!$7:$7,0))</f>
        <v>620067.23</v>
      </c>
      <c r="K48" s="189">
        <f>+INDEX(DataEx!$1:$1048576,MATCH('2014'!$A48,DataEx!$D:$D,0),MATCH('2014'!K$6,DataEx!$7:$7,0))</f>
        <v>662196.34000000008</v>
      </c>
      <c r="L48" s="189">
        <f>+INDEX(DataEx!$1:$1048576,MATCH('2014'!$A48,DataEx!$D:$D,0),MATCH('2014'!L$6,DataEx!$7:$7,0))</f>
        <v>772197.06999999983</v>
      </c>
      <c r="M48" s="189">
        <f>+INDEX(DataEx!$1:$1048576,MATCH('2014'!$A48,DataEx!$D:$D,0),MATCH('2014'!M$6,DataEx!$7:$7,0))</f>
        <v>705999.46</v>
      </c>
      <c r="N48" s="189">
        <f>+INDEX(DataEx!$1:$1048576,MATCH('2014'!$A48,DataEx!$D:$D,0),MATCH('2014'!N$6,DataEx!$7:$7,0))</f>
        <v>680678.52000000025</v>
      </c>
      <c r="O48" s="189">
        <f>+INDEX(DataEx!$1:$1048576,MATCH('2014'!$A48,DataEx!$D:$D,0),MATCH('2014'!O$6,DataEx!$7:$7,0))</f>
        <v>658703.32999999996</v>
      </c>
      <c r="P48" s="189">
        <f>+INDEX(DataEx!$1:$1048576,MATCH('2014'!$A48,DataEx!$D:$D,0),MATCH('2014'!P$6,DataEx!$7:$7,0))</f>
        <v>796557.62999999977</v>
      </c>
      <c r="Q48" s="189">
        <f>+INDEX(DataEx!$1:$1048576,MATCH('2014'!$A48,DataEx!$D:$D,0),MATCH('2014'!Q$6,DataEx!$7:$7,0))</f>
        <v>890787.12000000023</v>
      </c>
      <c r="R48" s="189">
        <f>+INDEX(DataEx!$1:$1048576,MATCH('2014'!$A48,DataEx!$D:$D,0),MATCH('2014'!R$6,DataEx!$7:$7,0))</f>
        <v>743659.84</v>
      </c>
      <c r="S48" s="270">
        <f t="shared" si="3"/>
        <v>8089340.1100000003</v>
      </c>
      <c r="T48" s="271">
        <f t="shared" si="4"/>
        <v>2.361933880895097E-3</v>
      </c>
    </row>
    <row r="49" spans="1:20">
      <c r="A49" s="176">
        <v>43</v>
      </c>
      <c r="B49" s="345" t="str">
        <f>+VLOOKUP($A49,Master!$D$22:$G$218,4,FALSE)</f>
        <v xml:space="preserve">Transferi institucijama, pojedincima, nevladinom i javnom sektoru </v>
      </c>
      <c r="C49" s="346"/>
      <c r="D49" s="346"/>
      <c r="E49" s="346"/>
      <c r="F49" s="346"/>
      <c r="G49" s="201">
        <f>+INDEX(DataEx!$1:$1048576,MATCH('2014'!$A49,DataEx!$D:$D,0),MATCH('2014'!G$6,DataEx!$7:$7,0))</f>
        <v>4729453.0199999968</v>
      </c>
      <c r="H49" s="201">
        <f>+INDEX(DataEx!$1:$1048576,MATCH('2014'!$A49,DataEx!$D:$D,0),MATCH('2014'!H$6,DataEx!$7:$7,0))</f>
        <v>3668588.0200000005</v>
      </c>
      <c r="I49" s="201">
        <f>+INDEX(DataEx!$1:$1048576,MATCH('2014'!$A49,DataEx!$D:$D,0),MATCH('2014'!I$6,DataEx!$7:$7,0))</f>
        <v>11943087.780000003</v>
      </c>
      <c r="J49" s="201">
        <f>+INDEX(DataEx!$1:$1048576,MATCH('2014'!$A49,DataEx!$D:$D,0),MATCH('2014'!J$6,DataEx!$7:$7,0))</f>
        <v>8801515.4700000044</v>
      </c>
      <c r="K49" s="201">
        <f>+INDEX(DataEx!$1:$1048576,MATCH('2014'!$A49,DataEx!$D:$D,0),MATCH('2014'!K$6,DataEx!$7:$7,0))</f>
        <v>7959182.730000007</v>
      </c>
      <c r="L49" s="201">
        <f>+INDEX(DataEx!$1:$1048576,MATCH('2014'!$A49,DataEx!$D:$D,0),MATCH('2014'!L$6,DataEx!$7:$7,0))</f>
        <v>8709222.3800000045</v>
      </c>
      <c r="M49" s="201">
        <f>+INDEX(DataEx!$1:$1048576,MATCH('2014'!$A49,DataEx!$D:$D,0),MATCH('2014'!M$6,DataEx!$7:$7,0))</f>
        <v>7344002.3300000019</v>
      </c>
      <c r="N49" s="201">
        <f>+INDEX(DataEx!$1:$1048576,MATCH('2014'!$A49,DataEx!$D:$D,0),MATCH('2014'!N$6,DataEx!$7:$7,0))</f>
        <v>8854476.2599999998</v>
      </c>
      <c r="O49" s="201">
        <f>+INDEX(DataEx!$1:$1048576,MATCH('2014'!$A49,DataEx!$D:$D,0),MATCH('2014'!O$6,DataEx!$7:$7,0))</f>
        <v>7105061.4999999991</v>
      </c>
      <c r="P49" s="201">
        <f>+INDEX(DataEx!$1:$1048576,MATCH('2014'!$A49,DataEx!$D:$D,0),MATCH('2014'!P$6,DataEx!$7:$7,0))</f>
        <v>13729651.66</v>
      </c>
      <c r="Q49" s="201">
        <f>+INDEX(DataEx!$1:$1048576,MATCH('2014'!$A49,DataEx!$D:$D,0),MATCH('2014'!Q$6,DataEx!$7:$7,0))</f>
        <v>4705106.5999999996</v>
      </c>
      <c r="R49" s="275">
        <f>+INDEX(DataEx!$1:$1048576,MATCH('2014'!$A49,DataEx!$D:$D,0),MATCH('2014'!R$6,DataEx!$7:$7,0))</f>
        <v>11500398.329999996</v>
      </c>
      <c r="S49" s="273">
        <f t="shared" si="3"/>
        <v>99049746.079999998</v>
      </c>
      <c r="T49" s="274">
        <f t="shared" si="4"/>
        <v>2.8920647170119829E-2</v>
      </c>
    </row>
    <row r="50" spans="1:20">
      <c r="A50" s="176">
        <v>44</v>
      </c>
      <c r="B50" s="345" t="str">
        <f>+VLOOKUP($A50,Master!$D$22:$G$218,4,FALSE)</f>
        <v>Kapitalni budžet</v>
      </c>
      <c r="C50" s="346"/>
      <c r="D50" s="346"/>
      <c r="E50" s="346"/>
      <c r="F50" s="346"/>
      <c r="G50" s="201">
        <f>+INDEX(DataEx!$1:$1048576,MATCH('2014'!$A50,DataEx!$D:$D,0),MATCH('2014'!G$6,DataEx!$7:$7,0))</f>
        <v>1660981.6799999992</v>
      </c>
      <c r="H50" s="201">
        <f>+INDEX(DataEx!$1:$1048576,MATCH('2014'!$A50,DataEx!$D:$D,0),MATCH('2014'!H$6,DataEx!$7:$7,0))</f>
        <v>706574.4800000001</v>
      </c>
      <c r="I50" s="201">
        <f>+INDEX(DataEx!$1:$1048576,MATCH('2014'!$A50,DataEx!$D:$D,0),MATCH('2014'!I$6,DataEx!$7:$7,0))</f>
        <v>6200648.6300000018</v>
      </c>
      <c r="J50" s="201">
        <f>+INDEX(DataEx!$1:$1048576,MATCH('2014'!$A50,DataEx!$D:$D,0),MATCH('2014'!J$6,DataEx!$7:$7,0))</f>
        <v>3101737.11</v>
      </c>
      <c r="K50" s="201">
        <f>+INDEX(DataEx!$1:$1048576,MATCH('2014'!$A50,DataEx!$D:$D,0),MATCH('2014'!K$6,DataEx!$7:$7,0))</f>
        <v>6084586.5699999984</v>
      </c>
      <c r="L50" s="201">
        <f>+INDEX(DataEx!$1:$1048576,MATCH('2014'!$A50,DataEx!$D:$D,0),MATCH('2014'!L$6,DataEx!$7:$7,0))</f>
        <v>5981156.5000000019</v>
      </c>
      <c r="M50" s="201">
        <f>+INDEX(DataEx!$1:$1048576,MATCH('2014'!$A50,DataEx!$D:$D,0),MATCH('2014'!M$6,DataEx!$7:$7,0))</f>
        <v>5869125.5700000059</v>
      </c>
      <c r="N50" s="201">
        <f>+INDEX(DataEx!$1:$1048576,MATCH('2014'!$A50,DataEx!$D:$D,0),MATCH('2014'!N$6,DataEx!$7:$7,0))</f>
        <v>7492513.8399999971</v>
      </c>
      <c r="O50" s="201">
        <f>+INDEX(DataEx!$1:$1048576,MATCH('2014'!$A50,DataEx!$D:$D,0),MATCH('2014'!O$6,DataEx!$7:$7,0))</f>
        <v>4710598.8999999985</v>
      </c>
      <c r="P50" s="201">
        <f>+INDEX(DataEx!$1:$1048576,MATCH('2014'!$A50,DataEx!$D:$D,0),MATCH('2014'!P$6,DataEx!$7:$7,0))</f>
        <v>9173399.000000013</v>
      </c>
      <c r="Q50" s="201">
        <f>+INDEX(DataEx!$1:$1048576,MATCH('2014'!$A50,DataEx!$D:$D,0),MATCH('2014'!Q$6,DataEx!$7:$7,0))</f>
        <v>6185989.7799999975</v>
      </c>
      <c r="R50" s="201">
        <f>+INDEX(DataEx!$1:$1048576,MATCH('2014'!$A50,DataEx!$D:$D,0),MATCH('2014'!R$6,DataEx!$7:$7,0))</f>
        <v>17985062.270000018</v>
      </c>
      <c r="S50" s="273">
        <f t="shared" si="3"/>
        <v>75152374.330000043</v>
      </c>
      <c r="T50" s="274">
        <f t="shared" si="4"/>
        <v>2.1943067882670354E-2</v>
      </c>
    </row>
    <row r="51" spans="1:20">
      <c r="A51" s="176">
        <v>451</v>
      </c>
      <c r="B51" s="331" t="str">
        <f>+VLOOKUP($A51,Master!$D$22:$G$218,4,FALSE)</f>
        <v>Pozajmice i krediti</v>
      </c>
      <c r="C51" s="332"/>
      <c r="D51" s="332"/>
      <c r="E51" s="332"/>
      <c r="F51" s="332"/>
      <c r="G51" s="189">
        <f>+INDEX(DataEx!$1:$1048576,MATCH('2014'!$A51,DataEx!$D:$D,0),MATCH('2014'!G$6,DataEx!$7:$7,0))</f>
        <v>46726.67</v>
      </c>
      <c r="H51" s="189">
        <f>+INDEX(DataEx!$1:$1048576,MATCH('2014'!$A51,DataEx!$D:$D,0),MATCH('2014'!H$6,DataEx!$7:$7,0))</f>
        <v>493119.12</v>
      </c>
      <c r="I51" s="189">
        <f>+INDEX(DataEx!$1:$1048576,MATCH('2014'!$A51,DataEx!$D:$D,0),MATCH('2014'!I$6,DataEx!$7:$7,0))</f>
        <v>0</v>
      </c>
      <c r="J51" s="189">
        <f>+INDEX(DataEx!$1:$1048576,MATCH('2014'!$A51,DataEx!$D:$D,0),MATCH('2014'!J$6,DataEx!$7:$7,0))</f>
        <v>286420</v>
      </c>
      <c r="K51" s="189">
        <f>+INDEX(DataEx!$1:$1048576,MATCH('2014'!$A51,DataEx!$D:$D,0),MATCH('2014'!K$6,DataEx!$7:$7,0))</f>
        <v>0</v>
      </c>
      <c r="L51" s="189">
        <f>+INDEX(DataEx!$1:$1048576,MATCH('2014'!$A51,DataEx!$D:$D,0),MATCH('2014'!L$6,DataEx!$7:$7,0))</f>
        <v>411760.67</v>
      </c>
      <c r="M51" s="189">
        <f>+INDEX(DataEx!$1:$1048576,MATCH('2014'!$A51,DataEx!$D:$D,0),MATCH('2014'!M$6,DataEx!$7:$7,0))</f>
        <v>16000</v>
      </c>
      <c r="N51" s="189">
        <f>+INDEX(DataEx!$1:$1048576,MATCH('2014'!$A51,DataEx!$D:$D,0),MATCH('2014'!N$6,DataEx!$7:$7,0))</f>
        <v>15000</v>
      </c>
      <c r="O51" s="189">
        <f>+INDEX(DataEx!$1:$1048576,MATCH('2014'!$A51,DataEx!$D:$D,0),MATCH('2014'!O$6,DataEx!$7:$7,0))</f>
        <v>505984</v>
      </c>
      <c r="P51" s="189">
        <f>+INDEX(DataEx!$1:$1048576,MATCH('2014'!$A51,DataEx!$D:$D,0),MATCH('2014'!P$6,DataEx!$7:$7,0))</f>
        <v>5000</v>
      </c>
      <c r="Q51" s="189">
        <f>+INDEX(DataEx!$1:$1048576,MATCH('2014'!$A51,DataEx!$D:$D,0),MATCH('2014'!Q$6,DataEx!$7:$7,0))</f>
        <v>105666.66</v>
      </c>
      <c r="R51" s="189">
        <f>+INDEX(DataEx!$1:$1048576,MATCH('2014'!$A51,DataEx!$D:$D,0),MATCH('2014'!R$6,DataEx!$7:$7,0))</f>
        <v>599222.64999999991</v>
      </c>
      <c r="S51" s="270">
        <f t="shared" si="3"/>
        <v>2484899.7699999996</v>
      </c>
      <c r="T51" s="271">
        <f t="shared" si="4"/>
        <v>7.2554360152764469E-4</v>
      </c>
    </row>
    <row r="52" spans="1:20">
      <c r="A52" s="176">
        <v>47</v>
      </c>
      <c r="B52" s="331" t="str">
        <f>+VLOOKUP($A52,Master!$D$22:$G$218,4,FALSE)</f>
        <v>Rezerve</v>
      </c>
      <c r="C52" s="332"/>
      <c r="D52" s="332"/>
      <c r="E52" s="332"/>
      <c r="F52" s="332"/>
      <c r="G52" s="189">
        <f>+INDEX(DataEx!$1:$1048576,MATCH('2014'!$A52,DataEx!$D:$D,0),MATCH('2014'!G$6,DataEx!$7:$7,0))</f>
        <v>987800</v>
      </c>
      <c r="H52" s="189">
        <f>+INDEX(DataEx!$1:$1048576,MATCH('2014'!$A52,DataEx!$D:$D,0),MATCH('2014'!H$6,DataEx!$7:$7,0))</f>
        <v>1479416.02</v>
      </c>
      <c r="I52" s="189">
        <f>+INDEX(DataEx!$1:$1048576,MATCH('2014'!$A52,DataEx!$D:$D,0),MATCH('2014'!I$6,DataEx!$7:$7,0))</f>
        <v>1804250.6199999999</v>
      </c>
      <c r="J52" s="189">
        <f>+INDEX(DataEx!$1:$1048576,MATCH('2014'!$A52,DataEx!$D:$D,0),MATCH('2014'!J$6,DataEx!$7:$7,0))</f>
        <v>0</v>
      </c>
      <c r="K52" s="189">
        <f>+INDEX(DataEx!$1:$1048576,MATCH('2014'!$A52,DataEx!$D:$D,0),MATCH('2014'!K$6,DataEx!$7:$7,0))</f>
        <v>227494.67</v>
      </c>
      <c r="L52" s="189">
        <f>+INDEX(DataEx!$1:$1048576,MATCH('2014'!$A52,DataEx!$D:$D,0),MATCH('2014'!L$6,DataEx!$7:$7,0))</f>
        <v>653597.98</v>
      </c>
      <c r="M52" s="189">
        <f>+INDEX(DataEx!$1:$1048576,MATCH('2014'!$A52,DataEx!$D:$D,0),MATCH('2014'!M$6,DataEx!$7:$7,0))</f>
        <v>858028.14000000013</v>
      </c>
      <c r="N52" s="189">
        <f>+INDEX(DataEx!$1:$1048576,MATCH('2014'!$A52,DataEx!$D:$D,0),MATCH('2014'!N$6,DataEx!$7:$7,0))</f>
        <v>1253986.73</v>
      </c>
      <c r="O52" s="189">
        <f>+INDEX(DataEx!$1:$1048576,MATCH('2014'!$A52,DataEx!$D:$D,0),MATCH('2014'!O$6,DataEx!$7:$7,0))</f>
        <v>1638486.63</v>
      </c>
      <c r="P52" s="189">
        <f>+INDEX(DataEx!$1:$1048576,MATCH('2014'!$A52,DataEx!$D:$D,0),MATCH('2014'!P$6,DataEx!$7:$7,0))</f>
        <v>1434433.1700000002</v>
      </c>
      <c r="Q52" s="189">
        <f>+INDEX(DataEx!$1:$1048576,MATCH('2014'!$A52,DataEx!$D:$D,0),MATCH('2014'!Q$6,DataEx!$7:$7,0))</f>
        <v>608624.21</v>
      </c>
      <c r="R52" s="189">
        <f>+INDEX(DataEx!$1:$1048576,MATCH('2014'!$A52,DataEx!$D:$D,0),MATCH('2014'!R$6,DataEx!$7:$7,0))</f>
        <v>2586424.5499999998</v>
      </c>
      <c r="S52" s="270">
        <f t="shared" si="3"/>
        <v>13532542.719999999</v>
      </c>
      <c r="T52" s="271">
        <f t="shared" si="4"/>
        <v>3.9512458013127461E-3</v>
      </c>
    </row>
    <row r="53" spans="1:20" ht="13.5" thickBot="1">
      <c r="A53" s="176">
        <v>462</v>
      </c>
      <c r="B53" s="347" t="str">
        <f>+VLOOKUP($A53,Master!$D$22:$G$218,4,FALSE)</f>
        <v>Otplata garancija</v>
      </c>
      <c r="C53" s="348"/>
      <c r="D53" s="348"/>
      <c r="E53" s="348"/>
      <c r="F53" s="348"/>
      <c r="G53" s="225">
        <f>+INDEX(DataEx!$1:$1048576,MATCH('2014'!$A53,DataEx!$D:$D,0),MATCH('2014'!G$6,DataEx!$7:$7,0))</f>
        <v>5125021.1000000006</v>
      </c>
      <c r="H53" s="225">
        <f>+INDEX(DataEx!$1:$1048576,MATCH('2014'!$A53,DataEx!$D:$D,0),MATCH('2014'!H$6,DataEx!$7:$7,0))</f>
        <v>28180.16</v>
      </c>
      <c r="I53" s="225">
        <f>+INDEX(DataEx!$1:$1048576,MATCH('2014'!$A53,DataEx!$D:$D,0),MATCH('2014'!I$6,DataEx!$7:$7,0))</f>
        <v>4529565.8099999996</v>
      </c>
      <c r="J53" s="225">
        <f>+INDEX(DataEx!$1:$1048576,MATCH('2014'!$A53,DataEx!$D:$D,0),MATCH('2014'!J$6,DataEx!$7:$7,0))</f>
        <v>0</v>
      </c>
      <c r="K53" s="225">
        <f>+INDEX(DataEx!$1:$1048576,MATCH('2014'!$A53,DataEx!$D:$D,0),MATCH('2014'!K$6,DataEx!$7:$7,0))</f>
        <v>0</v>
      </c>
      <c r="L53" s="225">
        <f>+INDEX(DataEx!$1:$1048576,MATCH('2014'!$A53,DataEx!$D:$D,0),MATCH('2014'!L$6,DataEx!$7:$7,0))</f>
        <v>0</v>
      </c>
      <c r="M53" s="225">
        <f>+INDEX(DataEx!$1:$1048576,MATCH('2014'!$A53,DataEx!$D:$D,0),MATCH('2014'!M$6,DataEx!$7:$7,0))</f>
        <v>0</v>
      </c>
      <c r="N53" s="225">
        <f>+INDEX(DataEx!$1:$1048576,MATCH('2014'!$A53,DataEx!$D:$D,0),MATCH('2014'!N$6,DataEx!$7:$7,0))</f>
        <v>0</v>
      </c>
      <c r="O53" s="225">
        <f>+INDEX(DataEx!$1:$1048576,MATCH('2014'!$A53,DataEx!$D:$D,0),MATCH('2014'!O$6,DataEx!$7:$7,0))</f>
        <v>5576163.8799999999</v>
      </c>
      <c r="P53" s="225">
        <f>+INDEX(DataEx!$1:$1048576,MATCH('2014'!$A53,DataEx!$D:$D,0),MATCH('2014'!P$6,DataEx!$7:$7,0))</f>
        <v>0</v>
      </c>
      <c r="Q53" s="225">
        <f>+INDEX(DataEx!$1:$1048576,MATCH('2014'!$A53,DataEx!$D:$D,0),MATCH('2014'!Q$6,DataEx!$7:$7,0))</f>
        <v>0</v>
      </c>
      <c r="R53" s="225">
        <f>+INDEX(DataEx!$1:$1048576,MATCH('2014'!$A53,DataEx!$D:$D,0),MATCH('2014'!R$6,DataEx!$7:$7,0))</f>
        <v>0</v>
      </c>
      <c r="S53" s="284">
        <f t="shared" si="3"/>
        <v>15258930.949999999</v>
      </c>
      <c r="T53" s="285">
        <f t="shared" si="4"/>
        <v>4.4553184199154425E-3</v>
      </c>
    </row>
    <row r="54" spans="1:20" ht="13.5" thickBot="1">
      <c r="A54" s="170">
        <v>4630</v>
      </c>
      <c r="B54" s="347" t="str">
        <f>+VLOOKUP($A54,Master!$D$22:$G$218,4,TRUE)</f>
        <v>Otplata obaveza iz prethodnih godina</v>
      </c>
      <c r="C54" s="348"/>
      <c r="D54" s="348"/>
      <c r="E54" s="348"/>
      <c r="F54" s="348"/>
      <c r="G54" s="225">
        <f>+INDEX(DataEx!$1:$1048576,MATCH('2014'!$A54,DataEx!$D:$D,0),MATCH('2014'!G$6,DataEx!$7:$7,0))</f>
        <v>3537398.1599999983</v>
      </c>
      <c r="H54" s="225">
        <f>+INDEX(DataEx!$1:$1048576,MATCH('2014'!$A54,DataEx!$D:$D,0),MATCH('2014'!H$6,DataEx!$7:$7,0))</f>
        <v>1619286.4000000001</v>
      </c>
      <c r="I54" s="225">
        <f>+INDEX(DataEx!$1:$1048576,MATCH('2014'!$A54,DataEx!$D:$D,0),MATCH('2014'!I$6,DataEx!$7:$7,0))</f>
        <v>1848944.2799999998</v>
      </c>
      <c r="J54" s="225">
        <f>+INDEX(DataEx!$1:$1048576,MATCH('2014'!$A54,DataEx!$D:$D,0),MATCH('2014'!J$6,DataEx!$7:$7,0))</f>
        <v>1378572.94</v>
      </c>
      <c r="K54" s="225">
        <f>+INDEX(DataEx!$1:$1048576,MATCH('2014'!$A54,DataEx!$D:$D,0),MATCH('2014'!K$6,DataEx!$7:$7,0))</f>
        <v>1300692.7200000014</v>
      </c>
      <c r="L54" s="225">
        <f>+INDEX(DataEx!$1:$1048576,MATCH('2014'!$A54,DataEx!$D:$D,0),MATCH('2014'!L$6,DataEx!$7:$7,0))</f>
        <v>9528423.1400000006</v>
      </c>
      <c r="M54" s="225">
        <f>+INDEX(DataEx!$1:$1048576,MATCH('2014'!$A54,DataEx!$D:$D,0),MATCH('2014'!M$6,DataEx!$7:$7,0))</f>
        <v>10716449.040000012</v>
      </c>
      <c r="N54" s="225">
        <f>+INDEX(DataEx!$1:$1048576,MATCH('2014'!$A54,DataEx!$D:$D,0),MATCH('2014'!N$6,DataEx!$7:$7,0))</f>
        <v>7406618.4700000016</v>
      </c>
      <c r="O54" s="225">
        <f>+INDEX(DataEx!$1:$1048576,MATCH('2014'!$A54,DataEx!$D:$D,0),MATCH('2014'!O$6,DataEx!$7:$7,0))</f>
        <v>1622410.3800000001</v>
      </c>
      <c r="P54" s="225">
        <f>+INDEX(DataEx!$1:$1048576,MATCH('2014'!$A54,DataEx!$D:$D,0),MATCH('2014'!P$6,DataEx!$7:$7,0))</f>
        <v>1457465.0300000005</v>
      </c>
      <c r="Q54" s="225">
        <f>+INDEX(DataEx!$1:$1048576,MATCH('2014'!$A54,DataEx!$D:$D,0),MATCH('2014'!Q$6,DataEx!$7:$7,0))</f>
        <v>5940231.870000001</v>
      </c>
      <c r="R54" s="225">
        <f>+INDEX(DataEx!$1:$1048576,MATCH('2014'!$A54,DataEx!$D:$D,0),MATCH('2014'!R$6,DataEx!$7:$7,0))</f>
        <v>18916387.729999989</v>
      </c>
      <c r="S54" s="284">
        <f>+SUM(G54:R54)</f>
        <v>65272880.160000011</v>
      </c>
      <c r="T54" s="285">
        <f>+S54/$T$7</f>
        <v>1.9058442970264655E-2</v>
      </c>
    </row>
    <row r="55" spans="1:20" ht="13.5" thickBot="1">
      <c r="A55" s="71">
        <v>1005</v>
      </c>
      <c r="B55" s="387" t="str">
        <f>+VLOOKUP($A55,Master!$D$22:$G$220,4,FALSE)</f>
        <v>Neto povećanje obaveza</v>
      </c>
      <c r="C55" s="388"/>
      <c r="D55" s="388"/>
      <c r="E55" s="388"/>
      <c r="F55" s="388"/>
      <c r="G55" s="99">
        <f>+INDEX(DataEx!$1:$1048576,MATCH('2014'!$A55,DataEx!$D:$D,0),MATCH('2014'!G$6,DataEx!$7:$7,0))</f>
        <v>0</v>
      </c>
      <c r="H55" s="99">
        <f>+INDEX(DataEx!$1:$1048576,MATCH('2014'!$A55,DataEx!$D:$D,0),MATCH('2014'!H$6,DataEx!$7:$7,0))</f>
        <v>0</v>
      </c>
      <c r="I55" s="99">
        <f>+INDEX(DataEx!$1:$1048576,MATCH('2014'!$A55,DataEx!$D:$D,0),MATCH('2014'!I$6,DataEx!$7:$7,0))</f>
        <v>0</v>
      </c>
      <c r="J55" s="99">
        <f>+INDEX(DataEx!$1:$1048576,MATCH('2014'!$A55,DataEx!$D:$D,0),MATCH('2014'!J$6,DataEx!$7:$7,0))</f>
        <v>0</v>
      </c>
      <c r="K55" s="99">
        <f>+INDEX(DataEx!$1:$1048576,MATCH('2014'!$A55,DataEx!$D:$D,0),MATCH('2014'!K$6,DataEx!$7:$7,0))</f>
        <v>0</v>
      </c>
      <c r="L55" s="99">
        <f>+INDEX(DataEx!$1:$1048576,MATCH('2014'!$A55,DataEx!$D:$D,0),MATCH('2014'!L$6,DataEx!$7:$7,0))</f>
        <v>0</v>
      </c>
      <c r="M55" s="99">
        <f>+INDEX(DataEx!$1:$1048576,MATCH('2014'!$A55,DataEx!$D:$D,0),MATCH('2014'!M$6,DataEx!$7:$7,0))</f>
        <v>0</v>
      </c>
      <c r="N55" s="99">
        <f>+INDEX(DataEx!$1:$1048576,MATCH('2014'!$A55,DataEx!$D:$D,0),MATCH('2014'!N$6,DataEx!$7:$7,0))</f>
        <v>0</v>
      </c>
      <c r="O55" s="99">
        <f>+INDEX(DataEx!$1:$1048576,MATCH('2014'!$A55,DataEx!$D:$D,0),MATCH('2014'!O$6,DataEx!$7:$7,0))</f>
        <v>0</v>
      </c>
      <c r="P55" s="99">
        <f>+INDEX(DataEx!$1:$1048576,MATCH('2014'!$A55,DataEx!$D:$D,0),MATCH('2014'!P$6,DataEx!$7:$7,0))</f>
        <v>0</v>
      </c>
      <c r="Q55" s="99">
        <f>+INDEX(DataEx!$1:$1048576,MATCH('2014'!$A55,DataEx!$D:$D,0),MATCH('2014'!Q$6,DataEx!$7:$7,0))</f>
        <v>0</v>
      </c>
      <c r="R55" s="99">
        <f>+INDEX(DataEx!$1:$1048576,MATCH('2014'!$A55,DataEx!$D:$D,0),MATCH('2014'!R$6,DataEx!$7:$7,0))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49" t="str">
        <f>+VLOOKUP($A56,Master!$D$22:$G$218,4,FALSE)</f>
        <v>Suficit / deficit</v>
      </c>
      <c r="C56" s="350"/>
      <c r="D56" s="350"/>
      <c r="E56" s="350"/>
      <c r="F56" s="350"/>
      <c r="G56" s="177">
        <f>+G10-G30</f>
        <v>-27077261.679999977</v>
      </c>
      <c r="H56" s="177">
        <f t="shared" ref="H56:R56" si="9">+H10-H30</f>
        <v>-8417313.4200000167</v>
      </c>
      <c r="I56" s="177">
        <f t="shared" si="9"/>
        <v>-17021409.079999968</v>
      </c>
      <c r="J56" s="177">
        <f t="shared" si="9"/>
        <v>-14958550.280000016</v>
      </c>
      <c r="K56" s="177">
        <f t="shared" si="9"/>
        <v>-5517055.7200000286</v>
      </c>
      <c r="L56" s="177">
        <f t="shared" si="9"/>
        <v>-5364283.7200000584</v>
      </c>
      <c r="M56" s="177">
        <f t="shared" si="9"/>
        <v>2502365.0199999809</v>
      </c>
      <c r="N56" s="177">
        <f t="shared" si="9"/>
        <v>10463990.289999962</v>
      </c>
      <c r="O56" s="177">
        <f t="shared" si="9"/>
        <v>-4187715.1499999911</v>
      </c>
      <c r="P56" s="177">
        <f t="shared" si="9"/>
        <v>-1436809.9499999881</v>
      </c>
      <c r="Q56" s="177">
        <f t="shared" si="9"/>
        <v>-12887782.270000011</v>
      </c>
      <c r="R56" s="177">
        <f t="shared" si="9"/>
        <v>-18669590.289999902</v>
      </c>
      <c r="S56" s="286">
        <f t="shared" si="3"/>
        <v>-102571416.25000001</v>
      </c>
      <c r="T56" s="287">
        <f t="shared" si="4"/>
        <v>-2.9948908063932172E-2</v>
      </c>
    </row>
    <row r="57" spans="1:20" ht="13.5" thickBot="1">
      <c r="A57" s="170">
        <v>1001</v>
      </c>
      <c r="B57" s="341" t="str">
        <f>+VLOOKUP($A57,Master!$D$22:$G$218,4,FALSE)</f>
        <v>Primarni bilans</v>
      </c>
      <c r="C57" s="342"/>
      <c r="D57" s="342"/>
      <c r="E57" s="342"/>
      <c r="F57" s="342"/>
      <c r="G57" s="231">
        <f>+G56+G38</f>
        <v>-24765602.089999977</v>
      </c>
      <c r="H57" s="231">
        <f t="shared" ref="H57:R57" si="10">+H56+H38</f>
        <v>-7307300.5300000161</v>
      </c>
      <c r="I57" s="231">
        <f t="shared" si="10"/>
        <v>-12396557.819999969</v>
      </c>
      <c r="J57" s="231">
        <f t="shared" si="10"/>
        <v>9704012.4799999818</v>
      </c>
      <c r="K57" s="231">
        <f t="shared" si="10"/>
        <v>-793881.24000002816</v>
      </c>
      <c r="L57" s="231">
        <f t="shared" si="10"/>
        <v>248294.64999994077</v>
      </c>
      <c r="M57" s="231">
        <f t="shared" si="10"/>
        <v>8913270.9499999806</v>
      </c>
      <c r="N57" s="231">
        <f t="shared" si="10"/>
        <v>11711738.719999962</v>
      </c>
      <c r="O57" s="231">
        <f t="shared" si="10"/>
        <v>13271724.81000001</v>
      </c>
      <c r="P57" s="231">
        <f t="shared" si="10"/>
        <v>-848266.28999998805</v>
      </c>
      <c r="Q57" s="231">
        <f t="shared" si="10"/>
        <v>-12333406.20000001</v>
      </c>
      <c r="R57" s="231">
        <f t="shared" si="10"/>
        <v>-12993472.749999901</v>
      </c>
      <c r="S57" s="286">
        <f t="shared" si="3"/>
        <v>-27589445.31000001</v>
      </c>
      <c r="T57" s="287">
        <f t="shared" si="4"/>
        <v>-8.0555947390857519E-3</v>
      </c>
    </row>
    <row r="58" spans="1:20">
      <c r="A58" s="170">
        <v>46</v>
      </c>
      <c r="B58" s="333" t="str">
        <f>+VLOOKUP($A58,Master!$D$22:$G$218,4,FALSE)</f>
        <v>Otplata dugova</v>
      </c>
      <c r="C58" s="334"/>
      <c r="D58" s="334"/>
      <c r="E58" s="334"/>
      <c r="F58" s="334"/>
      <c r="G58" s="219">
        <f t="shared" ref="G58:R58" si="11">+SUM(G59:G60)</f>
        <v>2995587.7600000002</v>
      </c>
      <c r="H58" s="219">
        <f t="shared" si="11"/>
        <v>3336299.88</v>
      </c>
      <c r="I58" s="219">
        <f t="shared" si="11"/>
        <v>7984326.129999999</v>
      </c>
      <c r="J58" s="219">
        <f t="shared" si="11"/>
        <v>37331422.000000007</v>
      </c>
      <c r="K58" s="219">
        <f t="shared" si="11"/>
        <v>9651336.870000001</v>
      </c>
      <c r="L58" s="219">
        <f t="shared" si="11"/>
        <v>51081075.510000005</v>
      </c>
      <c r="M58" s="219">
        <f t="shared" si="11"/>
        <v>31417546.140000001</v>
      </c>
      <c r="N58" s="219">
        <f t="shared" si="11"/>
        <v>4545826.76</v>
      </c>
      <c r="O58" s="219">
        <f t="shared" si="11"/>
        <v>14570015.650000002</v>
      </c>
      <c r="P58" s="219">
        <f t="shared" si="11"/>
        <v>10152744.359999999</v>
      </c>
      <c r="Q58" s="219">
        <f t="shared" si="11"/>
        <v>5468562.75</v>
      </c>
      <c r="R58" s="219">
        <f t="shared" si="11"/>
        <v>31216208.469999999</v>
      </c>
      <c r="S58" s="288">
        <f t="shared" si="3"/>
        <v>209750952.28</v>
      </c>
      <c r="T58" s="289">
        <f t="shared" si="4"/>
        <v>6.1243299701011424E-2</v>
      </c>
    </row>
    <row r="59" spans="1:20">
      <c r="A59" s="170">
        <v>4611</v>
      </c>
      <c r="B59" s="335" t="str">
        <f>+VLOOKUP($A59,Master!$D$22:$G$218,4,FALSE)</f>
        <v>Otplata hartija od vrijednosti i kredita rezidentima</v>
      </c>
      <c r="C59" s="336"/>
      <c r="D59" s="336"/>
      <c r="E59" s="336"/>
      <c r="F59" s="336"/>
      <c r="G59" s="237">
        <f>+INDEX(DataEx!$1:$1048576,MATCH('2014'!$A59,DataEx!$D:$D,0),MATCH('2014'!G$6,DataEx!$7:$7,0))</f>
        <v>572002.05999999994</v>
      </c>
      <c r="H59" s="237">
        <f>+INDEX(DataEx!$1:$1048576,MATCH('2014'!$A59,DataEx!$D:$D,0),MATCH('2014'!H$6,DataEx!$7:$7,0))</f>
        <v>2585632.2399999998</v>
      </c>
      <c r="I59" s="237">
        <f>+INDEX(DataEx!$1:$1048576,MATCH('2014'!$A59,DataEx!$D:$D,0),MATCH('2014'!I$6,DataEx!$7:$7,0))</f>
        <v>4238041.8499999996</v>
      </c>
      <c r="J59" s="237">
        <f>+INDEX(DataEx!$1:$1048576,MATCH('2014'!$A59,DataEx!$D:$D,0),MATCH('2014'!J$6,DataEx!$7:$7,0))</f>
        <v>3685616.07</v>
      </c>
      <c r="K59" s="237">
        <f>+INDEX(DataEx!$1:$1048576,MATCH('2014'!$A59,DataEx!$D:$D,0),MATCH('2014'!K$6,DataEx!$7:$7,0))</f>
        <v>5144317.790000001</v>
      </c>
      <c r="L59" s="237">
        <f>+INDEX(DataEx!$1:$1048576,MATCH('2014'!$A59,DataEx!$D:$D,0),MATCH('2014'!L$6,DataEx!$7:$7,0))</f>
        <v>35693419.079999998</v>
      </c>
      <c r="M59" s="237">
        <f>+INDEX(DataEx!$1:$1048576,MATCH('2014'!$A59,DataEx!$D:$D,0),MATCH('2014'!M$6,DataEx!$7:$7,0))</f>
        <v>17351336.920000002</v>
      </c>
      <c r="N59" s="237">
        <f>+INDEX(DataEx!$1:$1048576,MATCH('2014'!$A59,DataEx!$D:$D,0),MATCH('2014'!N$6,DataEx!$7:$7,0))</f>
        <v>3355572.06</v>
      </c>
      <c r="O59" s="237">
        <f>+INDEX(DataEx!$1:$1048576,MATCH('2014'!$A59,DataEx!$D:$D,0),MATCH('2014'!O$6,DataEx!$7:$7,0))</f>
        <v>10984463.470000003</v>
      </c>
      <c r="P59" s="237">
        <f>+INDEX(DataEx!$1:$1048576,MATCH('2014'!$A59,DataEx!$D:$D,0),MATCH('2014'!P$6,DataEx!$7:$7,0))</f>
        <v>5540883.2199999997</v>
      </c>
      <c r="Q59" s="237">
        <f>+INDEX(DataEx!$1:$1048576,MATCH('2014'!$A59,DataEx!$D:$D,0),MATCH('2014'!Q$6,DataEx!$7:$7,0))</f>
        <v>800498.19</v>
      </c>
      <c r="R59" s="237">
        <f>+INDEX(DataEx!$1:$1048576,MATCH('2014'!$A59,DataEx!$D:$D,0),MATCH('2014'!R$6,DataEx!$7:$7,0))</f>
        <v>9805053.8499999996</v>
      </c>
      <c r="S59" s="290">
        <f t="shared" si="3"/>
        <v>99756836.799999982</v>
      </c>
      <c r="T59" s="291">
        <f t="shared" si="4"/>
        <v>2.9127104248907985E-2</v>
      </c>
    </row>
    <row r="60" spans="1:20" ht="13.5" thickBot="1">
      <c r="A60" s="170">
        <v>4612</v>
      </c>
      <c r="B60" s="331" t="str">
        <f>+VLOOKUP($A60,Master!$D$22:$G$218,4,FALSE)</f>
        <v>Otplata hartija od vrijednosti i kredita nerezidentima</v>
      </c>
      <c r="C60" s="332"/>
      <c r="D60" s="332"/>
      <c r="E60" s="332"/>
      <c r="F60" s="332"/>
      <c r="G60" s="237">
        <f>+INDEX(DataEx!$1:$1048576,MATCH('2014'!$A60,DataEx!$D:$D,0),MATCH('2014'!G$6,DataEx!$7:$7,0))</f>
        <v>2423585.7000000002</v>
      </c>
      <c r="H60" s="237">
        <f>+INDEX(DataEx!$1:$1048576,MATCH('2014'!$A60,DataEx!$D:$D,0),MATCH('2014'!H$6,DataEx!$7:$7,0))</f>
        <v>750667.6399999999</v>
      </c>
      <c r="I60" s="237">
        <f>+INDEX(DataEx!$1:$1048576,MATCH('2014'!$A60,DataEx!$D:$D,0),MATCH('2014'!I$6,DataEx!$7:$7,0))</f>
        <v>3746284.2799999993</v>
      </c>
      <c r="J60" s="237">
        <f>+INDEX(DataEx!$1:$1048576,MATCH('2014'!$A60,DataEx!$D:$D,0),MATCH('2014'!J$6,DataEx!$7:$7,0))</f>
        <v>33645805.930000007</v>
      </c>
      <c r="K60" s="237">
        <f>+INDEX(DataEx!$1:$1048576,MATCH('2014'!$A60,DataEx!$D:$D,0),MATCH('2014'!K$6,DataEx!$7:$7,0))</f>
        <v>4507019.08</v>
      </c>
      <c r="L60" s="237">
        <f>+INDEX(DataEx!$1:$1048576,MATCH('2014'!$A60,DataEx!$D:$D,0),MATCH('2014'!L$6,DataEx!$7:$7,0))</f>
        <v>15387656.430000003</v>
      </c>
      <c r="M60" s="237">
        <f>+INDEX(DataEx!$1:$1048576,MATCH('2014'!$A60,DataEx!$D:$D,0),MATCH('2014'!M$6,DataEx!$7:$7,0))</f>
        <v>14066209.220000001</v>
      </c>
      <c r="N60" s="237">
        <f>+INDEX(DataEx!$1:$1048576,MATCH('2014'!$A60,DataEx!$D:$D,0),MATCH('2014'!N$6,DataEx!$7:$7,0))</f>
        <v>1190254.7</v>
      </c>
      <c r="O60" s="237">
        <f>+INDEX(DataEx!$1:$1048576,MATCH('2014'!$A60,DataEx!$D:$D,0),MATCH('2014'!O$6,DataEx!$7:$7,0))</f>
        <v>3585552.18</v>
      </c>
      <c r="P60" s="237">
        <f>+INDEX(DataEx!$1:$1048576,MATCH('2014'!$A60,DataEx!$D:$D,0),MATCH('2014'!P$6,DataEx!$7:$7,0))</f>
        <v>4611861.1400000006</v>
      </c>
      <c r="Q60" s="237">
        <f>+INDEX(DataEx!$1:$1048576,MATCH('2014'!$A60,DataEx!$D:$D,0),MATCH('2014'!Q$6,DataEx!$7:$7,0))</f>
        <v>4668064.5600000005</v>
      </c>
      <c r="R60" s="237">
        <f>+INDEX(DataEx!$1:$1048576,MATCH('2014'!$A60,DataEx!$D:$D,0),MATCH('2014'!R$6,DataEx!$7:$7,0))</f>
        <v>21411154.620000001</v>
      </c>
      <c r="S60" s="290">
        <f t="shared" si="3"/>
        <v>109994115.48000002</v>
      </c>
      <c r="T60" s="291">
        <f t="shared" si="4"/>
        <v>3.2116195452103438E-2</v>
      </c>
    </row>
    <row r="61" spans="1:20" ht="13.5" thickBot="1">
      <c r="A61" s="170">
        <v>1002</v>
      </c>
      <c r="B61" s="337" t="str">
        <f>+VLOOKUP($A61,Master!$D$22:$G$218,4,FALSE)</f>
        <v>Nedostajuća sredstva</v>
      </c>
      <c r="C61" s="338"/>
      <c r="D61" s="338"/>
      <c r="E61" s="338"/>
      <c r="F61" s="338"/>
      <c r="G61" s="243">
        <f t="shared" ref="G61:R61" si="12">+G56-G58</f>
        <v>-30072849.439999979</v>
      </c>
      <c r="H61" s="243">
        <f t="shared" si="12"/>
        <v>-11753613.300000016</v>
      </c>
      <c r="I61" s="243">
        <f t="shared" si="12"/>
        <v>-25005735.209999967</v>
      </c>
      <c r="J61" s="243">
        <f t="shared" si="12"/>
        <v>-52289972.280000024</v>
      </c>
      <c r="K61" s="243">
        <f t="shared" si="12"/>
        <v>-15168392.59000003</v>
      </c>
      <c r="L61" s="243">
        <f t="shared" si="12"/>
        <v>-56445359.230000064</v>
      </c>
      <c r="M61" s="243">
        <f t="shared" si="12"/>
        <v>-28915181.12000002</v>
      </c>
      <c r="N61" s="243">
        <f t="shared" si="12"/>
        <v>5918163.5299999621</v>
      </c>
      <c r="O61" s="243">
        <f t="shared" si="12"/>
        <v>-18757730.799999993</v>
      </c>
      <c r="P61" s="243">
        <f t="shared" si="12"/>
        <v>-11589554.309999987</v>
      </c>
      <c r="Q61" s="243">
        <f t="shared" si="12"/>
        <v>-18356345.020000011</v>
      </c>
      <c r="R61" s="243">
        <f t="shared" si="12"/>
        <v>-49885798.759999901</v>
      </c>
      <c r="S61" s="292">
        <f t="shared" si="3"/>
        <v>-312322368.52999997</v>
      </c>
      <c r="T61" s="293">
        <f t="shared" si="4"/>
        <v>-9.1192207764943578E-2</v>
      </c>
    </row>
    <row r="62" spans="1:20" ht="13.5" thickBot="1">
      <c r="A62" s="170">
        <v>1003</v>
      </c>
      <c r="B62" s="339" t="str">
        <f>+VLOOKUP($A62,Master!$D$22:$G$218,4,FALSE)</f>
        <v>Finansiranje</v>
      </c>
      <c r="C62" s="340"/>
      <c r="D62" s="340"/>
      <c r="E62" s="340"/>
      <c r="F62" s="340"/>
      <c r="G62" s="177">
        <f>+SUM(G63:G66)</f>
        <v>30072849.439999975</v>
      </c>
      <c r="H62" s="177">
        <f t="shared" ref="H62:R62" si="13">+SUM(H63:H66)</f>
        <v>11753613.300000016</v>
      </c>
      <c r="I62" s="177">
        <f t="shared" si="13"/>
        <v>25005735.209999964</v>
      </c>
      <c r="J62" s="177">
        <f t="shared" si="13"/>
        <v>52289972.280000024</v>
      </c>
      <c r="K62" s="177">
        <f t="shared" si="13"/>
        <v>15168392.590000033</v>
      </c>
      <c r="L62" s="177">
        <f t="shared" si="13"/>
        <v>56445359.230000064</v>
      </c>
      <c r="M62" s="177">
        <f t="shared" si="13"/>
        <v>28915181.12000002</v>
      </c>
      <c r="N62" s="177">
        <f t="shared" si="13"/>
        <v>-5918163.5299999621</v>
      </c>
      <c r="O62" s="177">
        <f t="shared" si="13"/>
        <v>18757730.799999993</v>
      </c>
      <c r="P62" s="177">
        <f t="shared" si="13"/>
        <v>11589554.309999987</v>
      </c>
      <c r="Q62" s="177">
        <f t="shared" si="13"/>
        <v>18356345.020000011</v>
      </c>
      <c r="R62" s="177">
        <f t="shared" si="13"/>
        <v>49885798.759999901</v>
      </c>
      <c r="S62" s="294">
        <f t="shared" si="3"/>
        <v>312322368.52999997</v>
      </c>
      <c r="T62" s="295">
        <f t="shared" si="4"/>
        <v>9.1192207764943578E-2</v>
      </c>
    </row>
    <row r="63" spans="1:20">
      <c r="A63" s="170">
        <v>7511</v>
      </c>
      <c r="B63" s="335" t="str">
        <f>+VLOOKUP($A63,Master!$D$22:$G$218,4,FALSE)</f>
        <v>Pozajmice i krediti od domaćih izvora</v>
      </c>
      <c r="C63" s="336"/>
      <c r="D63" s="336"/>
      <c r="E63" s="336"/>
      <c r="F63" s="336"/>
      <c r="G63" s="237">
        <f>+INDEX(DataEx!$1:$1048576,MATCH('2014'!$A63,DataEx!$D:$D,0),MATCH('2014'!G$6,DataEx!$7:$7,0))</f>
        <v>8351610.0300000003</v>
      </c>
      <c r="H63" s="237">
        <f>+INDEX(DataEx!$1:$1048576,MATCH('2014'!$A63,DataEx!$D:$D,0),MATCH('2014'!H$6,DataEx!$7:$7,0))</f>
        <v>1000000</v>
      </c>
      <c r="I63" s="237">
        <f>+INDEX(DataEx!$1:$1048576,MATCH('2014'!$A63,DataEx!$D:$D,0),MATCH('2014'!I$6,DataEx!$7:$7,0))</f>
        <v>68600000</v>
      </c>
      <c r="J63" s="237">
        <f>+INDEX(DataEx!$1:$1048576,MATCH('2014'!$A63,DataEx!$D:$D,0),MATCH('2014'!J$6,DataEx!$7:$7,0))</f>
        <v>20459149.640000001</v>
      </c>
      <c r="K63" s="237">
        <f>+INDEX(DataEx!$1:$1048576,MATCH('2014'!$A63,DataEx!$D:$D,0),MATCH('2014'!K$6,DataEx!$7:$7,0))</f>
        <v>0</v>
      </c>
      <c r="L63" s="237">
        <f>+INDEX(DataEx!$1:$1048576,MATCH('2014'!$A63,DataEx!$D:$D,0),MATCH('2014'!L$6,DataEx!$7:$7,0))</f>
        <v>0</v>
      </c>
      <c r="M63" s="237">
        <f>+INDEX(DataEx!$1:$1048576,MATCH('2014'!$A63,DataEx!$D:$D,0),MATCH('2014'!M$6,DataEx!$7:$7,0))</f>
        <v>0</v>
      </c>
      <c r="N63" s="237">
        <f>+INDEX(DataEx!$1:$1048576,MATCH('2014'!$A63,DataEx!$D:$D,0),MATCH('2014'!N$6,DataEx!$7:$7,0))</f>
        <v>0</v>
      </c>
      <c r="O63" s="237">
        <f>+INDEX(DataEx!$1:$1048576,MATCH('2014'!$A63,DataEx!$D:$D,0),MATCH('2014'!O$6,DataEx!$7:$7,0))</f>
        <v>0</v>
      </c>
      <c r="P63" s="237">
        <f>+INDEX(DataEx!$1:$1048576,MATCH('2014'!$A63,DataEx!$D:$D,0),MATCH('2014'!P$6,DataEx!$7:$7,0))</f>
        <v>0</v>
      </c>
      <c r="Q63" s="237">
        <f>+INDEX(DataEx!$1:$1048576,MATCH('2014'!$A63,DataEx!$D:$D,0),MATCH('2014'!Q$6,DataEx!$7:$7,0))</f>
        <v>0</v>
      </c>
      <c r="R63" s="237">
        <f>+INDEX(DataEx!$1:$1048576,MATCH('2014'!$A63,DataEx!$D:$D,0),MATCH('2014'!R$6,DataEx!$7:$7,0))</f>
        <v>6000000</v>
      </c>
      <c r="S63" s="290">
        <f t="shared" si="3"/>
        <v>104410759.67</v>
      </c>
      <c r="T63" s="291">
        <f t="shared" si="4"/>
        <v>3.0485961455583847E-2</v>
      </c>
    </row>
    <row r="64" spans="1:20">
      <c r="A64" s="170">
        <v>7512</v>
      </c>
      <c r="B64" s="331" t="str">
        <f>+VLOOKUP($A64,Master!$D$22:$G$218,4,FALSE)</f>
        <v>Pozajmice i krediti od inostranih izvora</v>
      </c>
      <c r="C64" s="332"/>
      <c r="D64" s="332"/>
      <c r="E64" s="332"/>
      <c r="F64" s="332"/>
      <c r="G64" s="237">
        <f>+INDEX(DataEx!$1:$1048576,MATCH('2014'!$A64,DataEx!$D:$D,0),MATCH('2014'!G$6,DataEx!$7:$7,0))</f>
        <v>113399.21</v>
      </c>
      <c r="H64" s="237">
        <f>+INDEX(DataEx!$1:$1048576,MATCH('2014'!$A64,DataEx!$D:$D,0),MATCH('2014'!H$6,DataEx!$7:$7,0))</f>
        <v>291764.22000000003</v>
      </c>
      <c r="I64" s="237">
        <f>+INDEX(DataEx!$1:$1048576,MATCH('2014'!$A64,DataEx!$D:$D,0),MATCH('2014'!I$6,DataEx!$7:$7,0))</f>
        <v>307940.25</v>
      </c>
      <c r="J64" s="237">
        <f>+INDEX(DataEx!$1:$1048576,MATCH('2014'!$A64,DataEx!$D:$D,0),MATCH('2014'!J$6,DataEx!$7:$7,0))</f>
        <v>796763.8899999999</v>
      </c>
      <c r="K64" s="237">
        <f>+INDEX(DataEx!$1:$1048576,MATCH('2014'!$A64,DataEx!$D:$D,0),MATCH('2014'!K$6,DataEx!$7:$7,0))</f>
        <v>195116927.54999995</v>
      </c>
      <c r="L64" s="237">
        <f>+INDEX(DataEx!$1:$1048576,MATCH('2014'!$A64,DataEx!$D:$D,0),MATCH('2014'!L$6,DataEx!$7:$7,0))</f>
        <v>524720.3600000001</v>
      </c>
      <c r="M64" s="237">
        <f>+INDEX(DataEx!$1:$1048576,MATCH('2014'!$A64,DataEx!$D:$D,0),MATCH('2014'!M$6,DataEx!$7:$7,0))</f>
        <v>2030778.19</v>
      </c>
      <c r="N64" s="237">
        <f>+INDEX(DataEx!$1:$1048576,MATCH('2014'!$A64,DataEx!$D:$D,0),MATCH('2014'!N$6,DataEx!$7:$7,0))</f>
        <v>1036448.0800000001</v>
      </c>
      <c r="O64" s="237">
        <f>+INDEX(DataEx!$1:$1048576,MATCH('2014'!$A64,DataEx!$D:$D,0),MATCH('2014'!O$6,DataEx!$7:$7,0))</f>
        <v>686675.49999999988</v>
      </c>
      <c r="P64" s="237">
        <f>+INDEX(DataEx!$1:$1048576,MATCH('2014'!$A64,DataEx!$D:$D,0),MATCH('2014'!P$6,DataEx!$7:$7,0))</f>
        <v>667139.21999999974</v>
      </c>
      <c r="Q64" s="237">
        <f>+INDEX(DataEx!$1:$1048576,MATCH('2014'!$A64,DataEx!$D:$D,0),MATCH('2014'!Q$6,DataEx!$7:$7,0))</f>
        <v>3183546.63</v>
      </c>
      <c r="R64" s="237">
        <f>+INDEX(DataEx!$1:$1048576,MATCH('2014'!$A64,DataEx!$D:$D,0),MATCH('2014'!R$6,DataEx!$7:$7,0))</f>
        <v>991400.6100000001</v>
      </c>
      <c r="S64" s="290">
        <f t="shared" si="3"/>
        <v>205747503.70999998</v>
      </c>
      <c r="T64" s="291">
        <f t="shared" si="4"/>
        <v>6.0074368652332337E-2</v>
      </c>
    </row>
    <row r="65" spans="1:20">
      <c r="A65" s="170">
        <v>72</v>
      </c>
      <c r="B65" s="331" t="str">
        <f>+VLOOKUP($A65,Master!$D$22:$G$218,4,FALSE)</f>
        <v>Primici od prodaje imovine</v>
      </c>
      <c r="C65" s="332"/>
      <c r="D65" s="332"/>
      <c r="E65" s="332"/>
      <c r="F65" s="332"/>
      <c r="G65" s="237">
        <f>+INDEX(DataEx!$1:$1048576,MATCH('2014'!$A65,DataEx!$D:$D,0),MATCH('2014'!G$6,DataEx!$7:$7,0))</f>
        <v>121041.09000000001</v>
      </c>
      <c r="H65" s="237">
        <f>+INDEX(DataEx!$1:$1048576,MATCH('2014'!$A65,DataEx!$D:$D,0),MATCH('2014'!H$6,DataEx!$7:$7,0))</f>
        <v>26587.549999999996</v>
      </c>
      <c r="I65" s="237">
        <f>+INDEX(DataEx!$1:$1048576,MATCH('2014'!$A65,DataEx!$D:$D,0),MATCH('2014'!I$6,DataEx!$7:$7,0))</f>
        <v>140595.07999999999</v>
      </c>
      <c r="J65" s="237">
        <f>+INDEX(DataEx!$1:$1048576,MATCH('2014'!$A65,DataEx!$D:$D,0),MATCH('2014'!J$6,DataEx!$7:$7,0))</f>
        <v>36604.900000000009</v>
      </c>
      <c r="K65" s="237">
        <f>+INDEX(DataEx!$1:$1048576,MATCH('2014'!$A65,DataEx!$D:$D,0),MATCH('2014'!K$6,DataEx!$7:$7,0))</f>
        <v>20702.649999999998</v>
      </c>
      <c r="L65" s="237">
        <f>+INDEX(DataEx!$1:$1048576,MATCH('2014'!$A65,DataEx!$D:$D,0),MATCH('2014'!L$6,DataEx!$7:$7,0))</f>
        <v>163425.53000000003</v>
      </c>
      <c r="M65" s="237">
        <f>+INDEX(DataEx!$1:$1048576,MATCH('2014'!$A65,DataEx!$D:$D,0),MATCH('2014'!M$6,DataEx!$7:$7,0))</f>
        <v>380433.99</v>
      </c>
      <c r="N65" s="237">
        <f>+INDEX(DataEx!$1:$1048576,MATCH('2014'!$A65,DataEx!$D:$D,0),MATCH('2014'!N$6,DataEx!$7:$7,0))</f>
        <v>461911.67999999993</v>
      </c>
      <c r="O65" s="237">
        <f>+INDEX(DataEx!$1:$1048576,MATCH('2014'!$A65,DataEx!$D:$D,0),MATCH('2014'!O$6,DataEx!$7:$7,0))</f>
        <v>1916179.51</v>
      </c>
      <c r="P65" s="237">
        <f>+INDEX(DataEx!$1:$1048576,MATCH('2014'!$A65,DataEx!$D:$D,0),MATCH('2014'!P$6,DataEx!$7:$7,0))</f>
        <v>112214.6</v>
      </c>
      <c r="Q65" s="237">
        <f>+INDEX(DataEx!$1:$1048576,MATCH('2014'!$A65,DataEx!$D:$D,0),MATCH('2014'!Q$6,DataEx!$7:$7,0))</f>
        <v>76598.429999999993</v>
      </c>
      <c r="R65" s="237">
        <f>+INDEX(DataEx!$1:$1048576,MATCH('2014'!$A65,DataEx!$D:$D,0),MATCH('2014'!R$6,DataEx!$7:$7,0))</f>
        <v>462623.71</v>
      </c>
      <c r="S65" s="290">
        <f t="shared" si="3"/>
        <v>3918918.72</v>
      </c>
      <c r="T65" s="291">
        <f t="shared" si="4"/>
        <v>1.1442499357641729E-3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21486799.109999977</v>
      </c>
      <c r="H66" s="251">
        <f t="shared" ref="H66:R66" si="14">-H61-SUM(H63:H65)</f>
        <v>10435261.530000016</v>
      </c>
      <c r="I66" s="251">
        <f t="shared" si="14"/>
        <v>-44042800.120000035</v>
      </c>
      <c r="J66" s="251">
        <f t="shared" si="14"/>
        <v>30997453.850000024</v>
      </c>
      <c r="K66" s="251">
        <f t="shared" si="14"/>
        <v>-179969237.60999992</v>
      </c>
      <c r="L66" s="251">
        <f t="shared" si="14"/>
        <v>55757213.340000063</v>
      </c>
      <c r="M66" s="251">
        <f t="shared" si="14"/>
        <v>26503968.94000002</v>
      </c>
      <c r="N66" s="251">
        <f t="shared" si="14"/>
        <v>-7416523.2899999619</v>
      </c>
      <c r="O66" s="251">
        <f t="shared" si="14"/>
        <v>16154875.789999994</v>
      </c>
      <c r="P66" s="251">
        <f t="shared" si="14"/>
        <v>10810200.489999987</v>
      </c>
      <c r="Q66" s="251">
        <f t="shared" si="14"/>
        <v>15096199.96000001</v>
      </c>
      <c r="R66" s="251">
        <f t="shared" si="14"/>
        <v>42431774.439999901</v>
      </c>
      <c r="S66" s="296">
        <f t="shared" si="3"/>
        <v>-1754813.5699999332</v>
      </c>
      <c r="T66" s="297">
        <f t="shared" si="4"/>
        <v>-5.1237227873675382E-4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2014-01p</v>
      </c>
      <c r="H101" s="69" t="str">
        <f t="shared" si="15"/>
        <v>2014-02p</v>
      </c>
      <c r="I101" s="69" t="str">
        <f t="shared" si="15"/>
        <v>2014-03p</v>
      </c>
      <c r="J101" s="69" t="str">
        <f t="shared" si="15"/>
        <v>2014-04p</v>
      </c>
      <c r="K101" s="69" t="str">
        <f t="shared" si="15"/>
        <v>2014-05p</v>
      </c>
      <c r="L101" s="69" t="str">
        <f t="shared" si="15"/>
        <v>2014-06p</v>
      </c>
      <c r="M101" s="69" t="str">
        <f t="shared" si="15"/>
        <v>2014-07p</v>
      </c>
      <c r="N101" s="69" t="str">
        <f t="shared" si="15"/>
        <v>2014-08p</v>
      </c>
      <c r="O101" s="69" t="str">
        <f t="shared" si="15"/>
        <v>2014-09p</v>
      </c>
      <c r="P101" s="69" t="str">
        <f t="shared" si="15"/>
        <v>2014-10p</v>
      </c>
      <c r="Q101" s="69" t="str">
        <f t="shared" si="15"/>
        <v>2014-11p</v>
      </c>
      <c r="R101" s="69" t="str">
        <f t="shared" si="15"/>
        <v>2014-12p</v>
      </c>
    </row>
    <row r="102" spans="1:21" ht="15.75" customHeight="1" thickBot="1">
      <c r="B102" s="418" t="str">
        <f>+Master!G245</f>
        <v>Plan ostvarenja budžeta</v>
      </c>
      <c r="C102" s="419"/>
      <c r="D102" s="419"/>
      <c r="E102" s="419"/>
      <c r="F102" s="419"/>
      <c r="G102" s="411">
        <v>2014</v>
      </c>
      <c r="H102" s="412"/>
      <c r="I102" s="412"/>
      <c r="J102" s="412"/>
      <c r="K102" s="412"/>
      <c r="L102" s="412"/>
      <c r="M102" s="412"/>
      <c r="N102" s="412"/>
      <c r="O102" s="412"/>
      <c r="P102" s="412"/>
      <c r="Q102" s="412"/>
      <c r="R102" s="413"/>
      <c r="S102" s="116" t="str">
        <f>+S7</f>
        <v>BDP</v>
      </c>
      <c r="T102" s="117">
        <v>3393200615</v>
      </c>
    </row>
    <row r="103" spans="1:21" ht="15.75" customHeight="1">
      <c r="B103" s="420"/>
      <c r="C103" s="421"/>
      <c r="D103" s="421"/>
      <c r="E103" s="421"/>
      <c r="F103" s="422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11" t="str">
        <f>+Master!G239</f>
        <v>Jan - Dec</v>
      </c>
      <c r="T103" s="413">
        <f>+T8</f>
        <v>0</v>
      </c>
    </row>
    <row r="104" spans="1:21" ht="13.5" thickBot="1">
      <c r="B104" s="423"/>
      <c r="C104" s="424"/>
      <c r="D104" s="424"/>
      <c r="E104" s="424"/>
      <c r="F104" s="425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414" t="str">
        <f>+VLOOKUP(LEFT($A105,LEN(A105)-1)*1,Master!$D$22:$G$218,4,FALSE)</f>
        <v>Prihodi budžeta</v>
      </c>
      <c r="C105" s="415"/>
      <c r="D105" s="415"/>
      <c r="E105" s="415"/>
      <c r="F105" s="415"/>
      <c r="G105" s="97">
        <f>+G106+G115+SUM(G120:G124)</f>
        <v>63091959.823632255</v>
      </c>
      <c r="H105" s="97">
        <f t="shared" ref="H105:R105" si="18">+H106+H115+SUM(H120:H124)</f>
        <v>80428854.265187562</v>
      </c>
      <c r="I105" s="97">
        <f t="shared" si="18"/>
        <v>89985354.818585575</v>
      </c>
      <c r="J105" s="97">
        <f t="shared" si="18"/>
        <v>106960747.94202131</v>
      </c>
      <c r="K105" s="97">
        <f t="shared" si="18"/>
        <v>97856328.492591575</v>
      </c>
      <c r="L105" s="97">
        <f t="shared" si="18"/>
        <v>105858468.0117318</v>
      </c>
      <c r="M105" s="97">
        <f t="shared" si="18"/>
        <v>123939555.84525104</v>
      </c>
      <c r="N105" s="97">
        <f t="shared" si="18"/>
        <v>126245800.31993173</v>
      </c>
      <c r="O105" s="97">
        <f t="shared" si="18"/>
        <v>121714564.00509749</v>
      </c>
      <c r="P105" s="97">
        <f t="shared" si="18"/>
        <v>115456172.52182573</v>
      </c>
      <c r="Q105" s="97">
        <f t="shared" si="18"/>
        <v>98072968.146381721</v>
      </c>
      <c r="R105" s="97">
        <f t="shared" si="18"/>
        <v>146445625.24493268</v>
      </c>
      <c r="S105" s="122">
        <f>+SUM(G105:R105)</f>
        <v>1276056399.4371703</v>
      </c>
      <c r="T105" s="123">
        <f>+S105/$T$7</f>
        <v>0.37258426556176283</v>
      </c>
      <c r="U105" s="304"/>
    </row>
    <row r="106" spans="1:21">
      <c r="A106" s="138" t="str">
        <f t="shared" si="17"/>
        <v>711p</v>
      </c>
      <c r="B106" s="416" t="str">
        <f>+VLOOKUP(LEFT($A106,LEN(A106)-1)*1,Master!$D$22:$G$218,4,FALSE)</f>
        <v>Porezi</v>
      </c>
      <c r="C106" s="417"/>
      <c r="D106" s="417"/>
      <c r="E106" s="417"/>
      <c r="F106" s="417"/>
      <c r="G106" s="81">
        <f>+SUM(G107:G114)</f>
        <v>46630073.989835031</v>
      </c>
      <c r="H106" s="81">
        <f t="shared" ref="H106:R106" si="19">+SUM(H107:H114)</f>
        <v>47737456.241611488</v>
      </c>
      <c r="I106" s="81">
        <f t="shared" si="19"/>
        <v>55661924.949411348</v>
      </c>
      <c r="J106" s="81">
        <f t="shared" si="19"/>
        <v>73380169.878103226</v>
      </c>
      <c r="K106" s="81">
        <f t="shared" si="19"/>
        <v>63336581.53084594</v>
      </c>
      <c r="L106" s="81">
        <f t="shared" si="19"/>
        <v>68150867.818816096</v>
      </c>
      <c r="M106" s="81">
        <f t="shared" si="19"/>
        <v>80502115.642067581</v>
      </c>
      <c r="N106" s="81">
        <f t="shared" si="19"/>
        <v>83661776.550335452</v>
      </c>
      <c r="O106" s="81">
        <f t="shared" si="19"/>
        <v>77286158.272165686</v>
      </c>
      <c r="P106" s="81">
        <f t="shared" si="19"/>
        <v>64936637.53359136</v>
      </c>
      <c r="Q106" s="81">
        <f t="shared" si="19"/>
        <v>59626792.723406494</v>
      </c>
      <c r="R106" s="82">
        <f t="shared" si="19"/>
        <v>76918346.229341179</v>
      </c>
      <c r="S106" s="124">
        <f t="shared" ref="S106:S160" si="20">+SUM(G106:R106)</f>
        <v>797828901.35953081</v>
      </c>
      <c r="T106" s="125">
        <f t="shared" ref="T106:T160" si="21">+S106/$T$7</f>
        <v>0.23295090670608337</v>
      </c>
      <c r="U106" s="303"/>
    </row>
    <row r="107" spans="1:21">
      <c r="A107" s="138" t="str">
        <f t="shared" si="17"/>
        <v>7111p</v>
      </c>
      <c r="B107" s="399" t="str">
        <f>+VLOOKUP(LEFT($A107,LEN(A107)-1)*1,Master!$D$22:$G$218,4,FALSE)</f>
        <v>Porez na dohodak fizičkih lica</v>
      </c>
      <c r="C107" s="400"/>
      <c r="D107" s="400"/>
      <c r="E107" s="400"/>
      <c r="F107" s="400"/>
      <c r="G107" s="91">
        <f>+INDEX(DataEx!$1:$1048576,MATCH('2014'!$A107,DataEx!$D:$D,0),MATCH('2014'!G$101,DataEx!$222:$222,0))</f>
        <v>5536823.9639416989</v>
      </c>
      <c r="H107" s="91">
        <f>+INDEX(DataEx!$1:$1048576,MATCH('2014'!$A107,DataEx!$D:$D,0),MATCH('2014'!H$101,DataEx!$222:$222,0))</f>
        <v>6603739.6076103738</v>
      </c>
      <c r="I107" s="91">
        <f>+INDEX(DataEx!$1:$1048576,MATCH('2014'!$A107,DataEx!$D:$D,0),MATCH('2014'!I$101,DataEx!$222:$222,0))</f>
        <v>6676953.4988943152</v>
      </c>
      <c r="J107" s="91">
        <f>+INDEX(DataEx!$1:$1048576,MATCH('2014'!$A107,DataEx!$D:$D,0),MATCH('2014'!J$101,DataEx!$222:$222,0))</f>
        <v>6906912.5782146342</v>
      </c>
      <c r="K107" s="91">
        <f>+INDEX(DataEx!$1:$1048576,MATCH('2014'!$A107,DataEx!$D:$D,0),MATCH('2014'!K$101,DataEx!$222:$222,0))</f>
        <v>7747493.2498942278</v>
      </c>
      <c r="L107" s="91">
        <f>+INDEX(DataEx!$1:$1048576,MATCH('2014'!$A107,DataEx!$D:$D,0),MATCH('2014'!L$101,DataEx!$222:$222,0))</f>
        <v>6933974.2607370922</v>
      </c>
      <c r="M107" s="91">
        <f>+INDEX(DataEx!$1:$1048576,MATCH('2014'!$A107,DataEx!$D:$D,0),MATCH('2014'!M$101,DataEx!$222:$222,0))</f>
        <v>7575525.125533646</v>
      </c>
      <c r="N107" s="91">
        <f>+INDEX(DataEx!$1:$1048576,MATCH('2014'!$A107,DataEx!$D:$D,0),MATCH('2014'!N$101,DataEx!$222:$222,0))</f>
        <v>8718912.6885207817</v>
      </c>
      <c r="O107" s="91">
        <f>+INDEX(DataEx!$1:$1048576,MATCH('2014'!$A107,DataEx!$D:$D,0),MATCH('2014'!O$101,DataEx!$222:$222,0))</f>
        <v>9058811.9435250778</v>
      </c>
      <c r="P107" s="91">
        <f>+INDEX(DataEx!$1:$1048576,MATCH('2014'!$A107,DataEx!$D:$D,0),MATCH('2014'!P$101,DataEx!$222:$222,0))</f>
        <v>7322217.3457894176</v>
      </c>
      <c r="Q107" s="91">
        <f>+INDEX(DataEx!$1:$1048576,MATCH('2014'!$A107,DataEx!$D:$D,0),MATCH('2014'!Q$101,DataEx!$222:$222,0))</f>
        <v>7332731.8430695906</v>
      </c>
      <c r="R107" s="91">
        <f>+INDEX(DataEx!$1:$1048576,MATCH('2014'!$A107,DataEx!$D:$D,0),MATCH('2014'!R$101,DataEx!$222:$222,0))</f>
        <v>15597558.508764038</v>
      </c>
      <c r="S107" s="126">
        <f t="shared" si="20"/>
        <v>96011654.614494905</v>
      </c>
      <c r="T107" s="127">
        <f t="shared" si="21"/>
        <v>2.8033582085940211E-2</v>
      </c>
    </row>
    <row r="108" spans="1:21">
      <c r="A108" s="138" t="str">
        <f t="shared" si="17"/>
        <v>7112p</v>
      </c>
      <c r="B108" s="399" t="str">
        <f>+VLOOKUP(LEFT($A108,LEN(A108)-1)*1,Master!$D$22:$G$218,4,FALSE)</f>
        <v>Porez na dobit pravnih lica</v>
      </c>
      <c r="C108" s="400"/>
      <c r="D108" s="400"/>
      <c r="E108" s="400"/>
      <c r="F108" s="400"/>
      <c r="G108" s="91">
        <f>+INDEX(DataEx!$1:$1048576,MATCH('2014'!$A108,DataEx!$D:$D,0),MATCH('2014'!G$101,DataEx!$222:$222,0))</f>
        <v>542155.32839785819</v>
      </c>
      <c r="H108" s="91">
        <f>+INDEX(DataEx!$1:$1048576,MATCH('2014'!$A108,DataEx!$D:$D,0),MATCH('2014'!H$101,DataEx!$222:$222,0))</f>
        <v>1152750.3872009208</v>
      </c>
      <c r="I108" s="91">
        <f>+INDEX(DataEx!$1:$1048576,MATCH('2014'!$A108,DataEx!$D:$D,0),MATCH('2014'!I$101,DataEx!$222:$222,0))</f>
        <v>5559762.3725619148</v>
      </c>
      <c r="J108" s="91">
        <f>+INDEX(DataEx!$1:$1048576,MATCH('2014'!$A108,DataEx!$D:$D,0),MATCH('2014'!J$101,DataEx!$222:$222,0))</f>
        <v>16167122.137942558</v>
      </c>
      <c r="K108" s="91">
        <f>+INDEX(DataEx!$1:$1048576,MATCH('2014'!$A108,DataEx!$D:$D,0),MATCH('2014'!K$101,DataEx!$222:$222,0))</f>
        <v>3342015.3051073127</v>
      </c>
      <c r="L108" s="91">
        <f>+INDEX(DataEx!$1:$1048576,MATCH('2014'!$A108,DataEx!$D:$D,0),MATCH('2014'!L$101,DataEx!$222:$222,0))</f>
        <v>3973142.0907613225</v>
      </c>
      <c r="M108" s="91">
        <f>+INDEX(DataEx!$1:$1048576,MATCH('2014'!$A108,DataEx!$D:$D,0),MATCH('2014'!M$101,DataEx!$222:$222,0))</f>
        <v>4224224.6269917246</v>
      </c>
      <c r="N108" s="91">
        <f>+INDEX(DataEx!$1:$1048576,MATCH('2014'!$A108,DataEx!$D:$D,0),MATCH('2014'!N$101,DataEx!$222:$222,0))</f>
        <v>3100839.337515357</v>
      </c>
      <c r="O108" s="91">
        <f>+INDEX(DataEx!$1:$1048576,MATCH('2014'!$A108,DataEx!$D:$D,0),MATCH('2014'!O$101,DataEx!$222:$222,0))</f>
        <v>2550420.1743935719</v>
      </c>
      <c r="P108" s="91">
        <f>+INDEX(DataEx!$1:$1048576,MATCH('2014'!$A108,DataEx!$D:$D,0),MATCH('2014'!P$101,DataEx!$222:$222,0))</f>
        <v>1409658.4171760734</v>
      </c>
      <c r="Q108" s="91">
        <f>+INDEX(DataEx!$1:$1048576,MATCH('2014'!$A108,DataEx!$D:$D,0),MATCH('2014'!Q$101,DataEx!$222:$222,0))</f>
        <v>1236078.5708177544</v>
      </c>
      <c r="R108" s="91">
        <f>+INDEX(DataEx!$1:$1048576,MATCH('2014'!$A108,DataEx!$D:$D,0),MATCH('2014'!R$101,DataEx!$222:$222,0))</f>
        <v>1137472.7826346306</v>
      </c>
      <c r="S108" s="126">
        <f t="shared" si="20"/>
        <v>44395641.531501003</v>
      </c>
      <c r="T108" s="127">
        <f t="shared" si="21"/>
        <v>1.2962685271163078E-2</v>
      </c>
    </row>
    <row r="109" spans="1:21">
      <c r="A109" s="138" t="str">
        <f t="shared" si="17"/>
        <v>7113p</v>
      </c>
      <c r="B109" s="399" t="str">
        <f>+VLOOKUP(LEFT($A109,LEN(A109)-1)*1,Master!$D$22:$G$218,4,FALSE)</f>
        <v>Porez na promet nepokretnosti</v>
      </c>
      <c r="C109" s="400"/>
      <c r="D109" s="400"/>
      <c r="E109" s="400"/>
      <c r="F109" s="400"/>
      <c r="G109" s="91">
        <f>+INDEX(DataEx!$1:$1048576,MATCH('2014'!$A109,DataEx!$D:$D,0),MATCH('2014'!G$101,DataEx!$222:$222,0))</f>
        <v>123999.60285150184</v>
      </c>
      <c r="H109" s="91">
        <f>+INDEX(DataEx!$1:$1048576,MATCH('2014'!$A109,DataEx!$D:$D,0),MATCH('2014'!H$101,DataEx!$222:$222,0))</f>
        <v>133192.75505076826</v>
      </c>
      <c r="I109" s="91">
        <f>+INDEX(DataEx!$1:$1048576,MATCH('2014'!$A109,DataEx!$D:$D,0),MATCH('2014'!I$101,DataEx!$222:$222,0))</f>
        <v>141910.48385757531</v>
      </c>
      <c r="J109" s="91">
        <f>+INDEX(DataEx!$1:$1048576,MATCH('2014'!$A109,DataEx!$D:$D,0),MATCH('2014'!J$101,DataEx!$222:$222,0))</f>
        <v>123791.01140095161</v>
      </c>
      <c r="K109" s="91">
        <f>+INDEX(DataEx!$1:$1048576,MATCH('2014'!$A109,DataEx!$D:$D,0),MATCH('2014'!K$101,DataEx!$222:$222,0))</f>
        <v>72591.819035106659</v>
      </c>
      <c r="L109" s="91">
        <f>+INDEX(DataEx!$1:$1048576,MATCH('2014'!$A109,DataEx!$D:$D,0),MATCH('2014'!L$101,DataEx!$222:$222,0))</f>
        <v>77284.349346340969</v>
      </c>
      <c r="M109" s="91">
        <f>+INDEX(DataEx!$1:$1048576,MATCH('2014'!$A109,DataEx!$D:$D,0),MATCH('2014'!M$101,DataEx!$222:$222,0))</f>
        <v>135985.65036623355</v>
      </c>
      <c r="N109" s="91">
        <f>+INDEX(DataEx!$1:$1048576,MATCH('2014'!$A109,DataEx!$D:$D,0),MATCH('2014'!N$101,DataEx!$222:$222,0))</f>
        <v>174290.23497475486</v>
      </c>
      <c r="O109" s="91">
        <f>+INDEX(DataEx!$1:$1048576,MATCH('2014'!$A109,DataEx!$D:$D,0),MATCH('2014'!O$101,DataEx!$222:$222,0))</f>
        <v>107916.53190533332</v>
      </c>
      <c r="P109" s="91">
        <f>+INDEX(DataEx!$1:$1048576,MATCH('2014'!$A109,DataEx!$D:$D,0),MATCH('2014'!P$101,DataEx!$222:$222,0))</f>
        <v>180714.58360820319</v>
      </c>
      <c r="Q109" s="91">
        <f>+INDEX(DataEx!$1:$1048576,MATCH('2014'!$A109,DataEx!$D:$D,0),MATCH('2014'!Q$101,DataEx!$222:$222,0))</f>
        <v>121683.7391894871</v>
      </c>
      <c r="R109" s="91">
        <f>+INDEX(DataEx!$1:$1048576,MATCH('2014'!$A109,DataEx!$D:$D,0),MATCH('2014'!R$101,DataEx!$222:$222,0))</f>
        <v>151175.91130578335</v>
      </c>
      <c r="S109" s="126">
        <f t="shared" si="20"/>
        <v>1544536.6728920399</v>
      </c>
      <c r="T109" s="127">
        <f t="shared" si="21"/>
        <v>4.5097541312163927E-4</v>
      </c>
    </row>
    <row r="110" spans="1:21">
      <c r="A110" s="138" t="str">
        <f t="shared" si="17"/>
        <v>7114p</v>
      </c>
      <c r="B110" s="399" t="str">
        <f>+VLOOKUP(LEFT($A110,LEN(A110)-1)*1,Master!$D$22:$G$218,4,FALSE)</f>
        <v>Porez na dodatu vrijednost</v>
      </c>
      <c r="C110" s="400"/>
      <c r="D110" s="400"/>
      <c r="E110" s="400"/>
      <c r="F110" s="400"/>
      <c r="G110" s="91">
        <f>+INDEX(DataEx!$1:$1048576,MATCH('2014'!$A110,DataEx!$D:$D,0),MATCH('2014'!G$101,DataEx!$222:$222,0))</f>
        <v>27323259.649428416</v>
      </c>
      <c r="H110" s="91">
        <f>+INDEX(DataEx!$1:$1048576,MATCH('2014'!$A110,DataEx!$D:$D,0),MATCH('2014'!H$101,DataEx!$222:$222,0))</f>
        <v>28192006.566407606</v>
      </c>
      <c r="I110" s="91">
        <f>+INDEX(DataEx!$1:$1048576,MATCH('2014'!$A110,DataEx!$D:$D,0),MATCH('2014'!I$101,DataEx!$222:$222,0))</f>
        <v>31780100.537285</v>
      </c>
      <c r="J110" s="91">
        <f>+INDEX(DataEx!$1:$1048576,MATCH('2014'!$A110,DataEx!$D:$D,0),MATCH('2014'!J$101,DataEx!$222:$222,0))</f>
        <v>35805625.314933896</v>
      </c>
      <c r="K110" s="91">
        <f>+INDEX(DataEx!$1:$1048576,MATCH('2014'!$A110,DataEx!$D:$D,0),MATCH('2014'!K$101,DataEx!$222:$222,0))</f>
        <v>37013677.77422861</v>
      </c>
      <c r="L110" s="91">
        <f>+INDEX(DataEx!$1:$1048576,MATCH('2014'!$A110,DataEx!$D:$D,0),MATCH('2014'!L$101,DataEx!$222:$222,0))</f>
        <v>39976192.562335499</v>
      </c>
      <c r="M110" s="91">
        <f>+INDEX(DataEx!$1:$1048576,MATCH('2014'!$A110,DataEx!$D:$D,0),MATCH('2014'!M$101,DataEx!$222:$222,0))</f>
        <v>48606896.525866799</v>
      </c>
      <c r="N110" s="91">
        <f>+INDEX(DataEx!$1:$1048576,MATCH('2014'!$A110,DataEx!$D:$D,0),MATCH('2014'!N$101,DataEx!$222:$222,0))</f>
        <v>48894010.587532401</v>
      </c>
      <c r="O110" s="91">
        <f>+INDEX(DataEx!$1:$1048576,MATCH('2014'!$A110,DataEx!$D:$D,0),MATCH('2014'!O$101,DataEx!$222:$222,0))</f>
        <v>42792605.454785898</v>
      </c>
      <c r="P110" s="91">
        <f>+INDEX(DataEx!$1:$1048576,MATCH('2014'!$A110,DataEx!$D:$D,0),MATCH('2014'!P$101,DataEx!$222:$222,0))</f>
        <v>38951776.984054103</v>
      </c>
      <c r="Q110" s="91">
        <f>+INDEX(DataEx!$1:$1048576,MATCH('2014'!$A110,DataEx!$D:$D,0),MATCH('2014'!Q$101,DataEx!$222:$222,0))</f>
        <v>34980132.37681254</v>
      </c>
      <c r="R110" s="91">
        <f>+INDEX(DataEx!$1:$1048576,MATCH('2014'!$A110,DataEx!$D:$D,0),MATCH('2014'!R$101,DataEx!$222:$222,0))</f>
        <v>41629346.195520297</v>
      </c>
      <c r="S110" s="126">
        <f t="shared" si="20"/>
        <v>455945630.52919102</v>
      </c>
      <c r="T110" s="127">
        <f t="shared" si="21"/>
        <v>0.13312747615367285</v>
      </c>
    </row>
    <row r="111" spans="1:21">
      <c r="A111" s="138" t="str">
        <f t="shared" si="17"/>
        <v>7115p</v>
      </c>
      <c r="B111" s="399" t="str">
        <f>+VLOOKUP(LEFT($A111,LEN(A111)-1)*1,Master!$D$22:$G$218,4,FALSE)</f>
        <v>Akcize</v>
      </c>
      <c r="C111" s="400"/>
      <c r="D111" s="400"/>
      <c r="E111" s="400"/>
      <c r="F111" s="400"/>
      <c r="G111" s="91">
        <f>+INDEX(DataEx!$1:$1048576,MATCH('2014'!$A111,DataEx!$D:$D,0),MATCH('2014'!G$101,DataEx!$222:$222,0))</f>
        <v>11633388.71442843</v>
      </c>
      <c r="H111" s="91">
        <f>+INDEX(DataEx!$1:$1048576,MATCH('2014'!$A111,DataEx!$D:$D,0),MATCH('2014'!H$101,DataEx!$222:$222,0))</f>
        <v>9984594.0786474198</v>
      </c>
      <c r="I111" s="91">
        <f>+INDEX(DataEx!$1:$1048576,MATCH('2014'!$A111,DataEx!$D:$D,0),MATCH('2014'!I$101,DataEx!$222:$222,0))</f>
        <v>9169040.4450272899</v>
      </c>
      <c r="J111" s="91">
        <f>+INDEX(DataEx!$1:$1048576,MATCH('2014'!$A111,DataEx!$D:$D,0),MATCH('2014'!J$101,DataEx!$222:$222,0))</f>
        <v>11715409.875199232</v>
      </c>
      <c r="K111" s="91">
        <f>+INDEX(DataEx!$1:$1048576,MATCH('2014'!$A111,DataEx!$D:$D,0),MATCH('2014'!K$101,DataEx!$222:$222,0))</f>
        <v>12580245.774244396</v>
      </c>
      <c r="L111" s="91">
        <f>+INDEX(DataEx!$1:$1048576,MATCH('2014'!$A111,DataEx!$D:$D,0),MATCH('2014'!L$101,DataEx!$222:$222,0))</f>
        <v>14576879.575155489</v>
      </c>
      <c r="M111" s="91">
        <f>+INDEX(DataEx!$1:$1048576,MATCH('2014'!$A111,DataEx!$D:$D,0),MATCH('2014'!M$101,DataEx!$222:$222,0))</f>
        <v>16788102.358412612</v>
      </c>
      <c r="N111" s="91">
        <f>+INDEX(DataEx!$1:$1048576,MATCH('2014'!$A111,DataEx!$D:$D,0),MATCH('2014'!N$101,DataEx!$222:$222,0))</f>
        <v>19929817.141586415</v>
      </c>
      <c r="O111" s="91">
        <f>+INDEX(DataEx!$1:$1048576,MATCH('2014'!$A111,DataEx!$D:$D,0),MATCH('2014'!O$101,DataEx!$222:$222,0))</f>
        <v>20074252.942877635</v>
      </c>
      <c r="P111" s="91">
        <f>+INDEX(DataEx!$1:$1048576,MATCH('2014'!$A111,DataEx!$D:$D,0),MATCH('2014'!P$101,DataEx!$222:$222,0))</f>
        <v>14472590.829511227</v>
      </c>
      <c r="Q111" s="91">
        <f>+INDEX(DataEx!$1:$1048576,MATCH('2014'!$A111,DataEx!$D:$D,0),MATCH('2014'!Q$101,DataEx!$222:$222,0))</f>
        <v>13977403.069221891</v>
      </c>
      <c r="R111" s="91">
        <f>+INDEX(DataEx!$1:$1048576,MATCH('2014'!$A111,DataEx!$D:$D,0),MATCH('2014'!R$101,DataEx!$222:$222,0))</f>
        <v>16210263.721078064</v>
      </c>
      <c r="S111" s="126">
        <f t="shared" si="20"/>
        <v>171111988.52539012</v>
      </c>
      <c r="T111" s="127">
        <f t="shared" si="21"/>
        <v>4.9961455153287156E-2</v>
      </c>
    </row>
    <row r="112" spans="1:21">
      <c r="A112" s="138" t="str">
        <f t="shared" si="17"/>
        <v>7116p</v>
      </c>
      <c r="B112" s="399" t="str">
        <f>+VLOOKUP(LEFT($A112,LEN(A112)-1)*1,Master!$D$22:$G$218,4,FALSE)</f>
        <v>Porez na međunarodnu trgovinu i transakcije</v>
      </c>
      <c r="C112" s="400"/>
      <c r="D112" s="400"/>
      <c r="E112" s="400"/>
      <c r="F112" s="400"/>
      <c r="G112" s="91">
        <f>+INDEX(DataEx!$1:$1048576,MATCH('2014'!$A112,DataEx!$D:$D,0),MATCH('2014'!G$101,DataEx!$222:$222,0))</f>
        <v>1175497.3830894365</v>
      </c>
      <c r="H112" s="91">
        <f>+INDEX(DataEx!$1:$1048576,MATCH('2014'!$A112,DataEx!$D:$D,0),MATCH('2014'!H$101,DataEx!$222:$222,0))</f>
        <v>1401258.3069391041</v>
      </c>
      <c r="I112" s="91">
        <f>+INDEX(DataEx!$1:$1048576,MATCH('2014'!$A112,DataEx!$D:$D,0),MATCH('2014'!I$101,DataEx!$222:$222,0))</f>
        <v>1982854.7670731111</v>
      </c>
      <c r="J112" s="91">
        <f>+INDEX(DataEx!$1:$1048576,MATCH('2014'!$A112,DataEx!$D:$D,0),MATCH('2014'!J$101,DataEx!$222:$222,0))</f>
        <v>2227395.5445058988</v>
      </c>
      <c r="K112" s="91">
        <f>+INDEX(DataEx!$1:$1048576,MATCH('2014'!$A112,DataEx!$D:$D,0),MATCH('2014'!K$101,DataEx!$222:$222,0))</f>
        <v>2119281.4538548714</v>
      </c>
      <c r="L112" s="91">
        <f>+INDEX(DataEx!$1:$1048576,MATCH('2014'!$A112,DataEx!$D:$D,0),MATCH('2014'!L$101,DataEx!$222:$222,0))</f>
        <v>2128447.743077762</v>
      </c>
      <c r="M112" s="91">
        <f>+INDEX(DataEx!$1:$1048576,MATCH('2014'!$A112,DataEx!$D:$D,0),MATCH('2014'!M$101,DataEx!$222:$222,0))</f>
        <v>2626690.2153880983</v>
      </c>
      <c r="N112" s="91">
        <f>+INDEX(DataEx!$1:$1048576,MATCH('2014'!$A112,DataEx!$D:$D,0),MATCH('2014'!N$101,DataEx!$222:$222,0))</f>
        <v>2350974.5793777262</v>
      </c>
      <c r="O112" s="91">
        <f>+INDEX(DataEx!$1:$1048576,MATCH('2014'!$A112,DataEx!$D:$D,0),MATCH('2014'!O$101,DataEx!$222:$222,0))</f>
        <v>2173809.0200480837</v>
      </c>
      <c r="P112" s="91">
        <f>+INDEX(DataEx!$1:$1048576,MATCH('2014'!$A112,DataEx!$D:$D,0),MATCH('2014'!P$101,DataEx!$222:$222,0))</f>
        <v>2170247.5204897081</v>
      </c>
      <c r="Q112" s="91">
        <f>+INDEX(DataEx!$1:$1048576,MATCH('2014'!$A112,DataEx!$D:$D,0),MATCH('2014'!Q$101,DataEx!$222:$222,0))</f>
        <v>1576440.4650937812</v>
      </c>
      <c r="R112" s="91">
        <f>+INDEX(DataEx!$1:$1048576,MATCH('2014'!$A112,DataEx!$D:$D,0),MATCH('2014'!R$101,DataEx!$222:$222,0))</f>
        <v>1802456.6976206759</v>
      </c>
      <c r="S112" s="126">
        <f t="shared" si="20"/>
        <v>23735353.696558256</v>
      </c>
      <c r="T112" s="127">
        <f t="shared" si="21"/>
        <v>6.9302730888551583E-3</v>
      </c>
    </row>
    <row r="113" spans="1:20">
      <c r="A113" s="138" t="str">
        <f t="shared" si="17"/>
        <v>7117p</v>
      </c>
      <c r="B113" s="399" t="str">
        <f>+VLOOKUP(LEFT($A113,LEN(A113)-1)*1,Master!$D$22:$G$218,4,FALSE)</f>
        <v>Lokalni porezi</v>
      </c>
      <c r="C113" s="400"/>
      <c r="D113" s="400"/>
      <c r="E113" s="400"/>
      <c r="F113" s="400"/>
      <c r="G113" s="91">
        <f>+INDEX(DataEx!$1:$1048576,MATCH('2014'!$A113,DataEx!$D:$D,0),MATCH('2014'!G$101,DataEx!$222:$222,0))</f>
        <v>0</v>
      </c>
      <c r="H113" s="91">
        <f>+INDEX(DataEx!$1:$1048576,MATCH('2014'!$A113,DataEx!$D:$D,0),MATCH('2014'!H$101,DataEx!$222:$222,0))</f>
        <v>0</v>
      </c>
      <c r="I113" s="91">
        <f>+INDEX(DataEx!$1:$1048576,MATCH('2014'!$A113,DataEx!$D:$D,0),MATCH('2014'!I$101,DataEx!$222:$222,0))</f>
        <v>0</v>
      </c>
      <c r="J113" s="91">
        <f>+INDEX(DataEx!$1:$1048576,MATCH('2014'!$A113,DataEx!$D:$D,0),MATCH('2014'!J$101,DataEx!$222:$222,0))</f>
        <v>0</v>
      </c>
      <c r="K113" s="91">
        <f>+INDEX(DataEx!$1:$1048576,MATCH('2014'!$A113,DataEx!$D:$D,0),MATCH('2014'!K$101,DataEx!$222:$222,0))</f>
        <v>0</v>
      </c>
      <c r="L113" s="91">
        <f>+INDEX(DataEx!$1:$1048576,MATCH('2014'!$A113,DataEx!$D:$D,0),MATCH('2014'!L$101,DataEx!$222:$222,0))</f>
        <v>0</v>
      </c>
      <c r="M113" s="91">
        <f>+INDEX(DataEx!$1:$1048576,MATCH('2014'!$A113,DataEx!$D:$D,0),MATCH('2014'!M$101,DataEx!$222:$222,0))</f>
        <v>0</v>
      </c>
      <c r="N113" s="91">
        <f>+INDEX(DataEx!$1:$1048576,MATCH('2014'!$A113,DataEx!$D:$D,0),MATCH('2014'!N$101,DataEx!$222:$222,0))</f>
        <v>0</v>
      </c>
      <c r="O113" s="91">
        <f>+INDEX(DataEx!$1:$1048576,MATCH('2014'!$A113,DataEx!$D:$D,0),MATCH('2014'!O$101,DataEx!$222:$222,0))</f>
        <v>0</v>
      </c>
      <c r="P113" s="91">
        <f>+INDEX(DataEx!$1:$1048576,MATCH('2014'!$A113,DataEx!$D:$D,0),MATCH('2014'!P$101,DataEx!$222:$222,0))</f>
        <v>0</v>
      </c>
      <c r="Q113" s="91">
        <f>+INDEX(DataEx!$1:$1048576,MATCH('2014'!$A113,DataEx!$D:$D,0),MATCH('2014'!Q$101,DataEx!$222:$222,0))</f>
        <v>0</v>
      </c>
      <c r="R113" s="91">
        <f>+INDEX(DataEx!$1:$1048576,MATCH('2014'!$A113,DataEx!$D:$D,0),MATCH('2014'!R$101,DataEx!$222:$222,0))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9" t="str">
        <f>+VLOOKUP(LEFT($A114,LEN(A114)-1)*1,Master!$D$22:$G$218,4,FALSE)</f>
        <v>Ostali republički porezi</v>
      </c>
      <c r="C114" s="400"/>
      <c r="D114" s="400"/>
      <c r="E114" s="400"/>
      <c r="F114" s="400"/>
      <c r="G114" s="91">
        <f>+INDEX(DataEx!$1:$1048576,MATCH('2014'!$A114,DataEx!$D:$D,0),MATCH('2014'!G$101,DataEx!$222:$222,0))</f>
        <v>294949.34769769129</v>
      </c>
      <c r="H114" s="91">
        <f>+INDEX(DataEx!$1:$1048576,MATCH('2014'!$A114,DataEx!$D:$D,0),MATCH('2014'!H$101,DataEx!$222:$222,0))</f>
        <v>269914.53975529631</v>
      </c>
      <c r="I114" s="91">
        <f>+INDEX(DataEx!$1:$1048576,MATCH('2014'!$A114,DataEx!$D:$D,0),MATCH('2014'!I$101,DataEx!$222:$222,0))</f>
        <v>351302.84471213742</v>
      </c>
      <c r="J114" s="91">
        <f>+INDEX(DataEx!$1:$1048576,MATCH('2014'!$A114,DataEx!$D:$D,0),MATCH('2014'!J$101,DataEx!$222:$222,0))</f>
        <v>433913.41590605793</v>
      </c>
      <c r="K114" s="91">
        <f>+INDEX(DataEx!$1:$1048576,MATCH('2014'!$A114,DataEx!$D:$D,0),MATCH('2014'!K$101,DataEx!$222:$222,0))</f>
        <v>461276.15448140749</v>
      </c>
      <c r="L114" s="91">
        <f>+INDEX(DataEx!$1:$1048576,MATCH('2014'!$A114,DataEx!$D:$D,0),MATCH('2014'!L$101,DataEx!$222:$222,0))</f>
        <v>484947.23740259005</v>
      </c>
      <c r="M114" s="91">
        <f>+INDEX(DataEx!$1:$1048576,MATCH('2014'!$A114,DataEx!$D:$D,0),MATCH('2014'!M$101,DataEx!$222:$222,0))</f>
        <v>544691.13950845459</v>
      </c>
      <c r="N114" s="91">
        <f>+INDEX(DataEx!$1:$1048576,MATCH('2014'!$A114,DataEx!$D:$D,0),MATCH('2014'!N$101,DataEx!$222:$222,0))</f>
        <v>492931.9808280234</v>
      </c>
      <c r="O114" s="91">
        <f>+INDEX(DataEx!$1:$1048576,MATCH('2014'!$A114,DataEx!$D:$D,0),MATCH('2014'!O$101,DataEx!$222:$222,0))</f>
        <v>528342.20463008841</v>
      </c>
      <c r="P114" s="91">
        <f>+INDEX(DataEx!$1:$1048576,MATCH('2014'!$A114,DataEx!$D:$D,0),MATCH('2014'!P$101,DataEx!$222:$222,0))</f>
        <v>429431.85296262795</v>
      </c>
      <c r="Q114" s="91">
        <f>+INDEX(DataEx!$1:$1048576,MATCH('2014'!$A114,DataEx!$D:$D,0),MATCH('2014'!Q$101,DataEx!$222:$222,0))</f>
        <v>402322.65920144052</v>
      </c>
      <c r="R114" s="91">
        <f>+INDEX(DataEx!$1:$1048576,MATCH('2014'!$A114,DataEx!$D:$D,0),MATCH('2014'!R$101,DataEx!$222:$222,0))</f>
        <v>390072.41241769306</v>
      </c>
      <c r="S114" s="126">
        <f t="shared" si="20"/>
        <v>5084095.7895035082</v>
      </c>
      <c r="T114" s="127">
        <f t="shared" si="21"/>
        <v>1.4844595400433033E-3</v>
      </c>
    </row>
    <row r="115" spans="1:20">
      <c r="A115" s="138" t="str">
        <f t="shared" si="17"/>
        <v>712p</v>
      </c>
      <c r="B115" s="409" t="str">
        <f>+VLOOKUP(LEFT($A115,LEN(A115)-1)*1,Master!$D$22:$G$218,4,FALSE)</f>
        <v>Doprinosi</v>
      </c>
      <c r="C115" s="410"/>
      <c r="D115" s="410"/>
      <c r="E115" s="410"/>
      <c r="F115" s="410"/>
      <c r="G115" s="83">
        <f>+SUM(G116:G119)</f>
        <v>11696495.709410317</v>
      </c>
      <c r="H115" s="83">
        <f t="shared" ref="H115:R115" si="22">+SUM(H116:H119)</f>
        <v>27967194.589402422</v>
      </c>
      <c r="I115" s="83">
        <f t="shared" si="22"/>
        <v>28929880.111931738</v>
      </c>
      <c r="J115" s="83">
        <f t="shared" si="22"/>
        <v>27258327.618631121</v>
      </c>
      <c r="K115" s="83">
        <f t="shared" si="22"/>
        <v>28592562.735781778</v>
      </c>
      <c r="L115" s="83">
        <f t="shared" si="22"/>
        <v>32131723.207960628</v>
      </c>
      <c r="M115" s="83">
        <f t="shared" si="22"/>
        <v>33016814.12419793</v>
      </c>
      <c r="N115" s="83">
        <f t="shared" si="22"/>
        <v>36072346.59471108</v>
      </c>
      <c r="O115" s="83">
        <f t="shared" si="22"/>
        <v>38203128.528232403</v>
      </c>
      <c r="P115" s="83">
        <f t="shared" si="22"/>
        <v>43672969.77403643</v>
      </c>
      <c r="Q115" s="83">
        <f t="shared" si="22"/>
        <v>30164652.787533071</v>
      </c>
      <c r="R115" s="84">
        <f t="shared" si="22"/>
        <v>60117077.92735371</v>
      </c>
      <c r="S115" s="128">
        <f t="shared" si="20"/>
        <v>397823173.70918262</v>
      </c>
      <c r="T115" s="129">
        <f t="shared" si="21"/>
        <v>0.11615682117597774</v>
      </c>
    </row>
    <row r="116" spans="1:20">
      <c r="A116" s="138" t="str">
        <f t="shared" si="17"/>
        <v>7121p</v>
      </c>
      <c r="B116" s="399" t="str">
        <f>+VLOOKUP(LEFT($A116,LEN(A116)-1)*1,Master!$D$22:$G$218,4,FALSE)</f>
        <v>Doprinosi za penzijsko i invalidsko osiguranje</v>
      </c>
      <c r="C116" s="400"/>
      <c r="D116" s="400"/>
      <c r="E116" s="400"/>
      <c r="F116" s="400"/>
      <c r="G116" s="91">
        <f>+INDEX(DataEx!$1:$1048576,MATCH('2014'!$A116,DataEx!$D:$D,0),MATCH('2014'!G$101,DataEx!$222:$222,0))</f>
        <v>6378060.6572526693</v>
      </c>
      <c r="H116" s="91">
        <f>+INDEX(DataEx!$1:$1048576,MATCH('2014'!$A116,DataEx!$D:$D,0),MATCH('2014'!H$101,DataEx!$222:$222,0))</f>
        <v>16126009.982946007</v>
      </c>
      <c r="I116" s="91">
        <f>+INDEX(DataEx!$1:$1048576,MATCH('2014'!$A116,DataEx!$D:$D,0),MATCH('2014'!I$101,DataEx!$222:$222,0))</f>
        <v>16569177.415611617</v>
      </c>
      <c r="J116" s="91">
        <f>+INDEX(DataEx!$1:$1048576,MATCH('2014'!$A116,DataEx!$D:$D,0),MATCH('2014'!J$101,DataEx!$222:$222,0))</f>
        <v>15916413.916518303</v>
      </c>
      <c r="K116" s="91">
        <f>+INDEX(DataEx!$1:$1048576,MATCH('2014'!$A116,DataEx!$D:$D,0),MATCH('2014'!K$101,DataEx!$222:$222,0))</f>
        <v>16700474.831006728</v>
      </c>
      <c r="L116" s="91">
        <f>+INDEX(DataEx!$1:$1048576,MATCH('2014'!$A116,DataEx!$D:$D,0),MATCH('2014'!L$101,DataEx!$222:$222,0))</f>
        <v>19303870.20408624</v>
      </c>
      <c r="M116" s="91">
        <f>+INDEX(DataEx!$1:$1048576,MATCH('2014'!$A116,DataEx!$D:$D,0),MATCH('2014'!M$101,DataEx!$222:$222,0))</f>
        <v>19954258.836327907</v>
      </c>
      <c r="N116" s="91">
        <f>+INDEX(DataEx!$1:$1048576,MATCH('2014'!$A116,DataEx!$D:$D,0),MATCH('2014'!N$101,DataEx!$222:$222,0))</f>
        <v>21157665.831800085</v>
      </c>
      <c r="O116" s="91">
        <f>+INDEX(DataEx!$1:$1048576,MATCH('2014'!$A116,DataEx!$D:$D,0),MATCH('2014'!O$101,DataEx!$222:$222,0))</f>
        <v>23691624.075276405</v>
      </c>
      <c r="P116" s="91">
        <f>+INDEX(DataEx!$1:$1048576,MATCH('2014'!$A116,DataEx!$D:$D,0),MATCH('2014'!P$101,DataEx!$222:$222,0))</f>
        <v>25779256.658387903</v>
      </c>
      <c r="Q116" s="91">
        <f>+INDEX(DataEx!$1:$1048576,MATCH('2014'!$A116,DataEx!$D:$D,0),MATCH('2014'!Q$101,DataEx!$222:$222,0))</f>
        <v>17637260.472586822</v>
      </c>
      <c r="R116" s="91">
        <f>+INDEX(DataEx!$1:$1048576,MATCH('2014'!$A116,DataEx!$D:$D,0),MATCH('2014'!R$101,DataEx!$222:$222,0))</f>
        <v>35668323.820286348</v>
      </c>
      <c r="S116" s="126">
        <f t="shared" si="20"/>
        <v>234882396.70208704</v>
      </c>
      <c r="T116" s="127">
        <f t="shared" si="21"/>
        <v>6.8581204801945489E-2</v>
      </c>
    </row>
    <row r="117" spans="1:20">
      <c r="A117" s="138" t="str">
        <f t="shared" si="17"/>
        <v>7122p</v>
      </c>
      <c r="B117" s="399" t="str">
        <f>+VLOOKUP(LEFT($A117,LEN(A117)-1)*1,Master!$D$22:$G$218,4,FALSE)</f>
        <v>Doprinosi za zdravstveno osiguranje</v>
      </c>
      <c r="C117" s="400"/>
      <c r="D117" s="400"/>
      <c r="E117" s="400"/>
      <c r="F117" s="400"/>
      <c r="G117" s="91">
        <f>+INDEX(DataEx!$1:$1048576,MATCH('2014'!$A117,DataEx!$D:$D,0),MATCH('2014'!G$101,DataEx!$222:$222,0))</f>
        <v>4579090.5759970825</v>
      </c>
      <c r="H117" s="91">
        <f>+INDEX(DataEx!$1:$1048576,MATCH('2014'!$A117,DataEx!$D:$D,0),MATCH('2014'!H$101,DataEx!$222:$222,0))</f>
        <v>10104184.39535567</v>
      </c>
      <c r="I117" s="91">
        <f>+INDEX(DataEx!$1:$1048576,MATCH('2014'!$A117,DataEx!$D:$D,0),MATCH('2014'!I$101,DataEx!$222:$222,0))</f>
        <v>10560309.670724479</v>
      </c>
      <c r="J117" s="91">
        <f>+INDEX(DataEx!$1:$1048576,MATCH('2014'!$A117,DataEx!$D:$D,0),MATCH('2014'!J$101,DataEx!$222:$222,0))</f>
        <v>9541998.6085077375</v>
      </c>
      <c r="K117" s="91">
        <f>+INDEX(DataEx!$1:$1048576,MATCH('2014'!$A117,DataEx!$D:$D,0),MATCH('2014'!K$101,DataEx!$222:$222,0))</f>
        <v>10202539.325177701</v>
      </c>
      <c r="L117" s="91">
        <f>+INDEX(DataEx!$1:$1048576,MATCH('2014'!$A117,DataEx!$D:$D,0),MATCH('2014'!L$101,DataEx!$222:$222,0))</f>
        <v>10655134.986795479</v>
      </c>
      <c r="M117" s="91">
        <f>+INDEX(DataEx!$1:$1048576,MATCH('2014'!$A117,DataEx!$D:$D,0),MATCH('2014'!M$101,DataEx!$222:$222,0))</f>
        <v>10928389.183865616</v>
      </c>
      <c r="N117" s="91">
        <f>+INDEX(DataEx!$1:$1048576,MATCH('2014'!$A117,DataEx!$D:$D,0),MATCH('2014'!N$101,DataEx!$222:$222,0))</f>
        <v>12720604.592646427</v>
      </c>
      <c r="O117" s="91">
        <f>+INDEX(DataEx!$1:$1048576,MATCH('2014'!$A117,DataEx!$D:$D,0),MATCH('2014'!O$101,DataEx!$222:$222,0))</f>
        <v>12433910.598023046</v>
      </c>
      <c r="P117" s="91">
        <f>+INDEX(DataEx!$1:$1048576,MATCH('2014'!$A117,DataEx!$D:$D,0),MATCH('2014'!P$101,DataEx!$222:$222,0))</f>
        <v>15255623.222713828</v>
      </c>
      <c r="Q117" s="91">
        <f>+INDEX(DataEx!$1:$1048576,MATCH('2014'!$A117,DataEx!$D:$D,0),MATCH('2014'!Q$101,DataEx!$222:$222,0))</f>
        <v>10791600.785030248</v>
      </c>
      <c r="R117" s="91">
        <f>+INDEX(DataEx!$1:$1048576,MATCH('2014'!$A117,DataEx!$D:$D,0),MATCH('2014'!R$101,DataEx!$222:$222,0))</f>
        <v>20893912.876006678</v>
      </c>
      <c r="S117" s="126">
        <f t="shared" si="20"/>
        <v>138667298.82084399</v>
      </c>
      <c r="T117" s="127">
        <f t="shared" si="21"/>
        <v>4.0488221140841135E-2</v>
      </c>
    </row>
    <row r="118" spans="1:20">
      <c r="A118" s="138" t="str">
        <f t="shared" si="17"/>
        <v>7123p</v>
      </c>
      <c r="B118" s="399" t="str">
        <f>+VLOOKUP(LEFT($A118,LEN(A118)-1)*1,Master!$D$22:$G$218,4,FALSE)</f>
        <v>Doprinosi za osiguranje od nezaposlenosti</v>
      </c>
      <c r="C118" s="400"/>
      <c r="D118" s="400"/>
      <c r="E118" s="400"/>
      <c r="F118" s="400"/>
      <c r="G118" s="91">
        <f>+INDEX(DataEx!$1:$1048576,MATCH('2014'!$A118,DataEx!$D:$D,0),MATCH('2014'!G$101,DataEx!$222:$222,0))</f>
        <v>345360.47830525995</v>
      </c>
      <c r="H118" s="91">
        <f>+INDEX(DataEx!$1:$1048576,MATCH('2014'!$A118,DataEx!$D:$D,0),MATCH('2014'!H$101,DataEx!$222:$222,0))</f>
        <v>922696.95629602508</v>
      </c>
      <c r="I118" s="91">
        <f>+INDEX(DataEx!$1:$1048576,MATCH('2014'!$A118,DataEx!$D:$D,0),MATCH('2014'!I$101,DataEx!$222:$222,0))</f>
        <v>857271.67153218063</v>
      </c>
      <c r="J118" s="91">
        <f>+INDEX(DataEx!$1:$1048576,MATCH('2014'!$A118,DataEx!$D:$D,0),MATCH('2014'!J$101,DataEx!$222:$222,0))</f>
        <v>794944.20445414912</v>
      </c>
      <c r="K118" s="91">
        <f>+INDEX(DataEx!$1:$1048576,MATCH('2014'!$A118,DataEx!$D:$D,0),MATCH('2014'!K$101,DataEx!$222:$222,0))</f>
        <v>860500.23373355891</v>
      </c>
      <c r="L118" s="91">
        <f>+INDEX(DataEx!$1:$1048576,MATCH('2014'!$A118,DataEx!$D:$D,0),MATCH('2014'!L$101,DataEx!$222:$222,0))</f>
        <v>876623.14344260271</v>
      </c>
      <c r="M118" s="91">
        <f>+INDEX(DataEx!$1:$1048576,MATCH('2014'!$A118,DataEx!$D:$D,0),MATCH('2014'!M$101,DataEx!$222:$222,0))</f>
        <v>897950.85198249156</v>
      </c>
      <c r="N118" s="91">
        <f>+INDEX(DataEx!$1:$1048576,MATCH('2014'!$A118,DataEx!$D:$D,0),MATCH('2014'!N$101,DataEx!$222:$222,0))</f>
        <v>1049404.4207832785</v>
      </c>
      <c r="O118" s="91">
        <f>+INDEX(DataEx!$1:$1048576,MATCH('2014'!$A118,DataEx!$D:$D,0),MATCH('2014'!O$101,DataEx!$222:$222,0))</f>
        <v>1051499.288563821</v>
      </c>
      <c r="P118" s="91">
        <f>+INDEX(DataEx!$1:$1048576,MATCH('2014'!$A118,DataEx!$D:$D,0),MATCH('2014'!P$101,DataEx!$222:$222,0))</f>
        <v>1282491.8621105079</v>
      </c>
      <c r="Q118" s="91">
        <f>+INDEX(DataEx!$1:$1048576,MATCH('2014'!$A118,DataEx!$D:$D,0),MATCH('2014'!Q$101,DataEx!$222:$222,0))</f>
        <v>895782.74311122345</v>
      </c>
      <c r="R118" s="91">
        <f>+INDEX(DataEx!$1:$1048576,MATCH('2014'!$A118,DataEx!$D:$D,0),MATCH('2014'!R$101,DataEx!$222:$222,0))</f>
        <v>1782859.6661754006</v>
      </c>
      <c r="S118" s="126">
        <f t="shared" si="20"/>
        <v>11617385.520490499</v>
      </c>
      <c r="T118" s="127">
        <f t="shared" si="21"/>
        <v>3.392056224010914E-3</v>
      </c>
    </row>
    <row r="119" spans="1:20">
      <c r="A119" s="138" t="str">
        <f t="shared" si="17"/>
        <v>7124p</v>
      </c>
      <c r="B119" s="399" t="str">
        <f>+VLOOKUP(LEFT($A119,LEN(A119)-1)*1,Master!$D$22:$G$218,4,FALSE)</f>
        <v>Ostali doprinosi</v>
      </c>
      <c r="C119" s="400"/>
      <c r="D119" s="400"/>
      <c r="E119" s="400"/>
      <c r="F119" s="400"/>
      <c r="G119" s="91">
        <f>+INDEX(DataEx!$1:$1048576,MATCH('2014'!$A119,DataEx!$D:$D,0),MATCH('2014'!G$101,DataEx!$222:$222,0))</f>
        <v>393983.99785530567</v>
      </c>
      <c r="H119" s="91">
        <f>+INDEX(DataEx!$1:$1048576,MATCH('2014'!$A119,DataEx!$D:$D,0),MATCH('2014'!H$101,DataEx!$222:$222,0))</f>
        <v>814303.25480471749</v>
      </c>
      <c r="I119" s="91">
        <f>+INDEX(DataEx!$1:$1048576,MATCH('2014'!$A119,DataEx!$D:$D,0),MATCH('2014'!I$101,DataEx!$222:$222,0))</f>
        <v>943121.35406345711</v>
      </c>
      <c r="J119" s="91">
        <f>+INDEX(DataEx!$1:$1048576,MATCH('2014'!$A119,DataEx!$D:$D,0),MATCH('2014'!J$101,DataEx!$222:$222,0))</f>
        <v>1004970.8891509315</v>
      </c>
      <c r="K119" s="91">
        <f>+INDEX(DataEx!$1:$1048576,MATCH('2014'!$A119,DataEx!$D:$D,0),MATCH('2014'!K$101,DataEx!$222:$222,0))</f>
        <v>829048.34586379305</v>
      </c>
      <c r="L119" s="91">
        <f>+INDEX(DataEx!$1:$1048576,MATCH('2014'!$A119,DataEx!$D:$D,0),MATCH('2014'!L$101,DataEx!$222:$222,0))</f>
        <v>1296094.8736363046</v>
      </c>
      <c r="M119" s="91">
        <f>+INDEX(DataEx!$1:$1048576,MATCH('2014'!$A119,DataEx!$D:$D,0),MATCH('2014'!M$101,DataEx!$222:$222,0))</f>
        <v>1236215.2520219143</v>
      </c>
      <c r="N119" s="91">
        <f>+INDEX(DataEx!$1:$1048576,MATCH('2014'!$A119,DataEx!$D:$D,0),MATCH('2014'!N$101,DataEx!$222:$222,0))</f>
        <v>1144671.7494812885</v>
      </c>
      <c r="O119" s="91">
        <f>+INDEX(DataEx!$1:$1048576,MATCH('2014'!$A119,DataEx!$D:$D,0),MATCH('2014'!O$101,DataEx!$222:$222,0))</f>
        <v>1026094.5663691361</v>
      </c>
      <c r="P119" s="91">
        <f>+INDEX(DataEx!$1:$1048576,MATCH('2014'!$A119,DataEx!$D:$D,0),MATCH('2014'!P$101,DataEx!$222:$222,0))</f>
        <v>1355598.0308241891</v>
      </c>
      <c r="Q119" s="91">
        <f>+INDEX(DataEx!$1:$1048576,MATCH('2014'!$A119,DataEx!$D:$D,0),MATCH('2014'!Q$101,DataEx!$222:$222,0))</f>
        <v>840008.78680477664</v>
      </c>
      <c r="R119" s="91">
        <f>+INDEX(DataEx!$1:$1048576,MATCH('2014'!$A119,DataEx!$D:$D,0),MATCH('2014'!R$101,DataEx!$222:$222,0))</f>
        <v>1771981.5648852838</v>
      </c>
      <c r="S119" s="126">
        <f t="shared" si="20"/>
        <v>12656092.665761098</v>
      </c>
      <c r="T119" s="127">
        <f t="shared" si="21"/>
        <v>3.6953390091802045E-3</v>
      </c>
    </row>
    <row r="120" spans="1:20">
      <c r="A120" s="138" t="str">
        <f t="shared" si="17"/>
        <v>713p</v>
      </c>
      <c r="B120" s="403" t="str">
        <f>+VLOOKUP(LEFT($A120,LEN(A120)-1)*1,Master!$D$22:$G$218,4,FALSE)</f>
        <v>Takse</v>
      </c>
      <c r="C120" s="404"/>
      <c r="D120" s="404"/>
      <c r="E120" s="404"/>
      <c r="F120" s="404"/>
      <c r="G120" s="85">
        <f>+INDEX(DataEx!$1:$1048576,MATCH('2014'!$A120,DataEx!$D:$D,0),MATCH('2014'!G$101,DataEx!$222:$222,0))</f>
        <v>902871.84498938802</v>
      </c>
      <c r="H120" s="85">
        <f>+INDEX(DataEx!$1:$1048576,MATCH('2014'!$A120,DataEx!$D:$D,0),MATCH('2014'!H$101,DataEx!$222:$222,0))</f>
        <v>1376722.835592885</v>
      </c>
      <c r="I120" s="85">
        <f>+INDEX(DataEx!$1:$1048576,MATCH('2014'!$A120,DataEx!$D:$D,0),MATCH('2014'!I$101,DataEx!$222:$222,0))</f>
        <v>1533902.3810318899</v>
      </c>
      <c r="J120" s="85">
        <f>+INDEX(DataEx!$1:$1048576,MATCH('2014'!$A120,DataEx!$D:$D,0),MATCH('2014'!J$101,DataEx!$222:$222,0))</f>
        <v>1769167.7909803819</v>
      </c>
      <c r="K120" s="85">
        <f>+INDEX(DataEx!$1:$1048576,MATCH('2014'!$A120,DataEx!$D:$D,0),MATCH('2014'!K$101,DataEx!$222:$222,0))</f>
        <v>1635179.6025759527</v>
      </c>
      <c r="L120" s="85">
        <f>+INDEX(DataEx!$1:$1048576,MATCH('2014'!$A120,DataEx!$D:$D,0),MATCH('2014'!L$101,DataEx!$222:$222,0))</f>
        <v>1713767.4441061548</v>
      </c>
      <c r="M120" s="85">
        <f>+INDEX(DataEx!$1:$1048576,MATCH('2014'!$A120,DataEx!$D:$D,0),MATCH('2014'!M$101,DataEx!$222:$222,0))</f>
        <v>2233130.224239069</v>
      </c>
      <c r="N120" s="85">
        <f>+INDEX(DataEx!$1:$1048576,MATCH('2014'!$A120,DataEx!$D:$D,0),MATCH('2014'!N$101,DataEx!$222:$222,0))</f>
        <v>1791089.1999486499</v>
      </c>
      <c r="O120" s="85">
        <f>+INDEX(DataEx!$1:$1048576,MATCH('2014'!$A120,DataEx!$D:$D,0),MATCH('2014'!O$101,DataEx!$222:$222,0))</f>
        <v>1407201.854776232</v>
      </c>
      <c r="P120" s="85">
        <f>+INDEX(DataEx!$1:$1048576,MATCH('2014'!$A120,DataEx!$D:$D,0),MATCH('2014'!P$101,DataEx!$222:$222,0))</f>
        <v>2107131.608306407</v>
      </c>
      <c r="Q120" s="85">
        <f>+INDEX(DataEx!$1:$1048576,MATCH('2014'!$A120,DataEx!$D:$D,0),MATCH('2014'!Q$101,DataEx!$222:$222,0))</f>
        <v>2082325.1460510979</v>
      </c>
      <c r="R120" s="86">
        <f>+INDEX(DataEx!$1:$1048576,MATCH('2014'!$A120,DataEx!$D:$D,0),MATCH('2014'!R$101,DataEx!$222:$222,0))</f>
        <v>2370557.2656825301</v>
      </c>
      <c r="S120" s="128">
        <f t="shared" si="20"/>
        <v>20923047.198280636</v>
      </c>
      <c r="T120" s="129">
        <f t="shared" si="21"/>
        <v>6.1091329326226429E-3</v>
      </c>
    </row>
    <row r="121" spans="1:20">
      <c r="A121" s="138" t="str">
        <f t="shared" si="17"/>
        <v>714p</v>
      </c>
      <c r="B121" s="403" t="str">
        <f>+VLOOKUP(LEFT($A121,LEN(A121)-1)*1,Master!$D$22:$G$218,4,FALSE)</f>
        <v>Naknade</v>
      </c>
      <c r="C121" s="404"/>
      <c r="D121" s="404"/>
      <c r="E121" s="404"/>
      <c r="F121" s="404"/>
      <c r="G121" s="85">
        <f>+INDEX(DataEx!$1:$1048576,MATCH('2014'!$A121,DataEx!$D:$D,0),MATCH('2014'!G$101,DataEx!$222:$222,0))</f>
        <v>874647.32532018784</v>
      </c>
      <c r="H121" s="85">
        <f>+INDEX(DataEx!$1:$1048576,MATCH('2014'!$A121,DataEx!$D:$D,0),MATCH('2014'!H$101,DataEx!$222:$222,0))</f>
        <v>1141795.5130265537</v>
      </c>
      <c r="I121" s="85">
        <f>+INDEX(DataEx!$1:$1048576,MATCH('2014'!$A121,DataEx!$D:$D,0),MATCH('2014'!I$101,DataEx!$222:$222,0))</f>
        <v>1392255.6905662352</v>
      </c>
      <c r="J121" s="85">
        <f>+INDEX(DataEx!$1:$1048576,MATCH('2014'!$A121,DataEx!$D:$D,0),MATCH('2014'!J$101,DataEx!$222:$222,0))</f>
        <v>1012251.8295932285</v>
      </c>
      <c r="K121" s="85">
        <f>+INDEX(DataEx!$1:$1048576,MATCH('2014'!$A121,DataEx!$D:$D,0),MATCH('2014'!K$101,DataEx!$222:$222,0))</f>
        <v>647746.68080012128</v>
      </c>
      <c r="L121" s="85">
        <f>+INDEX(DataEx!$1:$1048576,MATCH('2014'!$A121,DataEx!$D:$D,0),MATCH('2014'!L$101,DataEx!$222:$222,0))</f>
        <v>954989.7774594496</v>
      </c>
      <c r="M121" s="85">
        <f>+INDEX(DataEx!$1:$1048576,MATCH('2014'!$A121,DataEx!$D:$D,0),MATCH('2014'!M$101,DataEx!$222:$222,0))</f>
        <v>1184343.1262543593</v>
      </c>
      <c r="N121" s="85">
        <f>+INDEX(DataEx!$1:$1048576,MATCH('2014'!$A121,DataEx!$D:$D,0),MATCH('2014'!N$101,DataEx!$222:$222,0))</f>
        <v>1056013.1087953006</v>
      </c>
      <c r="O121" s="85">
        <f>+INDEX(DataEx!$1:$1048576,MATCH('2014'!$A121,DataEx!$D:$D,0),MATCH('2014'!O$101,DataEx!$222:$222,0))</f>
        <v>1308372.2565571361</v>
      </c>
      <c r="P121" s="85">
        <f>+INDEX(DataEx!$1:$1048576,MATCH('2014'!$A121,DataEx!$D:$D,0),MATCH('2014'!P$101,DataEx!$222:$222,0))</f>
        <v>1299421.3451732181</v>
      </c>
      <c r="Q121" s="85">
        <f>+INDEX(DataEx!$1:$1048576,MATCH('2014'!$A121,DataEx!$D:$D,0),MATCH('2014'!Q$101,DataEx!$222:$222,0))</f>
        <v>1236718.8760774885</v>
      </c>
      <c r="R121" s="86">
        <f>+INDEX(DataEx!$1:$1048576,MATCH('2014'!$A121,DataEx!$D:$D,0),MATCH('2014'!R$101,DataEx!$222:$222,0))</f>
        <v>915688.23864849063</v>
      </c>
      <c r="S121" s="128">
        <f t="shared" si="20"/>
        <v>13024243.768271768</v>
      </c>
      <c r="T121" s="129">
        <f t="shared" si="21"/>
        <v>3.802832148358999E-3</v>
      </c>
    </row>
    <row r="122" spans="1:20">
      <c r="A122" s="138" t="str">
        <f t="shared" si="17"/>
        <v>715p</v>
      </c>
      <c r="B122" s="403" t="str">
        <f>+VLOOKUP(LEFT($A122,LEN(A122)-1)*1,Master!$D$22:$G$218,4,FALSE)</f>
        <v>Ostali prihodi</v>
      </c>
      <c r="C122" s="404"/>
      <c r="D122" s="404"/>
      <c r="E122" s="404"/>
      <c r="F122" s="404"/>
      <c r="G122" s="85">
        <f>+INDEX(DataEx!$1:$1048576,MATCH('2014'!$A122,DataEx!$D:$D,0),MATCH('2014'!G$101,DataEx!$222:$222,0))</f>
        <v>2128432.1735986122</v>
      </c>
      <c r="H122" s="85">
        <f>+INDEX(DataEx!$1:$1048576,MATCH('2014'!$A122,DataEx!$D:$D,0),MATCH('2014'!H$101,DataEx!$222:$222,0))</f>
        <v>1320017.4642991112</v>
      </c>
      <c r="I122" s="85">
        <f>+INDEX(DataEx!$1:$1048576,MATCH('2014'!$A122,DataEx!$D:$D,0),MATCH('2014'!I$101,DataEx!$222:$222,0))</f>
        <v>1521512.068415079</v>
      </c>
      <c r="J122" s="85">
        <f>+INDEX(DataEx!$1:$1048576,MATCH('2014'!$A122,DataEx!$D:$D,0),MATCH('2014'!J$101,DataEx!$222:$222,0))</f>
        <v>2595680.0159037258</v>
      </c>
      <c r="K122" s="85">
        <f>+INDEX(DataEx!$1:$1048576,MATCH('2014'!$A122,DataEx!$D:$D,0),MATCH('2014'!K$101,DataEx!$222:$222,0))</f>
        <v>2783027.0466008885</v>
      </c>
      <c r="L122" s="85">
        <f>+INDEX(DataEx!$1:$1048576,MATCH('2014'!$A122,DataEx!$D:$D,0),MATCH('2014'!L$101,DataEx!$222:$222,0))</f>
        <v>1934475.5951932021</v>
      </c>
      <c r="M122" s="85">
        <f>+INDEX(DataEx!$1:$1048576,MATCH('2014'!$A122,DataEx!$D:$D,0),MATCH('2014'!M$101,DataEx!$222:$222,0))</f>
        <v>3103592.0848331661</v>
      </c>
      <c r="N122" s="85">
        <f>+INDEX(DataEx!$1:$1048576,MATCH('2014'!$A122,DataEx!$D:$D,0),MATCH('2014'!N$101,DataEx!$222:$222,0))</f>
        <v>2451881.0862679579</v>
      </c>
      <c r="O122" s="85">
        <f>+INDEX(DataEx!$1:$1048576,MATCH('2014'!$A122,DataEx!$D:$D,0),MATCH('2014'!O$101,DataEx!$222:$222,0))</f>
        <v>2469058.8016255274</v>
      </c>
      <c r="P122" s="85">
        <f>+INDEX(DataEx!$1:$1048576,MATCH('2014'!$A122,DataEx!$D:$D,0),MATCH('2014'!P$101,DataEx!$222:$222,0))</f>
        <v>2200822.8981059212</v>
      </c>
      <c r="Q122" s="85">
        <f>+INDEX(DataEx!$1:$1048576,MATCH('2014'!$A122,DataEx!$D:$D,0),MATCH('2014'!Q$101,DataEx!$222:$222,0))</f>
        <v>4135986.1632531187</v>
      </c>
      <c r="R122" s="86">
        <f>+INDEX(DataEx!$1:$1048576,MATCH('2014'!$A122,DataEx!$D:$D,0),MATCH('2014'!R$101,DataEx!$222:$222,0))</f>
        <v>4766285.5166419055</v>
      </c>
      <c r="S122" s="128">
        <f t="shared" si="20"/>
        <v>31410770.914738216</v>
      </c>
      <c r="T122" s="129">
        <f t="shared" si="21"/>
        <v>9.1713493362506754E-3</v>
      </c>
    </row>
    <row r="123" spans="1:20">
      <c r="A123" s="138" t="str">
        <f t="shared" si="17"/>
        <v>73p</v>
      </c>
      <c r="B123" s="403" t="str">
        <f>+VLOOKUP(LEFT($A123,LEN(A123)-1)*1,Master!$D$22:$G$218,4,FALSE)</f>
        <v>Primici od otplate kredita i sredstva prenesena iz prethodne godine</v>
      </c>
      <c r="C123" s="404"/>
      <c r="D123" s="404"/>
      <c r="E123" s="404"/>
      <c r="F123" s="404"/>
      <c r="G123" s="85">
        <f>+INDEX(DataEx!$1:$1048576,MATCH('2014'!$A123,DataEx!$D:$D,0),MATCH('2014'!G$101,DataEx!$222:$222,0))</f>
        <v>192772.11381205477</v>
      </c>
      <c r="H123" s="85">
        <f>+INDEX(DataEx!$1:$1048576,MATCH('2014'!$A123,DataEx!$D:$D,0),MATCH('2014'!H$101,DataEx!$222:$222,0))</f>
        <v>219000.95458843262</v>
      </c>
      <c r="I123" s="85">
        <f>+INDEX(DataEx!$1:$1048576,MATCH('2014'!$A123,DataEx!$D:$D,0),MATCH('2014'!I$101,DataEx!$222:$222,0))</f>
        <v>279212.95056261157</v>
      </c>
      <c r="J123" s="85">
        <f>+INDEX(DataEx!$1:$1048576,MATCH('2014'!$A123,DataEx!$D:$D,0),MATCH('2014'!J$101,DataEx!$222:$222,0))</f>
        <v>278484.14214295219</v>
      </c>
      <c r="K123" s="85">
        <f>+INDEX(DataEx!$1:$1048576,MATCH('2014'!$A123,DataEx!$D:$D,0),MATCH('2014'!K$101,DataEx!$222:$222,0))</f>
        <v>194564.22932022985</v>
      </c>
      <c r="L123" s="85">
        <f>+INDEX(DataEx!$1:$1048576,MATCH('2014'!$A123,DataEx!$D:$D,0),MATCH('2014'!L$101,DataEx!$222:$222,0))</f>
        <v>305977.50152959337</v>
      </c>
      <c r="M123" s="85">
        <f>+INDEX(DataEx!$1:$1048576,MATCH('2014'!$A123,DataEx!$D:$D,0),MATCH('2014'!M$101,DataEx!$222:$222,0))</f>
        <v>3232893.976992269</v>
      </c>
      <c r="N123" s="85">
        <f>+INDEX(DataEx!$1:$1048576,MATCH('2014'!$A123,DataEx!$D:$D,0),MATCH('2014'!N$101,DataEx!$222:$222,0))</f>
        <v>546027.11320662138</v>
      </c>
      <c r="O123" s="85">
        <f>+INDEX(DataEx!$1:$1048576,MATCH('2014'!$A123,DataEx!$D:$D,0),MATCH('2014'!O$101,DataEx!$222:$222,0))</f>
        <v>373977.62507384352</v>
      </c>
      <c r="P123" s="85">
        <f>+INDEX(DataEx!$1:$1048576,MATCH('2014'!$A123,DataEx!$D:$D,0),MATCH('2014'!P$101,DataEx!$222:$222,0))</f>
        <v>572522.69594572182</v>
      </c>
      <c r="Q123" s="85">
        <f>+INDEX(DataEx!$1:$1048576,MATCH('2014'!$A123,DataEx!$D:$D,0),MATCH('2014'!Q$101,DataEx!$222:$222,0))</f>
        <v>159825.78339378684</v>
      </c>
      <c r="R123" s="86">
        <f>+INDEX(DataEx!$1:$1048576,MATCH('2014'!$A123,DataEx!$D:$D,0),MATCH('2014'!R$101,DataEx!$222:$222,0))</f>
        <v>691003.4005981891</v>
      </c>
      <c r="S123" s="128">
        <f t="shared" si="20"/>
        <v>7046262.487166306</v>
      </c>
      <c r="T123" s="129">
        <f t="shared" si="21"/>
        <v>2.0573749991726151E-3</v>
      </c>
    </row>
    <row r="124" spans="1:20" ht="13.5" thickBot="1">
      <c r="A124" s="138" t="str">
        <f t="shared" si="17"/>
        <v>74p</v>
      </c>
      <c r="B124" s="405" t="str">
        <f>+VLOOKUP(LEFT($A124,LEN(A124)-1)*1,Master!$D$22:$G$218,4,FALSE)</f>
        <v>Donacije i transferi</v>
      </c>
      <c r="C124" s="406"/>
      <c r="D124" s="406"/>
      <c r="E124" s="406"/>
      <c r="F124" s="406"/>
      <c r="G124" s="85">
        <f>+INDEX(DataEx!$1:$1048576,MATCH('2014'!$A124,DataEx!$D:$D,0),MATCH('2014'!G$101,DataEx!$222:$222,0))</f>
        <v>666666.66666666663</v>
      </c>
      <c r="H124" s="85">
        <f>+INDEX(DataEx!$1:$1048576,MATCH('2014'!$A124,DataEx!$D:$D,0),MATCH('2014'!H$101,DataEx!$222:$222,0))</f>
        <v>666666.66666666663</v>
      </c>
      <c r="I124" s="85">
        <f>+INDEX(DataEx!$1:$1048576,MATCH('2014'!$A124,DataEx!$D:$D,0),MATCH('2014'!I$101,DataEx!$222:$222,0))</f>
        <v>666666.66666666663</v>
      </c>
      <c r="J124" s="85">
        <f>+INDEX(DataEx!$1:$1048576,MATCH('2014'!$A124,DataEx!$D:$D,0),MATCH('2014'!J$101,DataEx!$222:$222,0))</f>
        <v>666666.66666666663</v>
      </c>
      <c r="K124" s="85">
        <f>+INDEX(DataEx!$1:$1048576,MATCH('2014'!$A124,DataEx!$D:$D,0),MATCH('2014'!K$101,DataEx!$222:$222,0))</f>
        <v>666666.66666666663</v>
      </c>
      <c r="L124" s="85">
        <f>+INDEX(DataEx!$1:$1048576,MATCH('2014'!$A124,DataEx!$D:$D,0),MATCH('2014'!L$101,DataEx!$222:$222,0))</f>
        <v>666666.66666666663</v>
      </c>
      <c r="M124" s="85">
        <f>+INDEX(DataEx!$1:$1048576,MATCH('2014'!$A124,DataEx!$D:$D,0),MATCH('2014'!M$101,DataEx!$222:$222,0))</f>
        <v>666666.66666666663</v>
      </c>
      <c r="N124" s="85">
        <f>+INDEX(DataEx!$1:$1048576,MATCH('2014'!$A124,DataEx!$D:$D,0),MATCH('2014'!N$101,DataEx!$222:$222,0))</f>
        <v>666666.66666666663</v>
      </c>
      <c r="O124" s="85">
        <f>+INDEX(DataEx!$1:$1048576,MATCH('2014'!$A124,DataEx!$D:$D,0),MATCH('2014'!O$101,DataEx!$222:$222,0))</f>
        <v>666666.66666666663</v>
      </c>
      <c r="P124" s="85">
        <f>+INDEX(DataEx!$1:$1048576,MATCH('2014'!$A124,DataEx!$D:$D,0),MATCH('2014'!P$101,DataEx!$222:$222,0))</f>
        <v>666666.66666666663</v>
      </c>
      <c r="Q124" s="85">
        <f>+INDEX(DataEx!$1:$1048576,MATCH('2014'!$A124,DataEx!$D:$D,0),MATCH('2014'!Q$101,DataEx!$222:$222,0))</f>
        <v>666666.66666666663</v>
      </c>
      <c r="R124" s="86">
        <f>+INDEX(DataEx!$1:$1048576,MATCH('2014'!$A124,DataEx!$D:$D,0),MATCH('2014'!R$101,DataEx!$222:$222,0))</f>
        <v>666666.66666666663</v>
      </c>
      <c r="S124" s="130">
        <f t="shared" si="20"/>
        <v>8000000.0000000009</v>
      </c>
      <c r="T124" s="131">
        <f t="shared" si="21"/>
        <v>2.3358482632968164E-3</v>
      </c>
    </row>
    <row r="125" spans="1:20" ht="13.5" thickBot="1">
      <c r="A125" s="138" t="str">
        <f t="shared" si="17"/>
        <v>4p</v>
      </c>
      <c r="B125" s="391" t="str">
        <f>+VLOOKUP(LEFT($A125,LEN(A125)-1)*1,Master!$D$22:$G$218,4,FALSE)</f>
        <v>Budžetki izdaci</v>
      </c>
      <c r="C125" s="392"/>
      <c r="D125" s="392"/>
      <c r="E125" s="392"/>
      <c r="F125" s="392"/>
      <c r="G125" s="97">
        <f>+G127+G138+G144+SUM(G145:G148)</f>
        <v>110630615.51018211</v>
      </c>
      <c r="H125" s="97">
        <f t="shared" ref="H125:R125" si="23">+H127+H138+H144+SUM(H145:H148)</f>
        <v>110630615.51018211</v>
      </c>
      <c r="I125" s="97">
        <f t="shared" si="23"/>
        <v>110630615.51018211</v>
      </c>
      <c r="J125" s="97">
        <f t="shared" si="23"/>
        <v>110630615.51018211</v>
      </c>
      <c r="K125" s="97">
        <f t="shared" si="23"/>
        <v>110630615.51018211</v>
      </c>
      <c r="L125" s="97">
        <f t="shared" si="23"/>
        <v>110630615.51018211</v>
      </c>
      <c r="M125" s="97">
        <f t="shared" si="23"/>
        <v>110630615.51018211</v>
      </c>
      <c r="N125" s="97">
        <f t="shared" si="23"/>
        <v>110630615.51018211</v>
      </c>
      <c r="O125" s="97">
        <f t="shared" si="23"/>
        <v>110630615.51018211</v>
      </c>
      <c r="P125" s="97">
        <f t="shared" si="23"/>
        <v>110630615.51018211</v>
      </c>
      <c r="Q125" s="97">
        <f t="shared" si="23"/>
        <v>110630615.51018211</v>
      </c>
      <c r="R125" s="97">
        <f t="shared" si="23"/>
        <v>110629366.79018211</v>
      </c>
      <c r="S125" s="132">
        <f t="shared" si="20"/>
        <v>1327566137.4021854</v>
      </c>
      <c r="T125" s="133">
        <f t="shared" si="21"/>
        <v>0.38762413205781965</v>
      </c>
    </row>
    <row r="126" spans="1:20" ht="13.5" thickBot="1">
      <c r="A126" s="138" t="str">
        <f t="shared" si="17"/>
        <v>41p</v>
      </c>
      <c r="B126" s="407" t="str">
        <f>+VLOOKUP(LEFT($A126,LEN(A126)-1)*1,Master!$D$22:$G$218,4,FALSE)</f>
        <v>Tekući izdaci</v>
      </c>
      <c r="C126" s="408"/>
      <c r="D126" s="408"/>
      <c r="E126" s="408"/>
      <c r="F126" s="408"/>
      <c r="G126" s="80">
        <f t="shared" ref="G126:R126" si="24">+G125-G145</f>
        <v>103108073.84351544</v>
      </c>
      <c r="H126" s="80">
        <f t="shared" si="24"/>
        <v>103108073.84351544</v>
      </c>
      <c r="I126" s="80">
        <f t="shared" si="24"/>
        <v>103108073.84351544</v>
      </c>
      <c r="J126" s="80">
        <f t="shared" si="24"/>
        <v>103108073.84351544</v>
      </c>
      <c r="K126" s="80">
        <f t="shared" si="24"/>
        <v>103108073.84351544</v>
      </c>
      <c r="L126" s="80">
        <f t="shared" si="24"/>
        <v>103108073.84351544</v>
      </c>
      <c r="M126" s="80">
        <f t="shared" si="24"/>
        <v>103108073.84351544</v>
      </c>
      <c r="N126" s="80">
        <f t="shared" si="24"/>
        <v>103108073.84351544</v>
      </c>
      <c r="O126" s="80">
        <f t="shared" si="24"/>
        <v>103108073.84351544</v>
      </c>
      <c r="P126" s="80">
        <f t="shared" si="24"/>
        <v>103108073.84351544</v>
      </c>
      <c r="Q126" s="80">
        <f t="shared" si="24"/>
        <v>103108073.84351544</v>
      </c>
      <c r="R126" s="80">
        <f t="shared" si="24"/>
        <v>103106825.12351544</v>
      </c>
      <c r="S126" s="134">
        <f t="shared" si="20"/>
        <v>1237295637.402185</v>
      </c>
      <c r="T126" s="135">
        <f t="shared" si="21"/>
        <v>0.36126685822632765</v>
      </c>
    </row>
    <row r="127" spans="1:20">
      <c r="A127" s="138" t="str">
        <f t="shared" si="17"/>
        <v>40p</v>
      </c>
      <c r="B127" s="401" t="str">
        <f>+VLOOKUP(LEFT($A127,LEN(A127)-1)*1,Master!$D$22:$G$218,4,FALSE)</f>
        <v>Tekući budžetski izdaci</v>
      </c>
      <c r="C127" s="402"/>
      <c r="D127" s="402"/>
      <c r="E127" s="402"/>
      <c r="F127" s="402"/>
      <c r="G127" s="89">
        <f t="shared" ref="G127:R127" si="25">+SUM(G128:G137)</f>
        <v>52676503.419999987</v>
      </c>
      <c r="H127" s="89">
        <f t="shared" si="25"/>
        <v>52676503.419999987</v>
      </c>
      <c r="I127" s="89">
        <f t="shared" si="25"/>
        <v>52676503.419999987</v>
      </c>
      <c r="J127" s="89">
        <f t="shared" si="25"/>
        <v>52676503.419999987</v>
      </c>
      <c r="K127" s="89">
        <f t="shared" si="25"/>
        <v>52676503.419999987</v>
      </c>
      <c r="L127" s="89">
        <f t="shared" si="25"/>
        <v>52676503.419999987</v>
      </c>
      <c r="M127" s="89">
        <f t="shared" si="25"/>
        <v>52676503.419999987</v>
      </c>
      <c r="N127" s="89">
        <f t="shared" si="25"/>
        <v>52676503.419999987</v>
      </c>
      <c r="O127" s="89">
        <f t="shared" si="25"/>
        <v>52676503.419999987</v>
      </c>
      <c r="P127" s="89">
        <f t="shared" si="25"/>
        <v>52676503.419999987</v>
      </c>
      <c r="Q127" s="89">
        <f t="shared" si="25"/>
        <v>52676503.419999987</v>
      </c>
      <c r="R127" s="90">
        <f t="shared" si="25"/>
        <v>52676003.419999987</v>
      </c>
      <c r="S127" s="124">
        <f t="shared" si="20"/>
        <v>632117541.03999972</v>
      </c>
      <c r="T127" s="125">
        <f t="shared" si="21"/>
        <v>0.18456633255471716</v>
      </c>
    </row>
    <row r="128" spans="1:20">
      <c r="A128" s="138" t="str">
        <f t="shared" si="17"/>
        <v>411p</v>
      </c>
      <c r="B128" s="399" t="str">
        <f>+VLOOKUP(LEFT($A128,LEN(A128)-1)*1,Master!$D$22:$G$218,4,FALSE)</f>
        <v>Bruto zarade i doprinosi na teret poslodavca</v>
      </c>
      <c r="C128" s="400"/>
      <c r="D128" s="400"/>
      <c r="E128" s="400"/>
      <c r="F128" s="400"/>
      <c r="G128" s="91">
        <f>+INDEX(DataEx!$1:$1048576,MATCH('2014'!$A128,DataEx!$D:$D,0),MATCH('2014'!G$101,DataEx!$222:$222,0))</f>
        <v>32195307.643333331</v>
      </c>
      <c r="H128" s="91">
        <f>+INDEX(DataEx!$1:$1048576,MATCH('2014'!$A128,DataEx!$D:$D,0),MATCH('2014'!H$101,DataEx!$222:$222,0))</f>
        <v>32195307.643333331</v>
      </c>
      <c r="I128" s="91">
        <f>+INDEX(DataEx!$1:$1048576,MATCH('2014'!$A128,DataEx!$D:$D,0),MATCH('2014'!I$101,DataEx!$222:$222,0))</f>
        <v>32195307.643333331</v>
      </c>
      <c r="J128" s="91">
        <f>+INDEX(DataEx!$1:$1048576,MATCH('2014'!$A128,DataEx!$D:$D,0),MATCH('2014'!J$101,DataEx!$222:$222,0))</f>
        <v>32195307.643333331</v>
      </c>
      <c r="K128" s="91">
        <f>+INDEX(DataEx!$1:$1048576,MATCH('2014'!$A128,DataEx!$D:$D,0),MATCH('2014'!K$101,DataEx!$222:$222,0))</f>
        <v>32195307.643333331</v>
      </c>
      <c r="L128" s="91">
        <f>+INDEX(DataEx!$1:$1048576,MATCH('2014'!$A128,DataEx!$D:$D,0),MATCH('2014'!L$101,DataEx!$222:$222,0))</f>
        <v>32195307.643333331</v>
      </c>
      <c r="M128" s="91">
        <f>+INDEX(DataEx!$1:$1048576,MATCH('2014'!$A128,DataEx!$D:$D,0),MATCH('2014'!M$101,DataEx!$222:$222,0))</f>
        <v>32195307.643333331</v>
      </c>
      <c r="N128" s="91">
        <f>+INDEX(DataEx!$1:$1048576,MATCH('2014'!$A128,DataEx!$D:$D,0),MATCH('2014'!N$101,DataEx!$222:$222,0))</f>
        <v>32195307.643333331</v>
      </c>
      <c r="O128" s="91">
        <f>+INDEX(DataEx!$1:$1048576,MATCH('2014'!$A128,DataEx!$D:$D,0),MATCH('2014'!O$101,DataEx!$222:$222,0))</f>
        <v>32195307.643333331</v>
      </c>
      <c r="P128" s="91">
        <f>+INDEX(DataEx!$1:$1048576,MATCH('2014'!$A128,DataEx!$D:$D,0),MATCH('2014'!P$101,DataEx!$222:$222,0))</f>
        <v>32195307.643333331</v>
      </c>
      <c r="Q128" s="91">
        <f>+INDEX(DataEx!$1:$1048576,MATCH('2014'!$A128,DataEx!$D:$D,0),MATCH('2014'!Q$101,DataEx!$222:$222,0))</f>
        <v>32195307.643333331</v>
      </c>
      <c r="R128" s="91">
        <f>+INDEX(DataEx!$1:$1048576,MATCH('2014'!$A128,DataEx!$D:$D,0),MATCH('2014'!R$101,DataEx!$222:$222,0))</f>
        <v>32195307.643333331</v>
      </c>
      <c r="S128" s="126">
        <f t="shared" si="20"/>
        <v>386343691.71999985</v>
      </c>
      <c r="T128" s="127">
        <f t="shared" si="21"/>
        <v>0.11280503016748028</v>
      </c>
    </row>
    <row r="129" spans="1:20">
      <c r="A129" s="138" t="str">
        <f t="shared" si="17"/>
        <v>412p</v>
      </c>
      <c r="B129" s="399" t="str">
        <f>+VLOOKUP(LEFT($A129,LEN(A129)-1)*1,Master!$D$22:$G$218,4,FALSE)</f>
        <v>Ostala lična primanja</v>
      </c>
      <c r="C129" s="400"/>
      <c r="D129" s="400"/>
      <c r="E129" s="400"/>
      <c r="F129" s="400"/>
      <c r="G129" s="91">
        <f>+INDEX(DataEx!$1:$1048576,MATCH('2014'!$A129,DataEx!$D:$D,0),MATCH('2014'!G$101,DataEx!$222:$222,0))</f>
        <v>956513.66333333333</v>
      </c>
      <c r="H129" s="91">
        <f>+INDEX(DataEx!$1:$1048576,MATCH('2014'!$A129,DataEx!$D:$D,0),MATCH('2014'!H$101,DataEx!$222:$222,0))</f>
        <v>956513.66333333333</v>
      </c>
      <c r="I129" s="91">
        <f>+INDEX(DataEx!$1:$1048576,MATCH('2014'!$A129,DataEx!$D:$D,0),MATCH('2014'!I$101,DataEx!$222:$222,0))</f>
        <v>956513.66333333333</v>
      </c>
      <c r="J129" s="91">
        <f>+INDEX(DataEx!$1:$1048576,MATCH('2014'!$A129,DataEx!$D:$D,0),MATCH('2014'!J$101,DataEx!$222:$222,0))</f>
        <v>956513.66333333333</v>
      </c>
      <c r="K129" s="91">
        <f>+INDEX(DataEx!$1:$1048576,MATCH('2014'!$A129,DataEx!$D:$D,0),MATCH('2014'!K$101,DataEx!$222:$222,0))</f>
        <v>956513.66333333333</v>
      </c>
      <c r="L129" s="91">
        <f>+INDEX(DataEx!$1:$1048576,MATCH('2014'!$A129,DataEx!$D:$D,0),MATCH('2014'!L$101,DataEx!$222:$222,0))</f>
        <v>956513.66333333333</v>
      </c>
      <c r="M129" s="91">
        <f>+INDEX(DataEx!$1:$1048576,MATCH('2014'!$A129,DataEx!$D:$D,0),MATCH('2014'!M$101,DataEx!$222:$222,0))</f>
        <v>956513.66333333333</v>
      </c>
      <c r="N129" s="91">
        <f>+INDEX(DataEx!$1:$1048576,MATCH('2014'!$A129,DataEx!$D:$D,0),MATCH('2014'!N$101,DataEx!$222:$222,0))</f>
        <v>956513.66333333333</v>
      </c>
      <c r="O129" s="91">
        <f>+INDEX(DataEx!$1:$1048576,MATCH('2014'!$A129,DataEx!$D:$D,0),MATCH('2014'!O$101,DataEx!$222:$222,0))</f>
        <v>956513.66333333333</v>
      </c>
      <c r="P129" s="91">
        <f>+INDEX(DataEx!$1:$1048576,MATCH('2014'!$A129,DataEx!$D:$D,0),MATCH('2014'!P$101,DataEx!$222:$222,0))</f>
        <v>956513.66333333333</v>
      </c>
      <c r="Q129" s="91">
        <f>+INDEX(DataEx!$1:$1048576,MATCH('2014'!$A129,DataEx!$D:$D,0),MATCH('2014'!Q$101,DataEx!$222:$222,0))</f>
        <v>956513.66333333333</v>
      </c>
      <c r="R129" s="91">
        <f>+INDEX(DataEx!$1:$1048576,MATCH('2014'!$A129,DataEx!$D:$D,0),MATCH('2014'!R$101,DataEx!$222:$222,0))</f>
        <v>956513.66333333333</v>
      </c>
      <c r="S129" s="126">
        <f t="shared" si="20"/>
        <v>11478163.960000001</v>
      </c>
      <c r="T129" s="127">
        <f t="shared" si="21"/>
        <v>3.3514061689752638E-3</v>
      </c>
    </row>
    <row r="130" spans="1:20">
      <c r="A130" s="138" t="str">
        <f t="shared" si="17"/>
        <v>413p</v>
      </c>
      <c r="B130" s="399" t="str">
        <f>+VLOOKUP(LEFT($A130,LEN(A130)-1)*1,Master!$D$22:$G$218,4,FALSE)</f>
        <v>Rashodi za materijal</v>
      </c>
      <c r="C130" s="400"/>
      <c r="D130" s="400"/>
      <c r="E130" s="400"/>
      <c r="F130" s="400"/>
      <c r="G130" s="91">
        <f>+INDEX(DataEx!$1:$1048576,MATCH('2014'!$A130,DataEx!$D:$D,0),MATCH('2014'!G$101,DataEx!$222:$222,0))</f>
        <v>2567060.8260771562</v>
      </c>
      <c r="H130" s="91">
        <f>+INDEX(DataEx!$1:$1048576,MATCH('2014'!$A130,DataEx!$D:$D,0),MATCH('2014'!H$101,DataEx!$222:$222,0))</f>
        <v>2567060.8260771562</v>
      </c>
      <c r="I130" s="91">
        <f>+INDEX(DataEx!$1:$1048576,MATCH('2014'!$A130,DataEx!$D:$D,0),MATCH('2014'!I$101,DataEx!$222:$222,0))</f>
        <v>2567060.8260771562</v>
      </c>
      <c r="J130" s="91">
        <f>+INDEX(DataEx!$1:$1048576,MATCH('2014'!$A130,DataEx!$D:$D,0),MATCH('2014'!J$101,DataEx!$222:$222,0))</f>
        <v>2567060.8260771562</v>
      </c>
      <c r="K130" s="91">
        <f>+INDEX(DataEx!$1:$1048576,MATCH('2014'!$A130,DataEx!$D:$D,0),MATCH('2014'!K$101,DataEx!$222:$222,0))</f>
        <v>2567060.8260771562</v>
      </c>
      <c r="L130" s="91">
        <f>+INDEX(DataEx!$1:$1048576,MATCH('2014'!$A130,DataEx!$D:$D,0),MATCH('2014'!L$101,DataEx!$222:$222,0))</f>
        <v>2567060.8260771562</v>
      </c>
      <c r="M130" s="91">
        <f>+INDEX(DataEx!$1:$1048576,MATCH('2014'!$A130,DataEx!$D:$D,0),MATCH('2014'!M$101,DataEx!$222:$222,0))</f>
        <v>2567060.8260771562</v>
      </c>
      <c r="N130" s="91">
        <f>+INDEX(DataEx!$1:$1048576,MATCH('2014'!$A130,DataEx!$D:$D,0),MATCH('2014'!N$101,DataEx!$222:$222,0))</f>
        <v>2567060.8260771562</v>
      </c>
      <c r="O130" s="91">
        <f>+INDEX(DataEx!$1:$1048576,MATCH('2014'!$A130,DataEx!$D:$D,0),MATCH('2014'!O$101,DataEx!$222:$222,0))</f>
        <v>2567060.8260771562</v>
      </c>
      <c r="P130" s="91">
        <f>+INDEX(DataEx!$1:$1048576,MATCH('2014'!$A130,DataEx!$D:$D,0),MATCH('2014'!P$101,DataEx!$222:$222,0))</f>
        <v>2567060.8260771562</v>
      </c>
      <c r="Q130" s="91">
        <f>+INDEX(DataEx!$1:$1048576,MATCH('2014'!$A130,DataEx!$D:$D,0),MATCH('2014'!Q$101,DataEx!$222:$222,0))</f>
        <v>2567060.8260771562</v>
      </c>
      <c r="R130" s="91">
        <f>+INDEX(DataEx!$1:$1048576,MATCH('2014'!$A130,DataEx!$D:$D,0),MATCH('2014'!R$101,DataEx!$222:$222,0))</f>
        <v>2567060.8260771562</v>
      </c>
      <c r="S130" s="126">
        <f t="shared" si="20"/>
        <v>30804729.912925873</v>
      </c>
      <c r="T130" s="127">
        <f t="shared" si="21"/>
        <v>8.9943968585544237E-3</v>
      </c>
    </row>
    <row r="131" spans="1:20">
      <c r="A131" s="138" t="str">
        <f t="shared" si="17"/>
        <v>414p</v>
      </c>
      <c r="B131" s="399" t="str">
        <f>+VLOOKUP(LEFT($A131,LEN(A131)-1)*1,Master!$D$22:$G$218,4,FALSE)</f>
        <v>Rashodi za usluge</v>
      </c>
      <c r="C131" s="400"/>
      <c r="D131" s="400"/>
      <c r="E131" s="400"/>
      <c r="F131" s="400"/>
      <c r="G131" s="91">
        <f>+INDEX(DataEx!$1:$1048576,MATCH('2014'!$A131,DataEx!$D:$D,0),MATCH('2014'!G$101,DataEx!$222:$222,0))</f>
        <v>3555210.7859614557</v>
      </c>
      <c r="H131" s="91">
        <f>+INDEX(DataEx!$1:$1048576,MATCH('2014'!$A131,DataEx!$D:$D,0),MATCH('2014'!H$101,DataEx!$222:$222,0))</f>
        <v>3555210.7859614557</v>
      </c>
      <c r="I131" s="91">
        <f>+INDEX(DataEx!$1:$1048576,MATCH('2014'!$A131,DataEx!$D:$D,0),MATCH('2014'!I$101,DataEx!$222:$222,0))</f>
        <v>3555210.7859614557</v>
      </c>
      <c r="J131" s="91">
        <f>+INDEX(DataEx!$1:$1048576,MATCH('2014'!$A131,DataEx!$D:$D,0),MATCH('2014'!J$101,DataEx!$222:$222,0))</f>
        <v>3555210.7859614557</v>
      </c>
      <c r="K131" s="91">
        <f>+INDEX(DataEx!$1:$1048576,MATCH('2014'!$A131,DataEx!$D:$D,0),MATCH('2014'!K$101,DataEx!$222:$222,0))</f>
        <v>3555210.7859614557</v>
      </c>
      <c r="L131" s="91">
        <f>+INDEX(DataEx!$1:$1048576,MATCH('2014'!$A131,DataEx!$D:$D,0),MATCH('2014'!L$101,DataEx!$222:$222,0))</f>
        <v>3555210.7859614557</v>
      </c>
      <c r="M131" s="91">
        <f>+INDEX(DataEx!$1:$1048576,MATCH('2014'!$A131,DataEx!$D:$D,0),MATCH('2014'!M$101,DataEx!$222:$222,0))</f>
        <v>3555210.7859614557</v>
      </c>
      <c r="N131" s="91">
        <f>+INDEX(DataEx!$1:$1048576,MATCH('2014'!$A131,DataEx!$D:$D,0),MATCH('2014'!N$101,DataEx!$222:$222,0))</f>
        <v>3555210.7859614557</v>
      </c>
      <c r="O131" s="91">
        <f>+INDEX(DataEx!$1:$1048576,MATCH('2014'!$A131,DataEx!$D:$D,0),MATCH('2014'!O$101,DataEx!$222:$222,0))</f>
        <v>3555210.7859614557</v>
      </c>
      <c r="P131" s="91">
        <f>+INDEX(DataEx!$1:$1048576,MATCH('2014'!$A131,DataEx!$D:$D,0),MATCH('2014'!P$101,DataEx!$222:$222,0))</f>
        <v>3555210.7859614557</v>
      </c>
      <c r="Q131" s="91">
        <f>+INDEX(DataEx!$1:$1048576,MATCH('2014'!$A131,DataEx!$D:$D,0),MATCH('2014'!Q$101,DataEx!$222:$222,0))</f>
        <v>3555210.7859614557</v>
      </c>
      <c r="R131" s="91">
        <f>+INDEX(DataEx!$1:$1048576,MATCH('2014'!$A131,DataEx!$D:$D,0),MATCH('2014'!R$101,DataEx!$222:$222,0))</f>
        <v>3555210.7859614557</v>
      </c>
      <c r="S131" s="126">
        <f t="shared" si="20"/>
        <v>42662529.431537472</v>
      </c>
      <c r="T131" s="127">
        <f t="shared" si="21"/>
        <v>1.2456649410063265E-2</v>
      </c>
    </row>
    <row r="132" spans="1:20">
      <c r="A132" s="138" t="str">
        <f t="shared" si="17"/>
        <v>415p</v>
      </c>
      <c r="B132" s="399" t="str">
        <f>+VLOOKUP(LEFT($A132,LEN(A132)-1)*1,Master!$D$22:$G$218,4,FALSE)</f>
        <v>Rashodi za tekuće održavanje</v>
      </c>
      <c r="C132" s="400"/>
      <c r="D132" s="400"/>
      <c r="E132" s="400"/>
      <c r="F132" s="400"/>
      <c r="G132" s="91">
        <f>+INDEX(DataEx!$1:$1048576,MATCH('2014'!$A132,DataEx!$D:$D,0),MATCH('2014'!G$101,DataEx!$222:$222,0))</f>
        <v>1804616.9333333331</v>
      </c>
      <c r="H132" s="91">
        <f>+INDEX(DataEx!$1:$1048576,MATCH('2014'!$A132,DataEx!$D:$D,0),MATCH('2014'!H$101,DataEx!$222:$222,0))</f>
        <v>1804616.9333333331</v>
      </c>
      <c r="I132" s="91">
        <f>+INDEX(DataEx!$1:$1048576,MATCH('2014'!$A132,DataEx!$D:$D,0),MATCH('2014'!I$101,DataEx!$222:$222,0))</f>
        <v>1804616.9333333331</v>
      </c>
      <c r="J132" s="91">
        <f>+INDEX(DataEx!$1:$1048576,MATCH('2014'!$A132,DataEx!$D:$D,0),MATCH('2014'!J$101,DataEx!$222:$222,0))</f>
        <v>1804616.9333333331</v>
      </c>
      <c r="K132" s="91">
        <f>+INDEX(DataEx!$1:$1048576,MATCH('2014'!$A132,DataEx!$D:$D,0),MATCH('2014'!K$101,DataEx!$222:$222,0))</f>
        <v>1804616.9333333331</v>
      </c>
      <c r="L132" s="91">
        <f>+INDEX(DataEx!$1:$1048576,MATCH('2014'!$A132,DataEx!$D:$D,0),MATCH('2014'!L$101,DataEx!$222:$222,0))</f>
        <v>1804616.9333333331</v>
      </c>
      <c r="M132" s="91">
        <f>+INDEX(DataEx!$1:$1048576,MATCH('2014'!$A132,DataEx!$D:$D,0),MATCH('2014'!M$101,DataEx!$222:$222,0))</f>
        <v>1804616.9333333331</v>
      </c>
      <c r="N132" s="91">
        <f>+INDEX(DataEx!$1:$1048576,MATCH('2014'!$A132,DataEx!$D:$D,0),MATCH('2014'!N$101,DataEx!$222:$222,0))</f>
        <v>1804616.9333333331</v>
      </c>
      <c r="O132" s="91">
        <f>+INDEX(DataEx!$1:$1048576,MATCH('2014'!$A132,DataEx!$D:$D,0),MATCH('2014'!O$101,DataEx!$222:$222,0))</f>
        <v>1804616.9333333331</v>
      </c>
      <c r="P132" s="91">
        <f>+INDEX(DataEx!$1:$1048576,MATCH('2014'!$A132,DataEx!$D:$D,0),MATCH('2014'!P$101,DataEx!$222:$222,0))</f>
        <v>1804616.9333333331</v>
      </c>
      <c r="Q132" s="91">
        <f>+INDEX(DataEx!$1:$1048576,MATCH('2014'!$A132,DataEx!$D:$D,0),MATCH('2014'!Q$101,DataEx!$222:$222,0))</f>
        <v>1804616.9333333331</v>
      </c>
      <c r="R132" s="91">
        <f>+INDEX(DataEx!$1:$1048576,MATCH('2014'!$A132,DataEx!$D:$D,0),MATCH('2014'!R$101,DataEx!$222:$222,0))</f>
        <v>1804116.9333333331</v>
      </c>
      <c r="S132" s="126">
        <f t="shared" si="20"/>
        <v>21654903.199999999</v>
      </c>
      <c r="T132" s="127">
        <f t="shared" si="21"/>
        <v>6.3228210039475837E-3</v>
      </c>
    </row>
    <row r="133" spans="1:20">
      <c r="A133" s="138" t="str">
        <f t="shared" si="17"/>
        <v>416p</v>
      </c>
      <c r="B133" s="399" t="str">
        <f>+VLOOKUP(LEFT($A133,LEN(A133)-1)*1,Master!$D$22:$G$218,4,FALSE)</f>
        <v>Kamate</v>
      </c>
      <c r="C133" s="400"/>
      <c r="D133" s="400"/>
      <c r="E133" s="400"/>
      <c r="F133" s="400"/>
      <c r="G133" s="91">
        <f>+INDEX(DataEx!$1:$1048576,MATCH('2014'!$A133,DataEx!$D:$D,0),MATCH('2014'!G$101,DataEx!$222:$222,0))</f>
        <v>6297113.5108333332</v>
      </c>
      <c r="H133" s="91">
        <f>+INDEX(DataEx!$1:$1048576,MATCH('2014'!$A133,DataEx!$D:$D,0),MATCH('2014'!H$101,DataEx!$222:$222,0))</f>
        <v>6297113.5108333332</v>
      </c>
      <c r="I133" s="91">
        <f>+INDEX(DataEx!$1:$1048576,MATCH('2014'!$A133,DataEx!$D:$D,0),MATCH('2014'!I$101,DataEx!$222:$222,0))</f>
        <v>6297113.5108333332</v>
      </c>
      <c r="J133" s="91">
        <f>+INDEX(DataEx!$1:$1048576,MATCH('2014'!$A133,DataEx!$D:$D,0),MATCH('2014'!J$101,DataEx!$222:$222,0))</f>
        <v>6297113.5108333332</v>
      </c>
      <c r="K133" s="91">
        <f>+INDEX(DataEx!$1:$1048576,MATCH('2014'!$A133,DataEx!$D:$D,0),MATCH('2014'!K$101,DataEx!$222:$222,0))</f>
        <v>6297113.5108333332</v>
      </c>
      <c r="L133" s="91">
        <f>+INDEX(DataEx!$1:$1048576,MATCH('2014'!$A133,DataEx!$D:$D,0),MATCH('2014'!L$101,DataEx!$222:$222,0))</f>
        <v>6297113.5108333332</v>
      </c>
      <c r="M133" s="91">
        <f>+INDEX(DataEx!$1:$1048576,MATCH('2014'!$A133,DataEx!$D:$D,0),MATCH('2014'!M$101,DataEx!$222:$222,0))</f>
        <v>6297113.5108333332</v>
      </c>
      <c r="N133" s="91">
        <f>+INDEX(DataEx!$1:$1048576,MATCH('2014'!$A133,DataEx!$D:$D,0),MATCH('2014'!N$101,DataEx!$222:$222,0))</f>
        <v>6297113.5108333332</v>
      </c>
      <c r="O133" s="91">
        <f>+INDEX(DataEx!$1:$1048576,MATCH('2014'!$A133,DataEx!$D:$D,0),MATCH('2014'!O$101,DataEx!$222:$222,0))</f>
        <v>6297113.5108333332</v>
      </c>
      <c r="P133" s="91">
        <f>+INDEX(DataEx!$1:$1048576,MATCH('2014'!$A133,DataEx!$D:$D,0),MATCH('2014'!P$101,DataEx!$222:$222,0))</f>
        <v>6297113.5108333332</v>
      </c>
      <c r="Q133" s="91">
        <f>+INDEX(DataEx!$1:$1048576,MATCH('2014'!$A133,DataEx!$D:$D,0),MATCH('2014'!Q$101,DataEx!$222:$222,0))</f>
        <v>6297113.5108333332</v>
      </c>
      <c r="R133" s="91">
        <f>+INDEX(DataEx!$1:$1048576,MATCH('2014'!$A133,DataEx!$D:$D,0),MATCH('2014'!R$101,DataEx!$222:$222,0))</f>
        <v>6297113.5108333332</v>
      </c>
      <c r="S133" s="126">
        <f t="shared" si="20"/>
        <v>75565362.129999995</v>
      </c>
      <c r="T133" s="127">
        <f t="shared" si="21"/>
        <v>2.2063652487094437E-2</v>
      </c>
    </row>
    <row r="134" spans="1:20">
      <c r="A134" s="138" t="str">
        <f t="shared" si="17"/>
        <v>417p</v>
      </c>
      <c r="B134" s="399" t="str">
        <f>+VLOOKUP(LEFT($A134,LEN(A134)-1)*1,Master!$D$22:$G$218,4,FALSE)</f>
        <v>Renta</v>
      </c>
      <c r="C134" s="400"/>
      <c r="D134" s="400"/>
      <c r="E134" s="400"/>
      <c r="F134" s="400"/>
      <c r="G134" s="91">
        <f>+INDEX(DataEx!$1:$1048576,MATCH('2014'!$A134,DataEx!$D:$D,0),MATCH('2014'!G$101,DataEx!$222:$222,0))</f>
        <v>678983.51166666672</v>
      </c>
      <c r="H134" s="91">
        <f>+INDEX(DataEx!$1:$1048576,MATCH('2014'!$A134,DataEx!$D:$D,0),MATCH('2014'!H$101,DataEx!$222:$222,0))</f>
        <v>678983.51166666672</v>
      </c>
      <c r="I134" s="91">
        <f>+INDEX(DataEx!$1:$1048576,MATCH('2014'!$A134,DataEx!$D:$D,0),MATCH('2014'!I$101,DataEx!$222:$222,0))</f>
        <v>678983.51166666672</v>
      </c>
      <c r="J134" s="91">
        <f>+INDEX(DataEx!$1:$1048576,MATCH('2014'!$A134,DataEx!$D:$D,0),MATCH('2014'!J$101,DataEx!$222:$222,0))</f>
        <v>678983.51166666672</v>
      </c>
      <c r="K134" s="91">
        <f>+INDEX(DataEx!$1:$1048576,MATCH('2014'!$A134,DataEx!$D:$D,0),MATCH('2014'!K$101,DataEx!$222:$222,0))</f>
        <v>678983.51166666672</v>
      </c>
      <c r="L134" s="91">
        <f>+INDEX(DataEx!$1:$1048576,MATCH('2014'!$A134,DataEx!$D:$D,0),MATCH('2014'!L$101,DataEx!$222:$222,0))</f>
        <v>678983.51166666672</v>
      </c>
      <c r="M134" s="91">
        <f>+INDEX(DataEx!$1:$1048576,MATCH('2014'!$A134,DataEx!$D:$D,0),MATCH('2014'!M$101,DataEx!$222:$222,0))</f>
        <v>678983.51166666672</v>
      </c>
      <c r="N134" s="91">
        <f>+INDEX(DataEx!$1:$1048576,MATCH('2014'!$A134,DataEx!$D:$D,0),MATCH('2014'!N$101,DataEx!$222:$222,0))</f>
        <v>678983.51166666672</v>
      </c>
      <c r="O134" s="91">
        <f>+INDEX(DataEx!$1:$1048576,MATCH('2014'!$A134,DataEx!$D:$D,0),MATCH('2014'!O$101,DataEx!$222:$222,0))</f>
        <v>678983.51166666672</v>
      </c>
      <c r="P134" s="91">
        <f>+INDEX(DataEx!$1:$1048576,MATCH('2014'!$A134,DataEx!$D:$D,0),MATCH('2014'!P$101,DataEx!$222:$222,0))</f>
        <v>678983.51166666672</v>
      </c>
      <c r="Q134" s="91">
        <f>+INDEX(DataEx!$1:$1048576,MATCH('2014'!$A134,DataEx!$D:$D,0),MATCH('2014'!Q$101,DataEx!$222:$222,0))</f>
        <v>678983.51166666672</v>
      </c>
      <c r="R134" s="91">
        <f>+INDEX(DataEx!$1:$1048576,MATCH('2014'!$A134,DataEx!$D:$D,0),MATCH('2014'!R$101,DataEx!$222:$222,0))</f>
        <v>678983.51166666672</v>
      </c>
      <c r="S134" s="126">
        <f t="shared" si="20"/>
        <v>8147802.1400000006</v>
      </c>
      <c r="T134" s="127">
        <f t="shared" si="21"/>
        <v>2.3790036848006357E-3</v>
      </c>
    </row>
    <row r="135" spans="1:20">
      <c r="A135" s="138" t="str">
        <f t="shared" si="17"/>
        <v>418p</v>
      </c>
      <c r="B135" s="399" t="str">
        <f>+VLOOKUP(LEFT($A135,LEN(A135)-1)*1,Master!$D$22:$G$218,4,FALSE)</f>
        <v>Subvencije</v>
      </c>
      <c r="C135" s="400"/>
      <c r="D135" s="400"/>
      <c r="E135" s="400"/>
      <c r="F135" s="400"/>
      <c r="G135" s="91">
        <f>+INDEX(DataEx!$1:$1048576,MATCH('2014'!$A135,DataEx!$D:$D,0),MATCH('2014'!G$101,DataEx!$222:$222,0))</f>
        <v>1572883.3333333333</v>
      </c>
      <c r="H135" s="91">
        <f>+INDEX(DataEx!$1:$1048576,MATCH('2014'!$A135,DataEx!$D:$D,0),MATCH('2014'!H$101,DataEx!$222:$222,0))</f>
        <v>1572883.3333333333</v>
      </c>
      <c r="I135" s="91">
        <f>+INDEX(DataEx!$1:$1048576,MATCH('2014'!$A135,DataEx!$D:$D,0),MATCH('2014'!I$101,DataEx!$222:$222,0))</f>
        <v>1572883.3333333333</v>
      </c>
      <c r="J135" s="91">
        <f>+INDEX(DataEx!$1:$1048576,MATCH('2014'!$A135,DataEx!$D:$D,0),MATCH('2014'!J$101,DataEx!$222:$222,0))</f>
        <v>1572883.3333333333</v>
      </c>
      <c r="K135" s="91">
        <f>+INDEX(DataEx!$1:$1048576,MATCH('2014'!$A135,DataEx!$D:$D,0),MATCH('2014'!K$101,DataEx!$222:$222,0))</f>
        <v>1572883.3333333333</v>
      </c>
      <c r="L135" s="91">
        <f>+INDEX(DataEx!$1:$1048576,MATCH('2014'!$A135,DataEx!$D:$D,0),MATCH('2014'!L$101,DataEx!$222:$222,0))</f>
        <v>1572883.3333333333</v>
      </c>
      <c r="M135" s="91">
        <f>+INDEX(DataEx!$1:$1048576,MATCH('2014'!$A135,DataEx!$D:$D,0),MATCH('2014'!M$101,DataEx!$222:$222,0))</f>
        <v>1572883.3333333333</v>
      </c>
      <c r="N135" s="91">
        <f>+INDEX(DataEx!$1:$1048576,MATCH('2014'!$A135,DataEx!$D:$D,0),MATCH('2014'!N$101,DataEx!$222:$222,0))</f>
        <v>1572883.3333333333</v>
      </c>
      <c r="O135" s="91">
        <f>+INDEX(DataEx!$1:$1048576,MATCH('2014'!$A135,DataEx!$D:$D,0),MATCH('2014'!O$101,DataEx!$222:$222,0))</f>
        <v>1572883.3333333333</v>
      </c>
      <c r="P135" s="91">
        <f>+INDEX(DataEx!$1:$1048576,MATCH('2014'!$A135,DataEx!$D:$D,0),MATCH('2014'!P$101,DataEx!$222:$222,0))</f>
        <v>1572883.3333333333</v>
      </c>
      <c r="Q135" s="91">
        <f>+INDEX(DataEx!$1:$1048576,MATCH('2014'!$A135,DataEx!$D:$D,0),MATCH('2014'!Q$101,DataEx!$222:$222,0))</f>
        <v>1572883.3333333333</v>
      </c>
      <c r="R135" s="91">
        <f>+INDEX(DataEx!$1:$1048576,MATCH('2014'!$A135,DataEx!$D:$D,0),MATCH('2014'!R$101,DataEx!$222:$222,0))</f>
        <v>1572883.3333333333</v>
      </c>
      <c r="S135" s="126">
        <f t="shared" si="20"/>
        <v>18874600</v>
      </c>
      <c r="T135" s="127">
        <f t="shared" si="21"/>
        <v>5.5110252038027613E-3</v>
      </c>
    </row>
    <row r="136" spans="1:20">
      <c r="A136" s="138" t="str">
        <f t="shared" si="17"/>
        <v>419p</v>
      </c>
      <c r="B136" s="399" t="str">
        <f>+VLOOKUP(LEFT($A136,LEN(A136)-1)*1,Master!$D$22:$G$218,4,FALSE)</f>
        <v>Ostali izdaci</v>
      </c>
      <c r="C136" s="400"/>
      <c r="D136" s="400"/>
      <c r="E136" s="400"/>
      <c r="F136" s="400"/>
      <c r="G136" s="91">
        <f>+INDEX(DataEx!$1:$1048576,MATCH('2014'!$A136,DataEx!$D:$D,0),MATCH('2014'!G$101,DataEx!$222:$222,0))</f>
        <v>2186482.9354613866</v>
      </c>
      <c r="H136" s="91">
        <f>+INDEX(DataEx!$1:$1048576,MATCH('2014'!$A136,DataEx!$D:$D,0),MATCH('2014'!H$101,DataEx!$222:$222,0))</f>
        <v>2186482.9354613866</v>
      </c>
      <c r="I136" s="91">
        <f>+INDEX(DataEx!$1:$1048576,MATCH('2014'!$A136,DataEx!$D:$D,0),MATCH('2014'!I$101,DataEx!$222:$222,0))</f>
        <v>2186482.9354613866</v>
      </c>
      <c r="J136" s="91">
        <f>+INDEX(DataEx!$1:$1048576,MATCH('2014'!$A136,DataEx!$D:$D,0),MATCH('2014'!J$101,DataEx!$222:$222,0))</f>
        <v>2186482.9354613866</v>
      </c>
      <c r="K136" s="91">
        <f>+INDEX(DataEx!$1:$1048576,MATCH('2014'!$A136,DataEx!$D:$D,0),MATCH('2014'!K$101,DataEx!$222:$222,0))</f>
        <v>2186482.9354613866</v>
      </c>
      <c r="L136" s="91">
        <f>+INDEX(DataEx!$1:$1048576,MATCH('2014'!$A136,DataEx!$D:$D,0),MATCH('2014'!L$101,DataEx!$222:$222,0))</f>
        <v>2186482.9354613866</v>
      </c>
      <c r="M136" s="91">
        <f>+INDEX(DataEx!$1:$1048576,MATCH('2014'!$A136,DataEx!$D:$D,0),MATCH('2014'!M$101,DataEx!$222:$222,0))</f>
        <v>2186482.9354613866</v>
      </c>
      <c r="N136" s="91">
        <f>+INDEX(DataEx!$1:$1048576,MATCH('2014'!$A136,DataEx!$D:$D,0),MATCH('2014'!N$101,DataEx!$222:$222,0))</f>
        <v>2186482.9354613866</v>
      </c>
      <c r="O136" s="91">
        <f>+INDEX(DataEx!$1:$1048576,MATCH('2014'!$A136,DataEx!$D:$D,0),MATCH('2014'!O$101,DataEx!$222:$222,0))</f>
        <v>2186482.9354613866</v>
      </c>
      <c r="P136" s="91">
        <f>+INDEX(DataEx!$1:$1048576,MATCH('2014'!$A136,DataEx!$D:$D,0),MATCH('2014'!P$101,DataEx!$222:$222,0))</f>
        <v>2186482.9354613866</v>
      </c>
      <c r="Q136" s="91">
        <f>+INDEX(DataEx!$1:$1048576,MATCH('2014'!$A136,DataEx!$D:$D,0),MATCH('2014'!Q$101,DataEx!$222:$222,0))</f>
        <v>2186482.9354613866</v>
      </c>
      <c r="R136" s="91">
        <f>+INDEX(DataEx!$1:$1048576,MATCH('2014'!$A136,DataEx!$D:$D,0),MATCH('2014'!R$101,DataEx!$222:$222,0))</f>
        <v>2186482.9354613866</v>
      </c>
      <c r="S136" s="126">
        <f t="shared" si="20"/>
        <v>26237795.225536641</v>
      </c>
      <c r="T136" s="127">
        <f t="shared" si="21"/>
        <v>7.6609385512884072E-3</v>
      </c>
    </row>
    <row r="137" spans="1:20">
      <c r="A137" s="138" t="str">
        <f t="shared" si="17"/>
        <v>440p</v>
      </c>
      <c r="B137" s="399" t="str">
        <f>+VLOOKUP(LEFT($A137,LEN(A137)-1)*1,Master!$D$22:$G$218,4,FALSE)</f>
        <v>Kapitalni izdaci u tekućem budžetu</v>
      </c>
      <c r="C137" s="400"/>
      <c r="D137" s="400"/>
      <c r="E137" s="400"/>
      <c r="F137" s="400"/>
      <c r="G137" s="91">
        <f>+INDEX(DataEx!$1:$1048576,MATCH('2014'!$A137,DataEx!$D:$D,0),MATCH('2014'!G$101,DataEx!$222:$222,0))</f>
        <v>862330.27666666661</v>
      </c>
      <c r="H137" s="91">
        <f>+INDEX(DataEx!$1:$1048576,MATCH('2014'!$A137,DataEx!$D:$D,0),MATCH('2014'!H$101,DataEx!$222:$222,0))</f>
        <v>862330.27666666661</v>
      </c>
      <c r="I137" s="91">
        <f>+INDEX(DataEx!$1:$1048576,MATCH('2014'!$A137,DataEx!$D:$D,0),MATCH('2014'!I$101,DataEx!$222:$222,0))</f>
        <v>862330.27666666661</v>
      </c>
      <c r="J137" s="91">
        <f>+INDEX(DataEx!$1:$1048576,MATCH('2014'!$A137,DataEx!$D:$D,0),MATCH('2014'!J$101,DataEx!$222:$222,0))</f>
        <v>862330.27666666661</v>
      </c>
      <c r="K137" s="91">
        <f>+INDEX(DataEx!$1:$1048576,MATCH('2014'!$A137,DataEx!$D:$D,0),MATCH('2014'!K$101,DataEx!$222:$222,0))</f>
        <v>862330.27666666661</v>
      </c>
      <c r="L137" s="91">
        <f>+INDEX(DataEx!$1:$1048576,MATCH('2014'!$A137,DataEx!$D:$D,0),MATCH('2014'!L$101,DataEx!$222:$222,0))</f>
        <v>862330.27666666661</v>
      </c>
      <c r="M137" s="91">
        <f>+INDEX(DataEx!$1:$1048576,MATCH('2014'!$A137,DataEx!$D:$D,0),MATCH('2014'!M$101,DataEx!$222:$222,0))</f>
        <v>862330.27666666661</v>
      </c>
      <c r="N137" s="91">
        <f>+INDEX(DataEx!$1:$1048576,MATCH('2014'!$A137,DataEx!$D:$D,0),MATCH('2014'!N$101,DataEx!$222:$222,0))</f>
        <v>862330.27666666661</v>
      </c>
      <c r="O137" s="91">
        <f>+INDEX(DataEx!$1:$1048576,MATCH('2014'!$A137,DataEx!$D:$D,0),MATCH('2014'!O$101,DataEx!$222:$222,0))</f>
        <v>862330.27666666661</v>
      </c>
      <c r="P137" s="91">
        <f>+INDEX(DataEx!$1:$1048576,MATCH('2014'!$A137,DataEx!$D:$D,0),MATCH('2014'!P$101,DataEx!$222:$222,0))</f>
        <v>862330.27666666661</v>
      </c>
      <c r="Q137" s="91">
        <f>+INDEX(DataEx!$1:$1048576,MATCH('2014'!$A137,DataEx!$D:$D,0),MATCH('2014'!Q$101,DataEx!$222:$222,0))</f>
        <v>862330.27666666661</v>
      </c>
      <c r="R137" s="91">
        <f>+INDEX(DataEx!$1:$1048576,MATCH('2014'!$A137,DataEx!$D:$D,0),MATCH('2014'!R$101,DataEx!$222:$222,0))</f>
        <v>862330.27666666661</v>
      </c>
      <c r="S137" s="126">
        <f t="shared" si="20"/>
        <v>10347963.32</v>
      </c>
      <c r="T137" s="127">
        <f t="shared" si="21"/>
        <v>3.0214090187101446E-3</v>
      </c>
    </row>
    <row r="138" spans="1:20">
      <c r="A138" s="138" t="str">
        <f t="shared" si="17"/>
        <v>42p</v>
      </c>
      <c r="B138" s="385" t="str">
        <f>+VLOOKUP(LEFT($A138,LEN(A138)-1)*1,Master!$D$22:$G$218,4,FALSE)</f>
        <v>Transferi za socijalnu zaštitu</v>
      </c>
      <c r="C138" s="386"/>
      <c r="D138" s="386"/>
      <c r="E138" s="386"/>
      <c r="F138" s="386"/>
      <c r="G138" s="87">
        <f t="shared" ref="G138:R138" si="26">+SUM(G139:G143)</f>
        <v>41226949.914166674</v>
      </c>
      <c r="H138" s="87">
        <f t="shared" si="26"/>
        <v>41226949.914166674</v>
      </c>
      <c r="I138" s="87">
        <f t="shared" si="26"/>
        <v>41226949.914166674</v>
      </c>
      <c r="J138" s="87">
        <f t="shared" si="26"/>
        <v>41226949.914166674</v>
      </c>
      <c r="K138" s="87">
        <f t="shared" si="26"/>
        <v>41226949.914166674</v>
      </c>
      <c r="L138" s="87">
        <f t="shared" si="26"/>
        <v>41226949.914166674</v>
      </c>
      <c r="M138" s="87">
        <f t="shared" si="26"/>
        <v>41226949.914166674</v>
      </c>
      <c r="N138" s="87">
        <f t="shared" si="26"/>
        <v>41226949.914166674</v>
      </c>
      <c r="O138" s="87">
        <f t="shared" si="26"/>
        <v>41226949.914166674</v>
      </c>
      <c r="P138" s="87">
        <f t="shared" si="26"/>
        <v>41226949.914166674</v>
      </c>
      <c r="Q138" s="87">
        <f t="shared" si="26"/>
        <v>41226949.914166674</v>
      </c>
      <c r="R138" s="88">
        <f t="shared" si="26"/>
        <v>41226949.914166674</v>
      </c>
      <c r="S138" s="128">
        <f t="shared" si="20"/>
        <v>494723398.97000021</v>
      </c>
      <c r="T138" s="129">
        <f t="shared" si="21"/>
        <v>0.14444984903704661</v>
      </c>
    </row>
    <row r="139" spans="1:20">
      <c r="A139" s="138" t="str">
        <f t="shared" si="17"/>
        <v>421p</v>
      </c>
      <c r="B139" s="399" t="str">
        <f>+VLOOKUP(LEFT($A139,LEN(A139)-1)*1,Master!$D$22:$G$218,4,FALSE)</f>
        <v>Prava iz oblasti socijalne zaštite</v>
      </c>
      <c r="C139" s="400"/>
      <c r="D139" s="400"/>
      <c r="E139" s="400"/>
      <c r="F139" s="400"/>
      <c r="G139" s="91">
        <f>+INDEX(DataEx!$1:$1048576,MATCH('2014'!$A139,DataEx!$D:$D,0),MATCH('2014'!G$101,DataEx!$222:$222,0))</f>
        <v>4887083.333333333</v>
      </c>
      <c r="H139" s="91">
        <f>+INDEX(DataEx!$1:$1048576,MATCH('2014'!$A139,DataEx!$D:$D,0),MATCH('2014'!H$101,DataEx!$222:$222,0))</f>
        <v>4887083.333333333</v>
      </c>
      <c r="I139" s="91">
        <f>+INDEX(DataEx!$1:$1048576,MATCH('2014'!$A139,DataEx!$D:$D,0),MATCH('2014'!I$101,DataEx!$222:$222,0))</f>
        <v>4887083.333333333</v>
      </c>
      <c r="J139" s="91">
        <f>+INDEX(DataEx!$1:$1048576,MATCH('2014'!$A139,DataEx!$D:$D,0),MATCH('2014'!J$101,DataEx!$222:$222,0))</f>
        <v>4887083.333333333</v>
      </c>
      <c r="K139" s="91">
        <f>+INDEX(DataEx!$1:$1048576,MATCH('2014'!$A139,DataEx!$D:$D,0),MATCH('2014'!K$101,DataEx!$222:$222,0))</f>
        <v>4887083.333333333</v>
      </c>
      <c r="L139" s="91">
        <f>+INDEX(DataEx!$1:$1048576,MATCH('2014'!$A139,DataEx!$D:$D,0),MATCH('2014'!L$101,DataEx!$222:$222,0))</f>
        <v>4887083.333333333</v>
      </c>
      <c r="M139" s="91">
        <f>+INDEX(DataEx!$1:$1048576,MATCH('2014'!$A139,DataEx!$D:$D,0),MATCH('2014'!M$101,DataEx!$222:$222,0))</f>
        <v>4887083.333333333</v>
      </c>
      <c r="N139" s="91">
        <f>+INDEX(DataEx!$1:$1048576,MATCH('2014'!$A139,DataEx!$D:$D,0),MATCH('2014'!N$101,DataEx!$222:$222,0))</f>
        <v>4887083.333333333</v>
      </c>
      <c r="O139" s="91">
        <f>+INDEX(DataEx!$1:$1048576,MATCH('2014'!$A139,DataEx!$D:$D,0),MATCH('2014'!O$101,DataEx!$222:$222,0))</f>
        <v>4887083.333333333</v>
      </c>
      <c r="P139" s="91">
        <f>+INDEX(DataEx!$1:$1048576,MATCH('2014'!$A139,DataEx!$D:$D,0),MATCH('2014'!P$101,DataEx!$222:$222,0))</f>
        <v>4887083.333333333</v>
      </c>
      <c r="Q139" s="91">
        <f>+INDEX(DataEx!$1:$1048576,MATCH('2014'!$A139,DataEx!$D:$D,0),MATCH('2014'!Q$101,DataEx!$222:$222,0))</f>
        <v>4887083.333333333</v>
      </c>
      <c r="R139" s="91">
        <f>+INDEX(DataEx!$1:$1048576,MATCH('2014'!$A139,DataEx!$D:$D,0),MATCH('2014'!R$101,DataEx!$222:$222,0))</f>
        <v>4887083.333333333</v>
      </c>
      <c r="S139" s="126">
        <f t="shared" si="20"/>
        <v>58645000.000000007</v>
      </c>
      <c r="T139" s="127">
        <f t="shared" si="21"/>
        <v>1.7123227675130227E-2</v>
      </c>
    </row>
    <row r="140" spans="1:20">
      <c r="A140" s="138" t="str">
        <f t="shared" si="17"/>
        <v>422p</v>
      </c>
      <c r="B140" s="399" t="str">
        <f>+VLOOKUP(LEFT($A140,LEN(A140)-1)*1,Master!$D$22:$G$218,4,FALSE)</f>
        <v>Sredstva za tehnološke viškove</v>
      </c>
      <c r="C140" s="400"/>
      <c r="D140" s="400"/>
      <c r="E140" s="400"/>
      <c r="F140" s="400"/>
      <c r="G140" s="91">
        <f>+INDEX(DataEx!$1:$1048576,MATCH('2014'!$A140,DataEx!$D:$D,0),MATCH('2014'!G$101,DataEx!$222:$222,0))</f>
        <v>1438177</v>
      </c>
      <c r="H140" s="91">
        <f>+INDEX(DataEx!$1:$1048576,MATCH('2014'!$A140,DataEx!$D:$D,0),MATCH('2014'!H$101,DataEx!$222:$222,0))</f>
        <v>1438177</v>
      </c>
      <c r="I140" s="91">
        <f>+INDEX(DataEx!$1:$1048576,MATCH('2014'!$A140,DataEx!$D:$D,0),MATCH('2014'!I$101,DataEx!$222:$222,0))</f>
        <v>1438177</v>
      </c>
      <c r="J140" s="91">
        <f>+INDEX(DataEx!$1:$1048576,MATCH('2014'!$A140,DataEx!$D:$D,0),MATCH('2014'!J$101,DataEx!$222:$222,0))</f>
        <v>1438177</v>
      </c>
      <c r="K140" s="91">
        <f>+INDEX(DataEx!$1:$1048576,MATCH('2014'!$A140,DataEx!$D:$D,0),MATCH('2014'!K$101,DataEx!$222:$222,0))</f>
        <v>1438177</v>
      </c>
      <c r="L140" s="91">
        <f>+INDEX(DataEx!$1:$1048576,MATCH('2014'!$A140,DataEx!$D:$D,0),MATCH('2014'!L$101,DataEx!$222:$222,0))</f>
        <v>1438177</v>
      </c>
      <c r="M140" s="91">
        <f>+INDEX(DataEx!$1:$1048576,MATCH('2014'!$A140,DataEx!$D:$D,0),MATCH('2014'!M$101,DataEx!$222:$222,0))</f>
        <v>1438177</v>
      </c>
      <c r="N140" s="91">
        <f>+INDEX(DataEx!$1:$1048576,MATCH('2014'!$A140,DataEx!$D:$D,0),MATCH('2014'!N$101,DataEx!$222:$222,0))</f>
        <v>1438177</v>
      </c>
      <c r="O140" s="91">
        <f>+INDEX(DataEx!$1:$1048576,MATCH('2014'!$A140,DataEx!$D:$D,0),MATCH('2014'!O$101,DataEx!$222:$222,0))</f>
        <v>1438177</v>
      </c>
      <c r="P140" s="91">
        <f>+INDEX(DataEx!$1:$1048576,MATCH('2014'!$A140,DataEx!$D:$D,0),MATCH('2014'!P$101,DataEx!$222:$222,0))</f>
        <v>1438177</v>
      </c>
      <c r="Q140" s="91">
        <f>+INDEX(DataEx!$1:$1048576,MATCH('2014'!$A140,DataEx!$D:$D,0),MATCH('2014'!Q$101,DataEx!$222:$222,0))</f>
        <v>1438177</v>
      </c>
      <c r="R140" s="91">
        <f>+INDEX(DataEx!$1:$1048576,MATCH('2014'!$A140,DataEx!$D:$D,0),MATCH('2014'!R$101,DataEx!$222:$222,0))</f>
        <v>1438177</v>
      </c>
      <c r="S140" s="126">
        <f t="shared" si="20"/>
        <v>17258124</v>
      </c>
      <c r="T140" s="127">
        <f t="shared" si="21"/>
        <v>5.0390448716451383E-3</v>
      </c>
    </row>
    <row r="141" spans="1:20">
      <c r="A141" s="138" t="str">
        <f t="shared" si="17"/>
        <v>423p</v>
      </c>
      <c r="B141" s="399" t="str">
        <f>+VLOOKUP(LEFT($A141,LEN(A141)-1)*1,Master!$D$22:$G$218,4,FALSE)</f>
        <v>Prava iz oblasti penzijskog i invalidskog osiguranja</v>
      </c>
      <c r="C141" s="400"/>
      <c r="D141" s="400"/>
      <c r="E141" s="400"/>
      <c r="F141" s="400"/>
      <c r="G141" s="91">
        <f>+INDEX(DataEx!$1:$1048576,MATCH('2014'!$A141,DataEx!$D:$D,0),MATCH('2014'!G$101,DataEx!$222:$222,0))</f>
        <v>33110022.91416667</v>
      </c>
      <c r="H141" s="91">
        <f>+INDEX(DataEx!$1:$1048576,MATCH('2014'!$A141,DataEx!$D:$D,0),MATCH('2014'!H$101,DataEx!$222:$222,0))</f>
        <v>33110022.91416667</v>
      </c>
      <c r="I141" s="91">
        <f>+INDEX(DataEx!$1:$1048576,MATCH('2014'!$A141,DataEx!$D:$D,0),MATCH('2014'!I$101,DataEx!$222:$222,0))</f>
        <v>33110022.91416667</v>
      </c>
      <c r="J141" s="91">
        <f>+INDEX(DataEx!$1:$1048576,MATCH('2014'!$A141,DataEx!$D:$D,0),MATCH('2014'!J$101,DataEx!$222:$222,0))</f>
        <v>33110022.91416667</v>
      </c>
      <c r="K141" s="91">
        <f>+INDEX(DataEx!$1:$1048576,MATCH('2014'!$A141,DataEx!$D:$D,0),MATCH('2014'!K$101,DataEx!$222:$222,0))</f>
        <v>33110022.91416667</v>
      </c>
      <c r="L141" s="91">
        <f>+INDEX(DataEx!$1:$1048576,MATCH('2014'!$A141,DataEx!$D:$D,0),MATCH('2014'!L$101,DataEx!$222:$222,0))</f>
        <v>33110022.91416667</v>
      </c>
      <c r="M141" s="91">
        <f>+INDEX(DataEx!$1:$1048576,MATCH('2014'!$A141,DataEx!$D:$D,0),MATCH('2014'!M$101,DataEx!$222:$222,0))</f>
        <v>33110022.91416667</v>
      </c>
      <c r="N141" s="91">
        <f>+INDEX(DataEx!$1:$1048576,MATCH('2014'!$A141,DataEx!$D:$D,0),MATCH('2014'!N$101,DataEx!$222:$222,0))</f>
        <v>33110022.91416667</v>
      </c>
      <c r="O141" s="91">
        <f>+INDEX(DataEx!$1:$1048576,MATCH('2014'!$A141,DataEx!$D:$D,0),MATCH('2014'!O$101,DataEx!$222:$222,0))</f>
        <v>33110022.91416667</v>
      </c>
      <c r="P141" s="91">
        <f>+INDEX(DataEx!$1:$1048576,MATCH('2014'!$A141,DataEx!$D:$D,0),MATCH('2014'!P$101,DataEx!$222:$222,0))</f>
        <v>33110022.91416667</v>
      </c>
      <c r="Q141" s="91">
        <f>+INDEX(DataEx!$1:$1048576,MATCH('2014'!$A141,DataEx!$D:$D,0),MATCH('2014'!Q$101,DataEx!$222:$222,0))</f>
        <v>33110022.91416667</v>
      </c>
      <c r="R141" s="91">
        <f>+INDEX(DataEx!$1:$1048576,MATCH('2014'!$A141,DataEx!$D:$D,0),MATCH('2014'!R$101,DataEx!$222:$222,0))</f>
        <v>33110022.91416667</v>
      </c>
      <c r="S141" s="126">
        <f t="shared" si="20"/>
        <v>397320274.97000009</v>
      </c>
      <c r="T141" s="127">
        <f t="shared" si="21"/>
        <v>0.11600998428266103</v>
      </c>
    </row>
    <row r="142" spans="1:20">
      <c r="A142" s="138" t="str">
        <f t="shared" si="17"/>
        <v>424p</v>
      </c>
      <c r="B142" s="399" t="str">
        <f>+VLOOKUP(LEFT($A142,LEN(A142)-1)*1,Master!$D$22:$G$218,4,FALSE)</f>
        <v>Ostala prava iz oblasti zdravstvene zaštite</v>
      </c>
      <c r="C142" s="400"/>
      <c r="D142" s="400"/>
      <c r="E142" s="400"/>
      <c r="F142" s="400"/>
      <c r="G142" s="91">
        <f>+INDEX(DataEx!$1:$1048576,MATCH('2014'!$A142,DataEx!$D:$D,0),MATCH('2014'!G$101,DataEx!$222:$222,0))</f>
        <v>1208333.3333333333</v>
      </c>
      <c r="H142" s="91">
        <f>+INDEX(DataEx!$1:$1048576,MATCH('2014'!$A142,DataEx!$D:$D,0),MATCH('2014'!H$101,DataEx!$222:$222,0))</f>
        <v>1208333.3333333333</v>
      </c>
      <c r="I142" s="91">
        <f>+INDEX(DataEx!$1:$1048576,MATCH('2014'!$A142,DataEx!$D:$D,0),MATCH('2014'!I$101,DataEx!$222:$222,0))</f>
        <v>1208333.3333333333</v>
      </c>
      <c r="J142" s="91">
        <f>+INDEX(DataEx!$1:$1048576,MATCH('2014'!$A142,DataEx!$D:$D,0),MATCH('2014'!J$101,DataEx!$222:$222,0))</f>
        <v>1208333.3333333333</v>
      </c>
      <c r="K142" s="91">
        <f>+INDEX(DataEx!$1:$1048576,MATCH('2014'!$A142,DataEx!$D:$D,0),MATCH('2014'!K$101,DataEx!$222:$222,0))</f>
        <v>1208333.3333333333</v>
      </c>
      <c r="L142" s="91">
        <f>+INDEX(DataEx!$1:$1048576,MATCH('2014'!$A142,DataEx!$D:$D,0),MATCH('2014'!L$101,DataEx!$222:$222,0))</f>
        <v>1208333.3333333333</v>
      </c>
      <c r="M142" s="91">
        <f>+INDEX(DataEx!$1:$1048576,MATCH('2014'!$A142,DataEx!$D:$D,0),MATCH('2014'!M$101,DataEx!$222:$222,0))</f>
        <v>1208333.3333333333</v>
      </c>
      <c r="N142" s="91">
        <f>+INDEX(DataEx!$1:$1048576,MATCH('2014'!$A142,DataEx!$D:$D,0),MATCH('2014'!N$101,DataEx!$222:$222,0))</f>
        <v>1208333.3333333333</v>
      </c>
      <c r="O142" s="91">
        <f>+INDEX(DataEx!$1:$1048576,MATCH('2014'!$A142,DataEx!$D:$D,0),MATCH('2014'!O$101,DataEx!$222:$222,0))</f>
        <v>1208333.3333333333</v>
      </c>
      <c r="P142" s="91">
        <f>+INDEX(DataEx!$1:$1048576,MATCH('2014'!$A142,DataEx!$D:$D,0),MATCH('2014'!P$101,DataEx!$222:$222,0))</f>
        <v>1208333.3333333333</v>
      </c>
      <c r="Q142" s="91">
        <f>+INDEX(DataEx!$1:$1048576,MATCH('2014'!$A142,DataEx!$D:$D,0),MATCH('2014'!Q$101,DataEx!$222:$222,0))</f>
        <v>1208333.3333333333</v>
      </c>
      <c r="R142" s="91">
        <f>+INDEX(DataEx!$1:$1048576,MATCH('2014'!$A142,DataEx!$D:$D,0),MATCH('2014'!R$101,DataEx!$222:$222,0))</f>
        <v>1208333.3333333333</v>
      </c>
      <c r="S142" s="126">
        <f t="shared" si="20"/>
        <v>14500000.000000002</v>
      </c>
      <c r="T142" s="127">
        <f t="shared" si="21"/>
        <v>4.2337249772254797E-3</v>
      </c>
    </row>
    <row r="143" spans="1:20">
      <c r="A143" s="138" t="str">
        <f t="shared" si="17"/>
        <v>425p</v>
      </c>
      <c r="B143" s="399" t="str">
        <f>+VLOOKUP(LEFT($A143,LEN(A143)-1)*1,Master!$D$22:$G$218,4,FALSE)</f>
        <v>Ostala prava iz zdravstvenog osiguranja</v>
      </c>
      <c r="C143" s="400"/>
      <c r="D143" s="400"/>
      <c r="E143" s="400"/>
      <c r="F143" s="400"/>
      <c r="G143" s="91">
        <f>+INDEX(DataEx!$1:$1048576,MATCH('2014'!$A143,DataEx!$D:$D,0),MATCH('2014'!G$101,DataEx!$222:$222,0))</f>
        <v>583333.33333333326</v>
      </c>
      <c r="H143" s="91">
        <f>+INDEX(DataEx!$1:$1048576,MATCH('2014'!$A143,DataEx!$D:$D,0),MATCH('2014'!H$101,DataEx!$222:$222,0))</f>
        <v>583333.33333333326</v>
      </c>
      <c r="I143" s="91">
        <f>+INDEX(DataEx!$1:$1048576,MATCH('2014'!$A143,DataEx!$D:$D,0),MATCH('2014'!I$101,DataEx!$222:$222,0))</f>
        <v>583333.33333333326</v>
      </c>
      <c r="J143" s="91">
        <f>+INDEX(DataEx!$1:$1048576,MATCH('2014'!$A143,DataEx!$D:$D,0),MATCH('2014'!J$101,DataEx!$222:$222,0))</f>
        <v>583333.33333333326</v>
      </c>
      <c r="K143" s="91">
        <f>+INDEX(DataEx!$1:$1048576,MATCH('2014'!$A143,DataEx!$D:$D,0),MATCH('2014'!K$101,DataEx!$222:$222,0))</f>
        <v>583333.33333333326</v>
      </c>
      <c r="L143" s="91">
        <f>+INDEX(DataEx!$1:$1048576,MATCH('2014'!$A143,DataEx!$D:$D,0),MATCH('2014'!L$101,DataEx!$222:$222,0))</f>
        <v>583333.33333333326</v>
      </c>
      <c r="M143" s="91">
        <f>+INDEX(DataEx!$1:$1048576,MATCH('2014'!$A143,DataEx!$D:$D,0),MATCH('2014'!M$101,DataEx!$222:$222,0))</f>
        <v>583333.33333333326</v>
      </c>
      <c r="N143" s="91">
        <f>+INDEX(DataEx!$1:$1048576,MATCH('2014'!$A143,DataEx!$D:$D,0),MATCH('2014'!N$101,DataEx!$222:$222,0))</f>
        <v>583333.33333333326</v>
      </c>
      <c r="O143" s="91">
        <f>+INDEX(DataEx!$1:$1048576,MATCH('2014'!$A143,DataEx!$D:$D,0),MATCH('2014'!O$101,DataEx!$222:$222,0))</f>
        <v>583333.33333333326</v>
      </c>
      <c r="P143" s="91">
        <f>+INDEX(DataEx!$1:$1048576,MATCH('2014'!$A143,DataEx!$D:$D,0),MATCH('2014'!P$101,DataEx!$222:$222,0))</f>
        <v>583333.33333333326</v>
      </c>
      <c r="Q143" s="91">
        <f>+INDEX(DataEx!$1:$1048576,MATCH('2014'!$A143,DataEx!$D:$D,0),MATCH('2014'!Q$101,DataEx!$222:$222,0))</f>
        <v>583333.33333333326</v>
      </c>
      <c r="R143" s="91">
        <f>+INDEX(DataEx!$1:$1048576,MATCH('2014'!$A143,DataEx!$D:$D,0),MATCH('2014'!R$101,DataEx!$222:$222,0))</f>
        <v>583333.33333333326</v>
      </c>
      <c r="S143" s="126">
        <f t="shared" si="20"/>
        <v>6999999.9999999972</v>
      </c>
      <c r="T143" s="127">
        <f t="shared" si="21"/>
        <v>2.0438672303847135E-3</v>
      </c>
    </row>
    <row r="144" spans="1:20">
      <c r="A144" s="138" t="str">
        <f t="shared" si="17"/>
        <v>43p</v>
      </c>
      <c r="B144" s="393" t="str">
        <f>+VLOOKUP(LEFT($A144,LEN(A144)-1)*1,Master!$D$22:$G$218,4,FALSE)</f>
        <v xml:space="preserve">Transferi institucijama, pojedincima, nevladinom i javnom sektoru </v>
      </c>
      <c r="C144" s="394"/>
      <c r="D144" s="394"/>
      <c r="E144" s="394"/>
      <c r="F144" s="394"/>
      <c r="G144" s="85">
        <f>+INDEX(DataEx!$1:$1048576,MATCH('2014'!$A144,DataEx!$D:$D,0),MATCH('2014'!G$6,DataEx!$7:$7,0))</f>
        <v>8288399.6951821186</v>
      </c>
      <c r="H144" s="85">
        <f>+INDEX(DataEx!$1:$1048576,MATCH('2014'!$A144,DataEx!$D:$D,0),MATCH('2014'!H$6,DataEx!$7:$7,0))</f>
        <v>8288399.6951821186</v>
      </c>
      <c r="I144" s="85">
        <f>+INDEX(DataEx!$1:$1048576,MATCH('2014'!$A144,DataEx!$D:$D,0),MATCH('2014'!I$6,DataEx!$7:$7,0))</f>
        <v>8288399.6951821186</v>
      </c>
      <c r="J144" s="85">
        <f>+INDEX(DataEx!$1:$1048576,MATCH('2014'!$A144,DataEx!$D:$D,0),MATCH('2014'!J$6,DataEx!$7:$7,0))</f>
        <v>8288399.6951821186</v>
      </c>
      <c r="K144" s="85">
        <f>+INDEX(DataEx!$1:$1048576,MATCH('2014'!$A144,DataEx!$D:$D,0),MATCH('2014'!K$6,DataEx!$7:$7,0))</f>
        <v>8288399.6951821186</v>
      </c>
      <c r="L144" s="85">
        <f>+INDEX(DataEx!$1:$1048576,MATCH('2014'!$A144,DataEx!$D:$D,0),MATCH('2014'!L$6,DataEx!$7:$7,0))</f>
        <v>8288399.6951821186</v>
      </c>
      <c r="M144" s="85">
        <f>+INDEX(DataEx!$1:$1048576,MATCH('2014'!$A144,DataEx!$D:$D,0),MATCH('2014'!M$6,DataEx!$7:$7,0))</f>
        <v>8288399.6951821186</v>
      </c>
      <c r="N144" s="85">
        <f>+INDEX(DataEx!$1:$1048576,MATCH('2014'!$A144,DataEx!$D:$D,0),MATCH('2014'!N$6,DataEx!$7:$7,0))</f>
        <v>8288399.6951821186</v>
      </c>
      <c r="O144" s="85">
        <f>+INDEX(DataEx!$1:$1048576,MATCH('2014'!$A144,DataEx!$D:$D,0),MATCH('2014'!O$6,DataEx!$7:$7,0))</f>
        <v>8288399.6951821186</v>
      </c>
      <c r="P144" s="85">
        <f>+INDEX(DataEx!$1:$1048576,MATCH('2014'!$A144,DataEx!$D:$D,0),MATCH('2014'!P$6,DataEx!$7:$7,0))</f>
        <v>8288399.6951821186</v>
      </c>
      <c r="Q144" s="85">
        <f>+INDEX(DataEx!$1:$1048576,MATCH('2014'!$A144,DataEx!$D:$D,0),MATCH('2014'!Q$6,DataEx!$7:$7,0))</f>
        <v>8288399.6951821186</v>
      </c>
      <c r="R144" s="86">
        <f>+INDEX(DataEx!$1:$1048576,MATCH('2014'!$A144,DataEx!$D:$D,0),MATCH('2014'!R$6,DataEx!$7:$7,0))</f>
        <v>8287650.975182116</v>
      </c>
      <c r="S144" s="128">
        <f>+SUM(G144:R144)</f>
        <v>99460047.622185394</v>
      </c>
      <c r="T144" s="129">
        <f t="shared" si="21"/>
        <v>2.904044743821255E-2</v>
      </c>
    </row>
    <row r="145" spans="1:20">
      <c r="A145" s="138" t="str">
        <f t="shared" si="17"/>
        <v>44p</v>
      </c>
      <c r="B145" s="393" t="str">
        <f>+VLOOKUP(LEFT($A145,LEN(A145)-1)*1,Master!$D$22:$G$218,4,FALSE)</f>
        <v>Kapitalni budžet</v>
      </c>
      <c r="C145" s="394"/>
      <c r="D145" s="394"/>
      <c r="E145" s="394"/>
      <c r="F145" s="394"/>
      <c r="G145" s="85">
        <f>+INDEX(DataEx!$1:$1048576,MATCH('2014'!$A145,DataEx!$D:$D,0),MATCH('2014'!G$6,DataEx!$7:$7,0))</f>
        <v>7522541.6666666651</v>
      </c>
      <c r="H145" s="85">
        <f>+INDEX(DataEx!$1:$1048576,MATCH('2014'!$A145,DataEx!$D:$D,0),MATCH('2014'!H$6,DataEx!$7:$7,0))</f>
        <v>7522541.6666666651</v>
      </c>
      <c r="I145" s="85">
        <f>+INDEX(DataEx!$1:$1048576,MATCH('2014'!$A145,DataEx!$D:$D,0),MATCH('2014'!I$6,DataEx!$7:$7,0))</f>
        <v>7522541.6666666651</v>
      </c>
      <c r="J145" s="85">
        <f>+INDEX(DataEx!$1:$1048576,MATCH('2014'!$A145,DataEx!$D:$D,0),MATCH('2014'!J$6,DataEx!$7:$7,0))</f>
        <v>7522541.6666666651</v>
      </c>
      <c r="K145" s="85">
        <f>+INDEX(DataEx!$1:$1048576,MATCH('2014'!$A145,DataEx!$D:$D,0),MATCH('2014'!K$6,DataEx!$7:$7,0))</f>
        <v>7522541.6666666651</v>
      </c>
      <c r="L145" s="85">
        <f>+INDEX(DataEx!$1:$1048576,MATCH('2014'!$A145,DataEx!$D:$D,0),MATCH('2014'!L$6,DataEx!$7:$7,0))</f>
        <v>7522541.6666666651</v>
      </c>
      <c r="M145" s="85">
        <f>+INDEX(DataEx!$1:$1048576,MATCH('2014'!$A145,DataEx!$D:$D,0),MATCH('2014'!M$6,DataEx!$7:$7,0))</f>
        <v>7522541.6666666651</v>
      </c>
      <c r="N145" s="85">
        <f>+INDEX(DataEx!$1:$1048576,MATCH('2014'!$A145,DataEx!$D:$D,0),MATCH('2014'!N$6,DataEx!$7:$7,0))</f>
        <v>7522541.6666666651</v>
      </c>
      <c r="O145" s="85">
        <f>+INDEX(DataEx!$1:$1048576,MATCH('2014'!$A145,DataEx!$D:$D,0),MATCH('2014'!O$6,DataEx!$7:$7,0))</f>
        <v>7522541.6666666651</v>
      </c>
      <c r="P145" s="85">
        <f>+INDEX(DataEx!$1:$1048576,MATCH('2014'!$A145,DataEx!$D:$D,0),MATCH('2014'!P$6,DataEx!$7:$7,0))</f>
        <v>7522541.6666666651</v>
      </c>
      <c r="Q145" s="85">
        <f>+INDEX(DataEx!$1:$1048576,MATCH('2014'!$A145,DataEx!$D:$D,0),MATCH('2014'!Q$6,DataEx!$7:$7,0))</f>
        <v>7522541.6666666651</v>
      </c>
      <c r="R145" s="85">
        <f>+INDEX(DataEx!$1:$1048576,MATCH('2014'!$A145,DataEx!$D:$D,0),MATCH('2014'!R$6,DataEx!$7:$7,0))</f>
        <v>7522541.6666666651</v>
      </c>
      <c r="S145" s="128">
        <f t="shared" si="20"/>
        <v>90270500</v>
      </c>
      <c r="T145" s="129">
        <f t="shared" si="21"/>
        <v>2.6357273831491907E-2</v>
      </c>
    </row>
    <row r="146" spans="1:20">
      <c r="A146" s="138" t="str">
        <f t="shared" si="17"/>
        <v>451p</v>
      </c>
      <c r="B146" s="383" t="str">
        <f>+VLOOKUP(LEFT($A146,LEN(A146)-1)*1,Master!$D$22:$G$218,4,FALSE)</f>
        <v>Pozajmice i krediti</v>
      </c>
      <c r="C146" s="384"/>
      <c r="D146" s="384"/>
      <c r="E146" s="384"/>
      <c r="F146" s="384"/>
      <c r="G146" s="91">
        <f>+INDEX(DataEx!$1:$1048576,MATCH('2014'!$A146,DataEx!$D:$D,0),MATCH('2014'!G$101,DataEx!$222:$222,0))</f>
        <v>178333.33333333334</v>
      </c>
      <c r="H146" s="91">
        <f>+INDEX(DataEx!$1:$1048576,MATCH('2014'!$A146,DataEx!$D:$D,0),MATCH('2014'!H$101,DataEx!$222:$222,0))</f>
        <v>178333.33333333334</v>
      </c>
      <c r="I146" s="91">
        <f>+INDEX(DataEx!$1:$1048576,MATCH('2014'!$A146,DataEx!$D:$D,0),MATCH('2014'!I$101,DataEx!$222:$222,0))</f>
        <v>178333.33333333334</v>
      </c>
      <c r="J146" s="91">
        <f>+INDEX(DataEx!$1:$1048576,MATCH('2014'!$A146,DataEx!$D:$D,0),MATCH('2014'!J$101,DataEx!$222:$222,0))</f>
        <v>178333.33333333334</v>
      </c>
      <c r="K146" s="91">
        <f>+INDEX(DataEx!$1:$1048576,MATCH('2014'!$A146,DataEx!$D:$D,0),MATCH('2014'!K$101,DataEx!$222:$222,0))</f>
        <v>178333.33333333334</v>
      </c>
      <c r="L146" s="91">
        <f>+INDEX(DataEx!$1:$1048576,MATCH('2014'!$A146,DataEx!$D:$D,0),MATCH('2014'!L$101,DataEx!$222:$222,0))</f>
        <v>178333.33333333334</v>
      </c>
      <c r="M146" s="91">
        <f>+INDEX(DataEx!$1:$1048576,MATCH('2014'!$A146,DataEx!$D:$D,0),MATCH('2014'!M$101,DataEx!$222:$222,0))</f>
        <v>178333.33333333334</v>
      </c>
      <c r="N146" s="91">
        <f>+INDEX(DataEx!$1:$1048576,MATCH('2014'!$A146,DataEx!$D:$D,0),MATCH('2014'!N$101,DataEx!$222:$222,0))</f>
        <v>178333.33333333334</v>
      </c>
      <c r="O146" s="91">
        <f>+INDEX(DataEx!$1:$1048576,MATCH('2014'!$A146,DataEx!$D:$D,0),MATCH('2014'!O$101,DataEx!$222:$222,0))</f>
        <v>178333.33333333334</v>
      </c>
      <c r="P146" s="91">
        <f>+INDEX(DataEx!$1:$1048576,MATCH('2014'!$A146,DataEx!$D:$D,0),MATCH('2014'!P$101,DataEx!$222:$222,0))</f>
        <v>178333.33333333334</v>
      </c>
      <c r="Q146" s="91">
        <f>+INDEX(DataEx!$1:$1048576,MATCH('2014'!$A146,DataEx!$D:$D,0),MATCH('2014'!Q$101,DataEx!$222:$222,0))</f>
        <v>178333.33333333334</v>
      </c>
      <c r="R146" s="91">
        <f>+INDEX(DataEx!$1:$1048576,MATCH('2014'!$A146,DataEx!$D:$D,0),MATCH('2014'!R$101,DataEx!$222:$222,0))</f>
        <v>178333.33333333334</v>
      </c>
      <c r="S146" s="126">
        <f t="shared" si="20"/>
        <v>2139999.9999999995</v>
      </c>
      <c r="T146" s="127">
        <f t="shared" si="21"/>
        <v>6.2483941043189818E-4</v>
      </c>
    </row>
    <row r="147" spans="1:20">
      <c r="A147" s="138" t="str">
        <f t="shared" si="17"/>
        <v>47p</v>
      </c>
      <c r="B147" s="383" t="str">
        <f>+VLOOKUP(LEFT($A147,LEN(A147)-1)*1,Master!$D$22:$G$218,4,FALSE)</f>
        <v>Rezerve</v>
      </c>
      <c r="C147" s="384"/>
      <c r="D147" s="384"/>
      <c r="E147" s="384"/>
      <c r="F147" s="384"/>
      <c r="G147" s="91">
        <f>+INDEX(DataEx!$1:$1048576,MATCH('2014'!$A147,DataEx!$D:$D,0),MATCH('2014'!G$101,DataEx!$222:$222,0))</f>
        <v>737887.48083333333</v>
      </c>
      <c r="H147" s="91">
        <f>+INDEX(DataEx!$1:$1048576,MATCH('2014'!$A147,DataEx!$D:$D,0),MATCH('2014'!H$101,DataEx!$222:$222,0))</f>
        <v>737887.48083333333</v>
      </c>
      <c r="I147" s="91">
        <f>+INDEX(DataEx!$1:$1048576,MATCH('2014'!$A147,DataEx!$D:$D,0),MATCH('2014'!I$101,DataEx!$222:$222,0))</f>
        <v>737887.48083333333</v>
      </c>
      <c r="J147" s="91">
        <f>+INDEX(DataEx!$1:$1048576,MATCH('2014'!$A147,DataEx!$D:$D,0),MATCH('2014'!J$101,DataEx!$222:$222,0))</f>
        <v>737887.48083333333</v>
      </c>
      <c r="K147" s="91">
        <f>+INDEX(DataEx!$1:$1048576,MATCH('2014'!$A147,DataEx!$D:$D,0),MATCH('2014'!K$101,DataEx!$222:$222,0))</f>
        <v>737887.48083333333</v>
      </c>
      <c r="L147" s="91">
        <f>+INDEX(DataEx!$1:$1048576,MATCH('2014'!$A147,DataEx!$D:$D,0),MATCH('2014'!L$101,DataEx!$222:$222,0))</f>
        <v>737887.48083333333</v>
      </c>
      <c r="M147" s="91">
        <f>+INDEX(DataEx!$1:$1048576,MATCH('2014'!$A147,DataEx!$D:$D,0),MATCH('2014'!M$101,DataEx!$222:$222,0))</f>
        <v>737887.48083333333</v>
      </c>
      <c r="N147" s="91">
        <f>+INDEX(DataEx!$1:$1048576,MATCH('2014'!$A147,DataEx!$D:$D,0),MATCH('2014'!N$101,DataEx!$222:$222,0))</f>
        <v>737887.48083333333</v>
      </c>
      <c r="O147" s="91">
        <f>+INDEX(DataEx!$1:$1048576,MATCH('2014'!$A147,DataEx!$D:$D,0),MATCH('2014'!O$101,DataEx!$222:$222,0))</f>
        <v>737887.48083333333</v>
      </c>
      <c r="P147" s="91">
        <f>+INDEX(DataEx!$1:$1048576,MATCH('2014'!$A147,DataEx!$D:$D,0),MATCH('2014'!P$101,DataEx!$222:$222,0))</f>
        <v>737887.48083333333</v>
      </c>
      <c r="Q147" s="91">
        <f>+INDEX(DataEx!$1:$1048576,MATCH('2014'!$A147,DataEx!$D:$D,0),MATCH('2014'!Q$101,DataEx!$222:$222,0))</f>
        <v>737887.48083333333</v>
      </c>
      <c r="R147" s="91">
        <f>+INDEX(DataEx!$1:$1048576,MATCH('2014'!$A147,DataEx!$D:$D,0),MATCH('2014'!R$101,DataEx!$222:$222,0))</f>
        <v>737887.48083333333</v>
      </c>
      <c r="S147" s="126">
        <f t="shared" si="20"/>
        <v>8854649.7699999977</v>
      </c>
      <c r="T147" s="127">
        <f t="shared" si="21"/>
        <v>2.5853897859195061E-3</v>
      </c>
    </row>
    <row r="148" spans="1:20" ht="13.5" thickBot="1">
      <c r="A148" s="138" t="str">
        <f t="shared" si="17"/>
        <v>462p</v>
      </c>
      <c r="B148" s="387" t="str">
        <f>+VLOOKUP(LEFT($A148,LEN(A148)-1)*1,Master!$D$22:$G$218,4,FALSE)</f>
        <v>Otplata garancija</v>
      </c>
      <c r="C148" s="388"/>
      <c r="D148" s="388"/>
      <c r="E148" s="388"/>
      <c r="F148" s="388"/>
      <c r="G148" s="91">
        <f>+INDEX(DataEx!$1:$1048576,MATCH('2014'!$A148,DataEx!$D:$D,0),MATCH('2014'!G$101,DataEx!$222:$222,0))</f>
        <v>0</v>
      </c>
      <c r="H148" s="91">
        <f>+INDEX(DataEx!$1:$1048576,MATCH('2014'!$A148,DataEx!$D:$D,0),MATCH('2014'!H$101,DataEx!$222:$222,0))</f>
        <v>0</v>
      </c>
      <c r="I148" s="91">
        <f>+INDEX(DataEx!$1:$1048576,MATCH('2014'!$A148,DataEx!$D:$D,0),MATCH('2014'!I$101,DataEx!$222:$222,0))</f>
        <v>0</v>
      </c>
      <c r="J148" s="91">
        <f>+INDEX(DataEx!$1:$1048576,MATCH('2014'!$A148,DataEx!$D:$D,0),MATCH('2014'!J$101,DataEx!$222:$222,0))</f>
        <v>0</v>
      </c>
      <c r="K148" s="91">
        <f>+INDEX(DataEx!$1:$1048576,MATCH('2014'!$A148,DataEx!$D:$D,0),MATCH('2014'!K$101,DataEx!$222:$222,0))</f>
        <v>0</v>
      </c>
      <c r="L148" s="91">
        <f>+INDEX(DataEx!$1:$1048576,MATCH('2014'!$A148,DataEx!$D:$D,0),MATCH('2014'!L$101,DataEx!$222:$222,0))</f>
        <v>0</v>
      </c>
      <c r="M148" s="91">
        <f>+INDEX(DataEx!$1:$1048576,MATCH('2014'!$A148,DataEx!$D:$D,0),MATCH('2014'!M$101,DataEx!$222:$222,0))</f>
        <v>0</v>
      </c>
      <c r="N148" s="91">
        <f>+INDEX(DataEx!$1:$1048576,MATCH('2014'!$A148,DataEx!$D:$D,0),MATCH('2014'!N$101,DataEx!$222:$222,0))</f>
        <v>0</v>
      </c>
      <c r="O148" s="91">
        <f>+INDEX(DataEx!$1:$1048576,MATCH('2014'!$A148,DataEx!$D:$D,0),MATCH('2014'!O$101,DataEx!$222:$222,0))</f>
        <v>0</v>
      </c>
      <c r="P148" s="91">
        <f>+INDEX(DataEx!$1:$1048576,MATCH('2014'!$A148,DataEx!$D:$D,0),MATCH('2014'!P$101,DataEx!$222:$222,0))</f>
        <v>0</v>
      </c>
      <c r="Q148" s="91">
        <f>+INDEX(DataEx!$1:$1048576,MATCH('2014'!$A148,DataEx!$D:$D,0),MATCH('2014'!Q$101,DataEx!$222:$222,0))</f>
        <v>0</v>
      </c>
      <c r="R148" s="91">
        <f>+INDEX(DataEx!$1:$1048576,MATCH('2014'!$A148,DataEx!$D:$D,0),MATCH('2014'!R$101,DataEx!$222:$222,0))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395" t="str">
        <f>+VLOOKUP(LEFT($A149,LEN(A149)-1)*1,Master!$D$22:$G$218,4,FALSE)</f>
        <v>Suficit / deficit</v>
      </c>
      <c r="C149" s="396"/>
      <c r="D149" s="396"/>
      <c r="E149" s="396"/>
      <c r="F149" s="396"/>
      <c r="G149" s="97">
        <f>+G105-G125</f>
        <v>-47538655.686549857</v>
      </c>
      <c r="H149" s="97">
        <f t="shared" ref="H149:R149" si="27">+H105-H125</f>
        <v>-30201761.244994551</v>
      </c>
      <c r="I149" s="97">
        <f t="shared" si="27"/>
        <v>-20645260.691596538</v>
      </c>
      <c r="J149" s="97">
        <f t="shared" si="27"/>
        <v>-3669867.5681608021</v>
      </c>
      <c r="K149" s="97">
        <f t="shared" si="27"/>
        <v>-12774287.017590538</v>
      </c>
      <c r="L149" s="97">
        <f t="shared" si="27"/>
        <v>-4772147.498450309</v>
      </c>
      <c r="M149" s="97">
        <f t="shared" si="27"/>
        <v>13308940.335068926</v>
      </c>
      <c r="N149" s="97">
        <f t="shared" si="27"/>
        <v>15615184.809749618</v>
      </c>
      <c r="O149" s="97">
        <f t="shared" si="27"/>
        <v>11083948.494915381</v>
      </c>
      <c r="P149" s="97">
        <f t="shared" si="27"/>
        <v>4825557.0116436183</v>
      </c>
      <c r="Q149" s="97">
        <f t="shared" si="27"/>
        <v>-12557647.363800392</v>
      </c>
      <c r="R149" s="97">
        <f t="shared" si="27"/>
        <v>35816258.454750568</v>
      </c>
      <c r="S149" s="114">
        <f t="shared" si="20"/>
        <v>-51509737.965014875</v>
      </c>
      <c r="T149" s="115">
        <f t="shared" si="21"/>
        <v>-1.5039866496056759E-2</v>
      </c>
    </row>
    <row r="150" spans="1:20" ht="13.5" thickBot="1">
      <c r="A150" s="139" t="str">
        <f>+CONCATENATE(A57,"p")</f>
        <v>1001p</v>
      </c>
      <c r="B150" s="397" t="str">
        <f>+VLOOKUP(LEFT($A150,LEN(A150)-1)*1,Master!$D$22:$G$218,4,FALSE)</f>
        <v>Primarni bilans</v>
      </c>
      <c r="C150" s="398"/>
      <c r="D150" s="398"/>
      <c r="E150" s="398"/>
      <c r="F150" s="398"/>
      <c r="G150" s="98">
        <f t="shared" ref="G150:R150" si="28">+G149+G133</f>
        <v>-41241542.175716527</v>
      </c>
      <c r="H150" s="98">
        <f t="shared" si="28"/>
        <v>-23904647.734161217</v>
      </c>
      <c r="I150" s="98">
        <f t="shared" si="28"/>
        <v>-14348147.180763204</v>
      </c>
      <c r="J150" s="98">
        <f t="shared" si="28"/>
        <v>2627245.9426725311</v>
      </c>
      <c r="K150" s="98">
        <f t="shared" si="28"/>
        <v>-6477173.5067572044</v>
      </c>
      <c r="L150" s="98">
        <f t="shared" si="28"/>
        <v>1524966.0123830242</v>
      </c>
      <c r="M150" s="98">
        <f t="shared" si="28"/>
        <v>19606053.84590226</v>
      </c>
      <c r="N150" s="98">
        <f t="shared" si="28"/>
        <v>21912298.320582952</v>
      </c>
      <c r="O150" s="98">
        <f t="shared" si="28"/>
        <v>17381062.005748715</v>
      </c>
      <c r="P150" s="98">
        <f t="shared" si="28"/>
        <v>11122670.522476953</v>
      </c>
      <c r="Q150" s="98">
        <f t="shared" si="28"/>
        <v>-6260533.8529670583</v>
      </c>
      <c r="R150" s="98">
        <f t="shared" si="28"/>
        <v>42113371.965583898</v>
      </c>
      <c r="S150" s="114">
        <f t="shared" si="20"/>
        <v>24055624.164985146</v>
      </c>
      <c r="T150" s="115">
        <f t="shared" si="21"/>
        <v>7.0237859910376853E-3</v>
      </c>
    </row>
    <row r="151" spans="1:20">
      <c r="A151" s="139" t="str">
        <f>+CONCATENATE(A58,"p")</f>
        <v>46p</v>
      </c>
      <c r="B151" s="385" t="str">
        <f>+VLOOKUP(LEFT($A151,LEN(A151)-1)*1,Master!$D$22:$G$218,4,FALSE)</f>
        <v>Otplata dugova</v>
      </c>
      <c r="C151" s="386"/>
      <c r="D151" s="386"/>
      <c r="E151" s="386"/>
      <c r="F151" s="386"/>
      <c r="G151" s="87">
        <f t="shared" ref="G151:R151" si="29">+SUM(G152:G154)</f>
        <v>14285575.4575</v>
      </c>
      <c r="H151" s="87">
        <f t="shared" si="29"/>
        <v>14285575.4575</v>
      </c>
      <c r="I151" s="87">
        <f t="shared" si="29"/>
        <v>14285575.4575</v>
      </c>
      <c r="J151" s="87">
        <f t="shared" si="29"/>
        <v>14285575.4575</v>
      </c>
      <c r="K151" s="87">
        <f t="shared" si="29"/>
        <v>14285575.4575</v>
      </c>
      <c r="L151" s="87">
        <f t="shared" si="29"/>
        <v>14285575.4575</v>
      </c>
      <c r="M151" s="87">
        <f t="shared" si="29"/>
        <v>14285575.4575</v>
      </c>
      <c r="N151" s="87">
        <f t="shared" si="29"/>
        <v>14285575.4575</v>
      </c>
      <c r="O151" s="87">
        <f t="shared" si="29"/>
        <v>14285575.4575</v>
      </c>
      <c r="P151" s="87">
        <f t="shared" si="29"/>
        <v>14285575.4575</v>
      </c>
      <c r="Q151" s="87">
        <f t="shared" si="29"/>
        <v>14285575.4575</v>
      </c>
      <c r="R151" s="87">
        <f t="shared" si="29"/>
        <v>14285575.4575</v>
      </c>
      <c r="S151" s="110">
        <f t="shared" si="20"/>
        <v>171426905.49000001</v>
      </c>
      <c r="T151" s="111">
        <f t="shared" si="21"/>
        <v>5.0053404933895498E-2</v>
      </c>
    </row>
    <row r="152" spans="1:20">
      <c r="A152" s="139" t="str">
        <f>+CONCATENATE(A59,"p")</f>
        <v>4611p</v>
      </c>
      <c r="B152" s="381" t="str">
        <f>+VLOOKUP(LEFT($A152,LEN(A152)-1)*1,Master!$D$22:$G$218,4,FALSE)</f>
        <v>Otplata hartija od vrijednosti i kredita rezidentima</v>
      </c>
      <c r="C152" s="382"/>
      <c r="D152" s="382"/>
      <c r="E152" s="382"/>
      <c r="F152" s="382"/>
      <c r="G152" s="100">
        <f>+INDEX(DataEx!$1:$1048576,MATCH('2014'!$A152,DataEx!$D:$D,0),MATCH('2014'!G$6,DataEx!$7:$7,0))</f>
        <v>2500695.4391666665</v>
      </c>
      <c r="H152" s="100">
        <f>+INDEX(DataEx!$1:$1048576,MATCH('2014'!$A152,DataEx!$D:$D,0),MATCH('2014'!H$6,DataEx!$7:$7,0))</f>
        <v>2500695.4391666665</v>
      </c>
      <c r="I152" s="100">
        <f>+INDEX(DataEx!$1:$1048576,MATCH('2014'!$A152,DataEx!$D:$D,0),MATCH('2014'!I$6,DataEx!$7:$7,0))</f>
        <v>2500695.4391666665</v>
      </c>
      <c r="J152" s="100">
        <f>+INDEX(DataEx!$1:$1048576,MATCH('2014'!$A152,DataEx!$D:$D,0),MATCH('2014'!J$6,DataEx!$7:$7,0))</f>
        <v>2500695.4391666665</v>
      </c>
      <c r="K152" s="100">
        <f>+INDEX(DataEx!$1:$1048576,MATCH('2014'!$A152,DataEx!$D:$D,0),MATCH('2014'!K$6,DataEx!$7:$7,0))</f>
        <v>2500695.4391666665</v>
      </c>
      <c r="L152" s="100">
        <f>+INDEX(DataEx!$1:$1048576,MATCH('2014'!$A152,DataEx!$D:$D,0),MATCH('2014'!L$6,DataEx!$7:$7,0))</f>
        <v>2500695.4391666665</v>
      </c>
      <c r="M152" s="100">
        <f>+INDEX(DataEx!$1:$1048576,MATCH('2014'!$A152,DataEx!$D:$D,0),MATCH('2014'!M$6,DataEx!$7:$7,0))</f>
        <v>2500695.4391666665</v>
      </c>
      <c r="N152" s="100">
        <f>+INDEX(DataEx!$1:$1048576,MATCH('2014'!$A152,DataEx!$D:$D,0),MATCH('2014'!N$6,DataEx!$7:$7,0))</f>
        <v>2500695.4391666665</v>
      </c>
      <c r="O152" s="100">
        <f>+INDEX(DataEx!$1:$1048576,MATCH('2014'!$A152,DataEx!$D:$D,0),MATCH('2014'!O$6,DataEx!$7:$7,0))</f>
        <v>2500695.4391666665</v>
      </c>
      <c r="P152" s="100">
        <f>+INDEX(DataEx!$1:$1048576,MATCH('2014'!$A152,DataEx!$D:$D,0),MATCH('2014'!P$6,DataEx!$7:$7,0))</f>
        <v>2500695.4391666665</v>
      </c>
      <c r="Q152" s="100">
        <f>+INDEX(DataEx!$1:$1048576,MATCH('2014'!$A152,DataEx!$D:$D,0),MATCH('2014'!Q$6,DataEx!$7:$7,0))</f>
        <v>2500695.4391666665</v>
      </c>
      <c r="R152" s="100">
        <f>+INDEX(DataEx!$1:$1048576,MATCH('2014'!$A152,DataEx!$D:$D,0),MATCH('2014'!R$6,DataEx!$7:$7,0))</f>
        <v>2500695.4391666665</v>
      </c>
      <c r="S152" s="108">
        <f t="shared" si="20"/>
        <v>30008345.269999992</v>
      </c>
      <c r="T152" s="109">
        <f t="shared" si="21"/>
        <v>8.7618676479175889E-3</v>
      </c>
    </row>
    <row r="153" spans="1:20">
      <c r="A153" s="139" t="str">
        <f>+CONCATENATE(A60,"p")</f>
        <v>4612p</v>
      </c>
      <c r="B153" s="383" t="str">
        <f>+VLOOKUP(LEFT($A153,LEN(A153)-1)*1,Master!$D$22:$G$218,4,FALSE)</f>
        <v>Otplata hartija od vrijednosti i kredita nerezidentima</v>
      </c>
      <c r="C153" s="384"/>
      <c r="D153" s="384"/>
      <c r="E153" s="384"/>
      <c r="F153" s="384"/>
      <c r="G153" s="100">
        <f>+INDEX(DataEx!$1:$1048576,MATCH('2014'!$A153,DataEx!$D:$D,0),MATCH('2014'!G$6,DataEx!$7:$7,0))</f>
        <v>9006700.020833334</v>
      </c>
      <c r="H153" s="100">
        <f>+INDEX(DataEx!$1:$1048576,MATCH('2014'!$A153,DataEx!$D:$D,0),MATCH('2014'!H$6,DataEx!$7:$7,0))</f>
        <v>9006700.020833334</v>
      </c>
      <c r="I153" s="100">
        <f>+INDEX(DataEx!$1:$1048576,MATCH('2014'!$A153,DataEx!$D:$D,0),MATCH('2014'!I$6,DataEx!$7:$7,0))</f>
        <v>9006700.020833334</v>
      </c>
      <c r="J153" s="100">
        <f>+INDEX(DataEx!$1:$1048576,MATCH('2014'!$A153,DataEx!$D:$D,0),MATCH('2014'!J$6,DataEx!$7:$7,0))</f>
        <v>9006700.020833334</v>
      </c>
      <c r="K153" s="100">
        <f>+INDEX(DataEx!$1:$1048576,MATCH('2014'!$A153,DataEx!$D:$D,0),MATCH('2014'!K$6,DataEx!$7:$7,0))</f>
        <v>9006700.020833334</v>
      </c>
      <c r="L153" s="100">
        <f>+INDEX(DataEx!$1:$1048576,MATCH('2014'!$A153,DataEx!$D:$D,0),MATCH('2014'!L$6,DataEx!$7:$7,0))</f>
        <v>9006700.020833334</v>
      </c>
      <c r="M153" s="100">
        <f>+INDEX(DataEx!$1:$1048576,MATCH('2014'!$A153,DataEx!$D:$D,0),MATCH('2014'!M$6,DataEx!$7:$7,0))</f>
        <v>9006700.020833334</v>
      </c>
      <c r="N153" s="100">
        <f>+INDEX(DataEx!$1:$1048576,MATCH('2014'!$A153,DataEx!$D:$D,0),MATCH('2014'!N$6,DataEx!$7:$7,0))</f>
        <v>9006700.020833334</v>
      </c>
      <c r="O153" s="100">
        <f>+INDEX(DataEx!$1:$1048576,MATCH('2014'!$A153,DataEx!$D:$D,0),MATCH('2014'!O$6,DataEx!$7:$7,0))</f>
        <v>9006700.020833334</v>
      </c>
      <c r="P153" s="100">
        <f>+INDEX(DataEx!$1:$1048576,MATCH('2014'!$A153,DataEx!$D:$D,0),MATCH('2014'!P$6,DataEx!$7:$7,0))</f>
        <v>9006700.020833334</v>
      </c>
      <c r="Q153" s="100">
        <f>+INDEX(DataEx!$1:$1048576,MATCH('2014'!$A153,DataEx!$D:$D,0),MATCH('2014'!Q$6,DataEx!$7:$7,0))</f>
        <v>9006700.020833334</v>
      </c>
      <c r="R153" s="100">
        <f>+INDEX(DataEx!$1:$1048576,MATCH('2014'!$A153,DataEx!$D:$D,0),MATCH('2014'!R$6,DataEx!$7:$7,0))</f>
        <v>9006700.020833334</v>
      </c>
      <c r="S153" s="108">
        <f t="shared" si="20"/>
        <v>108080400.24999999</v>
      </c>
      <c r="T153" s="109">
        <f t="shared" si="21"/>
        <v>3.1557426902548404E-2</v>
      </c>
    </row>
    <row r="154" spans="1:20" ht="13.5" thickBot="1">
      <c r="A154" s="139" t="str">
        <f>+CONCATENATE(A54,"p")</f>
        <v>4630p</v>
      </c>
      <c r="B154" s="387" t="str">
        <f>+VLOOKUP(LEFT($A154,LEN(A154)-1)*1,Master!$D$22:$G$218,4,FALSE)</f>
        <v>Otplata obaveza iz prethodnih godina</v>
      </c>
      <c r="C154" s="388"/>
      <c r="D154" s="388"/>
      <c r="E154" s="388"/>
      <c r="F154" s="388"/>
      <c r="G154" s="100">
        <f>+INDEX(DataEx!$1:$1048576,MATCH('2014'!$A154,DataEx!$D:$D,0),MATCH('2014'!G$6,DataEx!$7:$7,0))</f>
        <v>2778179.9974999996</v>
      </c>
      <c r="H154" s="100">
        <f>+INDEX(DataEx!$1:$1048576,MATCH('2014'!$A154,DataEx!$D:$D,0),MATCH('2014'!H$6,DataEx!$7:$7,0))</f>
        <v>2778179.9974999996</v>
      </c>
      <c r="I154" s="100">
        <f>+INDEX(DataEx!$1:$1048576,MATCH('2014'!$A154,DataEx!$D:$D,0),MATCH('2014'!I$6,DataEx!$7:$7,0))</f>
        <v>2778179.9974999996</v>
      </c>
      <c r="J154" s="100">
        <f>+INDEX(DataEx!$1:$1048576,MATCH('2014'!$A154,DataEx!$D:$D,0),MATCH('2014'!J$6,DataEx!$7:$7,0))</f>
        <v>2778179.9974999996</v>
      </c>
      <c r="K154" s="100">
        <f>+INDEX(DataEx!$1:$1048576,MATCH('2014'!$A154,DataEx!$D:$D,0),MATCH('2014'!K$6,DataEx!$7:$7,0))</f>
        <v>2778179.9974999996</v>
      </c>
      <c r="L154" s="100">
        <f>+INDEX(DataEx!$1:$1048576,MATCH('2014'!$A154,DataEx!$D:$D,0),MATCH('2014'!L$6,DataEx!$7:$7,0))</f>
        <v>2778179.9974999996</v>
      </c>
      <c r="M154" s="100">
        <f>+INDEX(DataEx!$1:$1048576,MATCH('2014'!$A154,DataEx!$D:$D,0),MATCH('2014'!M$6,DataEx!$7:$7,0))</f>
        <v>2778179.9974999996</v>
      </c>
      <c r="N154" s="100">
        <f>+INDEX(DataEx!$1:$1048576,MATCH('2014'!$A154,DataEx!$D:$D,0),MATCH('2014'!N$6,DataEx!$7:$7,0))</f>
        <v>2778179.9974999996</v>
      </c>
      <c r="O154" s="100">
        <f>+INDEX(DataEx!$1:$1048576,MATCH('2014'!$A154,DataEx!$D:$D,0),MATCH('2014'!O$6,DataEx!$7:$7,0))</f>
        <v>2778179.9974999996</v>
      </c>
      <c r="P154" s="100">
        <f>+INDEX(DataEx!$1:$1048576,MATCH('2014'!$A154,DataEx!$D:$D,0),MATCH('2014'!P$6,DataEx!$7:$7,0))</f>
        <v>2778179.9974999996</v>
      </c>
      <c r="Q154" s="100">
        <f>+INDEX(DataEx!$1:$1048576,MATCH('2014'!$A154,DataEx!$D:$D,0),MATCH('2014'!Q$6,DataEx!$7:$7,0))</f>
        <v>2778179.9974999996</v>
      </c>
      <c r="R154" s="100">
        <f>+INDEX(DataEx!$1:$1048576,MATCH('2014'!$A154,DataEx!$D:$D,0),MATCH('2014'!R$6,DataEx!$7:$7,0))</f>
        <v>2778179.9974999996</v>
      </c>
      <c r="S154" s="108">
        <f t="shared" si="20"/>
        <v>33338159.969999988</v>
      </c>
      <c r="T154" s="109">
        <f t="shared" si="21"/>
        <v>9.7341103834294885E-3</v>
      </c>
    </row>
    <row r="155" spans="1:20" ht="13.5" thickBot="1">
      <c r="A155" s="139" t="str">
        <f t="shared" ref="A155:A160" si="30">+CONCATENATE(A61,"p")</f>
        <v>1002p</v>
      </c>
      <c r="B155" s="389" t="str">
        <f>+VLOOKUP(LEFT($A155,LEN(A155)-1)*1,Master!$D$22:$G$218,4,FALSE)</f>
        <v>Nedostajuća sredstva</v>
      </c>
      <c r="C155" s="390"/>
      <c r="D155" s="390"/>
      <c r="E155" s="390"/>
      <c r="F155" s="390"/>
      <c r="G155" s="79">
        <f>+G149-G151</f>
        <v>-61824231.144049853</v>
      </c>
      <c r="H155" s="79">
        <f t="shared" ref="H155:R155" si="31">+H149-H151</f>
        <v>-44487336.702494547</v>
      </c>
      <c r="I155" s="79">
        <f t="shared" si="31"/>
        <v>-34930836.149096534</v>
      </c>
      <c r="J155" s="79">
        <f t="shared" si="31"/>
        <v>-17955443.025660802</v>
      </c>
      <c r="K155" s="79">
        <f t="shared" si="31"/>
        <v>-27059862.475090537</v>
      </c>
      <c r="L155" s="79">
        <f t="shared" si="31"/>
        <v>-19057722.955950309</v>
      </c>
      <c r="M155" s="79">
        <f t="shared" si="31"/>
        <v>-976635.12243107334</v>
      </c>
      <c r="N155" s="79">
        <f t="shared" si="31"/>
        <v>1329609.3522496186</v>
      </c>
      <c r="O155" s="79">
        <f t="shared" si="31"/>
        <v>-3201626.9625846185</v>
      </c>
      <c r="P155" s="79">
        <f t="shared" si="31"/>
        <v>-9460018.4458563812</v>
      </c>
      <c r="Q155" s="79">
        <f t="shared" si="31"/>
        <v>-26843222.821300391</v>
      </c>
      <c r="R155" s="79">
        <f t="shared" si="31"/>
        <v>21530682.997250568</v>
      </c>
      <c r="S155" s="118">
        <f t="shared" si="20"/>
        <v>-222936643.45501488</v>
      </c>
      <c r="T155" s="119">
        <f t="shared" si="21"/>
        <v>-6.5093271429952262E-2</v>
      </c>
    </row>
    <row r="156" spans="1:20" ht="13.5" thickBot="1">
      <c r="A156" s="139" t="str">
        <f t="shared" si="30"/>
        <v>1003p</v>
      </c>
      <c r="B156" s="391" t="str">
        <f>+VLOOKUP(LEFT($A156,LEN(A156)-1)*1,Master!$D$22:$G$218,4,FALSE)</f>
        <v>Finansiranje</v>
      </c>
      <c r="C156" s="392"/>
      <c r="D156" s="392"/>
      <c r="E156" s="392"/>
      <c r="F156" s="392"/>
      <c r="G156" s="97">
        <f t="shared" ref="G156:R156" si="32">+SUM(G157:G160)</f>
        <v>61824231.144049853</v>
      </c>
      <c r="H156" s="97">
        <f t="shared" si="32"/>
        <v>44487336.702494547</v>
      </c>
      <c r="I156" s="97">
        <f t="shared" si="32"/>
        <v>34930836.149096534</v>
      </c>
      <c r="J156" s="97">
        <f t="shared" si="32"/>
        <v>17955443.025660802</v>
      </c>
      <c r="K156" s="97">
        <f t="shared" si="32"/>
        <v>27059862.475090537</v>
      </c>
      <c r="L156" s="97">
        <f t="shared" si="32"/>
        <v>19057722.955950309</v>
      </c>
      <c r="M156" s="97">
        <f t="shared" si="32"/>
        <v>976635.12243107334</v>
      </c>
      <c r="N156" s="97">
        <f t="shared" si="32"/>
        <v>-1329609.3522496186</v>
      </c>
      <c r="O156" s="97">
        <f t="shared" si="32"/>
        <v>3201626.9625846185</v>
      </c>
      <c r="P156" s="97">
        <f t="shared" si="32"/>
        <v>9460018.4458563812</v>
      </c>
      <c r="Q156" s="97">
        <f t="shared" si="32"/>
        <v>26843222.821300391</v>
      </c>
      <c r="R156" s="97">
        <f t="shared" si="32"/>
        <v>-21530682.997250572</v>
      </c>
      <c r="S156" s="120">
        <f t="shared" si="20"/>
        <v>222936643.45501488</v>
      </c>
      <c r="T156" s="121">
        <f t="shared" si="21"/>
        <v>6.5093271429952262E-2</v>
      </c>
    </row>
    <row r="157" spans="1:20">
      <c r="A157" s="139" t="str">
        <f t="shared" si="30"/>
        <v>7511p</v>
      </c>
      <c r="B157" s="381" t="str">
        <f>+VLOOKUP(LEFT($A157,LEN(A157)-1)*1,Master!$D$22:$G$218,4,FALSE)</f>
        <v>Pozajmice i krediti od domaćih izvora</v>
      </c>
      <c r="C157" s="382"/>
      <c r="D157" s="382"/>
      <c r="E157" s="382"/>
      <c r="F157" s="382"/>
      <c r="G157" s="100">
        <f>+INDEX(DataEx!$1:$1048576,MATCH('2014'!$A157,DataEx!$D:$D,0),MATCH('2014'!G$6,DataEx!$7:$7,0))</f>
        <v>0</v>
      </c>
      <c r="H157" s="100">
        <f>+INDEX(DataEx!$1:$1048576,MATCH('2014'!$A157,DataEx!$D:$D,0),MATCH('2014'!H$6,DataEx!$7:$7,0))</f>
        <v>0</v>
      </c>
      <c r="I157" s="100">
        <f>+INDEX(DataEx!$1:$1048576,MATCH('2014'!$A157,DataEx!$D:$D,0),MATCH('2014'!I$6,DataEx!$7:$7,0))</f>
        <v>0</v>
      </c>
      <c r="J157" s="100">
        <f>+INDEX(DataEx!$1:$1048576,MATCH('2014'!$A157,DataEx!$D:$D,0),MATCH('2014'!J$6,DataEx!$7:$7,0))</f>
        <v>0</v>
      </c>
      <c r="K157" s="100">
        <f>+INDEX(DataEx!$1:$1048576,MATCH('2014'!$A157,DataEx!$D:$D,0),MATCH('2014'!K$6,DataEx!$7:$7,0))</f>
        <v>0</v>
      </c>
      <c r="L157" s="100">
        <f>+INDEX(DataEx!$1:$1048576,MATCH('2014'!$A157,DataEx!$D:$D,0),MATCH('2014'!L$6,DataEx!$7:$7,0))</f>
        <v>0</v>
      </c>
      <c r="M157" s="100">
        <f>+INDEX(DataEx!$1:$1048576,MATCH('2014'!$A157,DataEx!$D:$D,0),MATCH('2014'!M$6,DataEx!$7:$7,0))</f>
        <v>0</v>
      </c>
      <c r="N157" s="100">
        <f>+INDEX(DataEx!$1:$1048576,MATCH('2014'!$A157,DataEx!$D:$D,0),MATCH('2014'!N$6,DataEx!$7:$7,0))</f>
        <v>0</v>
      </c>
      <c r="O157" s="100">
        <f>+INDEX(DataEx!$1:$1048576,MATCH('2014'!$A157,DataEx!$D:$D,0),MATCH('2014'!O$6,DataEx!$7:$7,0))</f>
        <v>0</v>
      </c>
      <c r="P157" s="100">
        <f>+INDEX(DataEx!$1:$1048576,MATCH('2014'!$A157,DataEx!$D:$D,0),MATCH('2014'!P$6,DataEx!$7:$7,0))</f>
        <v>0</v>
      </c>
      <c r="Q157" s="100">
        <f>+INDEX(DataEx!$1:$1048576,MATCH('2014'!$A157,DataEx!$D:$D,0),MATCH('2014'!Q$6,DataEx!$7:$7,0))</f>
        <v>0</v>
      </c>
      <c r="R157" s="100">
        <f>+INDEX(DataEx!$1:$1048576,MATCH('2014'!$A157,DataEx!$D:$D,0),MATCH('2014'!R$6,DataEx!$7:$7,0))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83" t="str">
        <f>+VLOOKUP(LEFT($A158,LEN(A158)-1)*1,Master!$D$22:$G$218,4,FALSE)</f>
        <v>Pozajmice i krediti od inostranih izvora</v>
      </c>
      <c r="C158" s="384"/>
      <c r="D158" s="384"/>
      <c r="E158" s="384"/>
      <c r="F158" s="384"/>
      <c r="G158" s="100">
        <f>+INDEX(DataEx!$1:$1048576,MATCH('2014'!$A158,DataEx!$D:$D,0),MATCH('2014'!G$6,DataEx!$7:$7,0))</f>
        <v>18997964.655235786</v>
      </c>
      <c r="H158" s="100">
        <f>+INDEX(DataEx!$1:$1048576,MATCH('2014'!$A158,DataEx!$D:$D,0),MATCH('2014'!H$6,DataEx!$7:$7,0))</f>
        <v>18997964.655235786</v>
      </c>
      <c r="I158" s="100">
        <f>+INDEX(DataEx!$1:$1048576,MATCH('2014'!$A158,DataEx!$D:$D,0),MATCH('2014'!I$6,DataEx!$7:$7,0))</f>
        <v>18997964.655235786</v>
      </c>
      <c r="J158" s="100">
        <f>+INDEX(DataEx!$1:$1048576,MATCH('2014'!$A158,DataEx!$D:$D,0),MATCH('2014'!J$6,DataEx!$7:$7,0))</f>
        <v>18997964.655235786</v>
      </c>
      <c r="K158" s="100">
        <f>+INDEX(DataEx!$1:$1048576,MATCH('2014'!$A158,DataEx!$D:$D,0),MATCH('2014'!K$6,DataEx!$7:$7,0))</f>
        <v>18997964.655235786</v>
      </c>
      <c r="L158" s="100">
        <f>+INDEX(DataEx!$1:$1048576,MATCH('2014'!$A158,DataEx!$D:$D,0),MATCH('2014'!L$6,DataEx!$7:$7,0))</f>
        <v>18997964.655235786</v>
      </c>
      <c r="M158" s="100">
        <f>+INDEX(DataEx!$1:$1048576,MATCH('2014'!$A158,DataEx!$D:$D,0),MATCH('2014'!M$6,DataEx!$7:$7,0))</f>
        <v>18997964.655235786</v>
      </c>
      <c r="N158" s="100">
        <f>+INDEX(DataEx!$1:$1048576,MATCH('2014'!$A158,DataEx!$D:$D,0),MATCH('2014'!N$6,DataEx!$7:$7,0))</f>
        <v>18997964.655235786</v>
      </c>
      <c r="O158" s="100">
        <f>+INDEX(DataEx!$1:$1048576,MATCH('2014'!$A158,DataEx!$D:$D,0),MATCH('2014'!O$6,DataEx!$7:$7,0))</f>
        <v>18997964.655235786</v>
      </c>
      <c r="P158" s="100">
        <f>+INDEX(DataEx!$1:$1048576,MATCH('2014'!$A158,DataEx!$D:$D,0),MATCH('2014'!P$6,DataEx!$7:$7,0))</f>
        <v>18997964.655235786</v>
      </c>
      <c r="Q158" s="100">
        <f>+INDEX(DataEx!$1:$1048576,MATCH('2014'!$A158,DataEx!$D:$D,0),MATCH('2014'!Q$6,DataEx!$7:$7,0))</f>
        <v>18997964.655235786</v>
      </c>
      <c r="R158" s="100">
        <f>+INDEX(DataEx!$1:$1048576,MATCH('2014'!$A158,DataEx!$D:$D,0),MATCH('2014'!R$6,DataEx!$7:$7,0))</f>
        <v>18997964.655235786</v>
      </c>
      <c r="S158" s="108">
        <f t="shared" si="20"/>
        <v>227975575.86282948</v>
      </c>
      <c r="T158" s="109">
        <f t="shared" si="21"/>
        <v>6.6564544119160227E-2</v>
      </c>
    </row>
    <row r="159" spans="1:20">
      <c r="A159" s="139" t="str">
        <f t="shared" si="30"/>
        <v>72p</v>
      </c>
      <c r="B159" s="383" t="str">
        <f>+VLOOKUP(LEFT($A159,LEN(A159)-1)*1,Master!$D$22:$G$218,4,FALSE)</f>
        <v>Primici od prodaje imovine</v>
      </c>
      <c r="C159" s="384"/>
      <c r="D159" s="384"/>
      <c r="E159" s="384"/>
      <c r="F159" s="384"/>
      <c r="G159" s="100">
        <f>+INDEX(DataEx!$1:$1048576,MATCH('2014'!$A159,DataEx!$D:$D,0),MATCH('2014'!G$6,DataEx!$7:$7,0))</f>
        <v>416666.66666666669</v>
      </c>
      <c r="H159" s="100">
        <f>+INDEX(DataEx!$1:$1048576,MATCH('2014'!$A159,DataEx!$D:$D,0),MATCH('2014'!H$6,DataEx!$7:$7,0))</f>
        <v>416666.66666666669</v>
      </c>
      <c r="I159" s="100">
        <f>+INDEX(DataEx!$1:$1048576,MATCH('2014'!$A159,DataEx!$D:$D,0),MATCH('2014'!I$6,DataEx!$7:$7,0))</f>
        <v>416666.66666666669</v>
      </c>
      <c r="J159" s="100">
        <f>+INDEX(DataEx!$1:$1048576,MATCH('2014'!$A159,DataEx!$D:$D,0),MATCH('2014'!J$6,DataEx!$7:$7,0))</f>
        <v>416666.66666666669</v>
      </c>
      <c r="K159" s="100">
        <f>+INDEX(DataEx!$1:$1048576,MATCH('2014'!$A159,DataEx!$D:$D,0),MATCH('2014'!K$6,DataEx!$7:$7,0))</f>
        <v>416666.66666666669</v>
      </c>
      <c r="L159" s="100">
        <f>+INDEX(DataEx!$1:$1048576,MATCH('2014'!$A159,DataEx!$D:$D,0),MATCH('2014'!L$6,DataEx!$7:$7,0))</f>
        <v>416666.66666666669</v>
      </c>
      <c r="M159" s="100">
        <f>+INDEX(DataEx!$1:$1048576,MATCH('2014'!$A159,DataEx!$D:$D,0),MATCH('2014'!M$6,DataEx!$7:$7,0))</f>
        <v>416666.66666666669</v>
      </c>
      <c r="N159" s="100">
        <f>+INDEX(DataEx!$1:$1048576,MATCH('2014'!$A159,DataEx!$D:$D,0),MATCH('2014'!N$6,DataEx!$7:$7,0))</f>
        <v>416666.66666666669</v>
      </c>
      <c r="O159" s="100">
        <f>+INDEX(DataEx!$1:$1048576,MATCH('2014'!$A159,DataEx!$D:$D,0),MATCH('2014'!O$6,DataEx!$7:$7,0))</f>
        <v>416666.66666666669</v>
      </c>
      <c r="P159" s="100">
        <f>+INDEX(DataEx!$1:$1048576,MATCH('2014'!$A159,DataEx!$D:$D,0),MATCH('2014'!P$6,DataEx!$7:$7,0))</f>
        <v>416666.66666666669</v>
      </c>
      <c r="Q159" s="100">
        <f>+INDEX(DataEx!$1:$1048576,MATCH('2014'!$A159,DataEx!$D:$D,0),MATCH('2014'!Q$6,DataEx!$7:$7,0))</f>
        <v>416666.66666666669</v>
      </c>
      <c r="R159" s="100">
        <f>+INDEX(DataEx!$1:$1048576,MATCH('2014'!$A159,DataEx!$D:$D,0),MATCH('2014'!R$6,DataEx!$7:$7,0))</f>
        <v>416666.66666666669</v>
      </c>
      <c r="S159" s="108">
        <f t="shared" si="20"/>
        <v>5000000</v>
      </c>
      <c r="T159" s="109">
        <f t="shared" si="21"/>
        <v>1.4599051645605102E-3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42409599.822147399</v>
      </c>
      <c r="H160" s="101">
        <f t="shared" si="33"/>
        <v>25072705.380592093</v>
      </c>
      <c r="I160" s="101">
        <f t="shared" si="33"/>
        <v>15516204.82719408</v>
      </c>
      <c r="J160" s="101">
        <f t="shared" si="33"/>
        <v>-1459188.2962416522</v>
      </c>
      <c r="K160" s="101">
        <f t="shared" si="33"/>
        <v>7645231.1531880833</v>
      </c>
      <c r="L160" s="101">
        <f t="shared" si="33"/>
        <v>-356908.36595214531</v>
      </c>
      <c r="M160" s="101">
        <f t="shared" si="33"/>
        <v>-18437996.199471381</v>
      </c>
      <c r="N160" s="101">
        <f t="shared" si="33"/>
        <v>-20744240.674152073</v>
      </c>
      <c r="O160" s="101">
        <f t="shared" si="33"/>
        <v>-16213004.359317835</v>
      </c>
      <c r="P160" s="101">
        <f t="shared" si="33"/>
        <v>-9954612.8760460727</v>
      </c>
      <c r="Q160" s="101">
        <f t="shared" si="33"/>
        <v>7428591.4993979372</v>
      </c>
      <c r="R160" s="101">
        <f t="shared" si="33"/>
        <v>-40945314.319153026</v>
      </c>
      <c r="S160" s="112">
        <f t="shared" si="20"/>
        <v>-10038932.407814611</v>
      </c>
      <c r="T160" s="113">
        <f t="shared" si="21"/>
        <v>-2.9311778537684857E-3</v>
      </c>
    </row>
  </sheetData>
  <mergeCells count="117">
    <mergeCell ref="B159:F159"/>
    <mergeCell ref="B154:F154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44:F144"/>
    <mergeCell ref="B145:F145"/>
    <mergeCell ref="B146:F146"/>
    <mergeCell ref="B147:F147"/>
    <mergeCell ref="B148:F148"/>
    <mergeCell ref="B139:F139"/>
    <mergeCell ref="B140:F140"/>
    <mergeCell ref="B141:F141"/>
    <mergeCell ref="B142:F142"/>
    <mergeCell ref="B143:F143"/>
    <mergeCell ref="B134:F134"/>
    <mergeCell ref="B135:F135"/>
    <mergeCell ref="B136:F136"/>
    <mergeCell ref="B137:F137"/>
    <mergeCell ref="B138:F138"/>
    <mergeCell ref="B129:F129"/>
    <mergeCell ref="B130:F130"/>
    <mergeCell ref="B131:F131"/>
    <mergeCell ref="B132:F132"/>
    <mergeCell ref="B133:F133"/>
    <mergeCell ref="B124:F124"/>
    <mergeCell ref="B125:F125"/>
    <mergeCell ref="B126:F126"/>
    <mergeCell ref="B127:F127"/>
    <mergeCell ref="B128:F128"/>
    <mergeCell ref="B119:F119"/>
    <mergeCell ref="B120:F120"/>
    <mergeCell ref="B121:F121"/>
    <mergeCell ref="B122:F122"/>
    <mergeCell ref="B123:F123"/>
    <mergeCell ref="B114:F114"/>
    <mergeCell ref="B115:F115"/>
    <mergeCell ref="B116:F116"/>
    <mergeCell ref="B117:F117"/>
    <mergeCell ref="B118:F118"/>
    <mergeCell ref="B109:F109"/>
    <mergeCell ref="B110:F110"/>
    <mergeCell ref="B111:F111"/>
    <mergeCell ref="B112:F112"/>
    <mergeCell ref="B113:F113"/>
    <mergeCell ref="S103:T103"/>
    <mergeCell ref="B105:F105"/>
    <mergeCell ref="B106:F106"/>
    <mergeCell ref="B107:F107"/>
    <mergeCell ref="B108:F108"/>
    <mergeCell ref="B63:F63"/>
    <mergeCell ref="B64:F64"/>
    <mergeCell ref="B65:F65"/>
    <mergeCell ref="B102:F104"/>
    <mergeCell ref="G102:R102"/>
    <mergeCell ref="B56:F56"/>
    <mergeCell ref="B57:F57"/>
    <mergeCell ref="B62:F62"/>
    <mergeCell ref="B58:F58"/>
    <mergeCell ref="B61:F61"/>
    <mergeCell ref="B59:F59"/>
    <mergeCell ref="B60:F60"/>
    <mergeCell ref="B54:F54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55:F55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0"/>
  <sheetViews>
    <sheetView workbookViewId="0">
      <pane ySplit="5" topLeftCell="A6" activePane="bottomLeft" state="frozen"/>
      <selection activeCell="DK219" sqref="DK219"/>
      <selection pane="bottomLeft" activeCell="B7" sqref="B7:F9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418" t="str">
        <f>+Master!G244</f>
        <v>Ostvarenje budžeta</v>
      </c>
      <c r="C7" s="419"/>
      <c r="D7" s="419"/>
      <c r="E7" s="419"/>
      <c r="F7" s="419"/>
      <c r="G7" s="411">
        <v>2013</v>
      </c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3"/>
      <c r="S7" s="116" t="str">
        <f>+Master!G241</f>
        <v>BDP</v>
      </c>
      <c r="T7" s="117">
        <v>3327000000</v>
      </c>
    </row>
    <row r="8" spans="1:20" ht="16.5" customHeight="1">
      <c r="B8" s="420"/>
      <c r="C8" s="421"/>
      <c r="D8" s="421"/>
      <c r="E8" s="421"/>
      <c r="F8" s="422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411" t="s">
        <v>713</v>
      </c>
      <c r="T8" s="413"/>
    </row>
    <row r="9" spans="1:20" ht="13.5" thickBot="1">
      <c r="B9" s="423"/>
      <c r="C9" s="424"/>
      <c r="D9" s="424"/>
      <c r="E9" s="424"/>
      <c r="F9" s="425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414" t="str">
        <f>+VLOOKUP($A10,Master!$D$22:$G$218,4,FALSE)</f>
        <v>Prihodi budžeta</v>
      </c>
      <c r="C10" s="415"/>
      <c r="D10" s="415"/>
      <c r="E10" s="415"/>
      <c r="F10" s="415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0.37374106047189665</v>
      </c>
    </row>
    <row r="11" spans="1:20">
      <c r="A11" s="72">
        <v>711</v>
      </c>
      <c r="B11" s="416" t="str">
        <f>+VLOOKUP($A11,Master!$D$22:$G$218,4,FALSE)</f>
        <v>Porezi</v>
      </c>
      <c r="C11" s="417"/>
      <c r="D11" s="417"/>
      <c r="E11" s="417"/>
      <c r="F11" s="417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6" si="3">+SUM(G11:R11)</f>
        <v>755696459.51000011</v>
      </c>
      <c r="T11" s="125">
        <f t="shared" ref="T11:T66" si="4">+S11/$T$7</f>
        <v>0.2271405048121431</v>
      </c>
    </row>
    <row r="12" spans="1:20">
      <c r="A12" s="72">
        <v>7111</v>
      </c>
      <c r="B12" s="399" t="str">
        <f>+VLOOKUP($A12,Master!$D$22:$G$218,4,FALSE)</f>
        <v>Porez na dohodak fizičkih lica</v>
      </c>
      <c r="C12" s="400"/>
      <c r="D12" s="400"/>
      <c r="E12" s="400"/>
      <c r="F12" s="400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+INDEX(DataEx!$1:$1048576,MATCH('2013'!$A12,DataEx!$D:$D,0),MATCH('2013'!J$6,DataEx!$7:$7,0))</f>
        <v>6878624.9600000037</v>
      </c>
      <c r="K12" s="91">
        <f>+INDEX(DataEx!$1:$1048576,MATCH('2013'!$A12,DataEx!$D:$D,0),MATCH('2013'!K$6,DataEx!$7:$7,0))</f>
        <v>7715762.9900000067</v>
      </c>
      <c r="L12" s="91">
        <f>+INDEX(DataEx!$1:$1048576,MATCH('2013'!$A12,DataEx!$D:$D,0),MATCH('2013'!L$6,DataEx!$7:$7,0))</f>
        <v>6905575.8100000024</v>
      </c>
      <c r="M12" s="91">
        <f>+INDEX(DataEx!$1:$1048576,MATCH('2013'!$A12,DataEx!$D:$D,0),MATCH('2013'!M$6,DataEx!$7:$7,0))</f>
        <v>7544499.169999999</v>
      </c>
      <c r="N12" s="91">
        <f>+INDEX(DataEx!$1:$1048576,MATCH('2013'!$A12,DataEx!$D:$D,0),MATCH('2013'!N$6,DataEx!$7:$7,0))</f>
        <v>8683203.9300000034</v>
      </c>
      <c r="O12" s="91">
        <f>+INDEX(DataEx!$1:$1048576,MATCH('2013'!$A12,DataEx!$D:$D,0),MATCH('2013'!O$6,DataEx!$7:$7,0))</f>
        <v>9021711.1100000013</v>
      </c>
      <c r="P12" s="91">
        <f>+INDEX(DataEx!$1:$1048576,MATCH('2013'!$A12,DataEx!$D:$D,0),MATCH('2013'!P$6,DataEx!$7:$7,0))</f>
        <v>10279942.169999996</v>
      </c>
      <c r="Q12" s="91">
        <f>+INDEX(DataEx!$1:$1048576,MATCH('2013'!$A12,DataEx!$D:$D,0),MATCH('2013'!Q$6,DataEx!$7:$7,0))</f>
        <v>7302700.2599999951</v>
      </c>
      <c r="R12" s="91">
        <f>+INDEX(DataEx!$1:$1048576,MATCH('2013'!$A12,DataEx!$D:$D,0),MATCH('2013'!R$6,DataEx!$7:$7,0))</f>
        <v>15533677.899999999</v>
      </c>
      <c r="S12" s="126">
        <f t="shared" si="3"/>
        <v>95618433.909999996</v>
      </c>
      <c r="T12" s="127">
        <f t="shared" si="4"/>
        <v>2.874013643222122E-2</v>
      </c>
    </row>
    <row r="13" spans="1:20">
      <c r="A13" s="72">
        <v>7112</v>
      </c>
      <c r="B13" s="399" t="str">
        <f>+VLOOKUP($A13,Master!$D$22:$G$218,4,FALSE)</f>
        <v>Porez na dobit pravnih lica</v>
      </c>
      <c r="C13" s="400"/>
      <c r="D13" s="400"/>
      <c r="E13" s="400"/>
      <c r="F13" s="400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>+INDEX(DataEx!$1:$1048576,MATCH('2013'!$A13,DataEx!$D:$D,0),MATCH('2013'!J$6,DataEx!$7:$7,0))</f>
        <v>14799003.470000001</v>
      </c>
      <c r="K13" s="91">
        <f>+INDEX(DataEx!$1:$1048576,MATCH('2013'!$A13,DataEx!$D:$D,0),MATCH('2013'!K$6,DataEx!$7:$7,0))</f>
        <v>3059202.23</v>
      </c>
      <c r="L13" s="91">
        <f>+INDEX(DataEx!$1:$1048576,MATCH('2013'!$A13,DataEx!$D:$D,0),MATCH('2013'!L$6,DataEx!$7:$7,0))</f>
        <v>3636920.8499999996</v>
      </c>
      <c r="M13" s="91">
        <f>+INDEX(DataEx!$1:$1048576,MATCH('2013'!$A13,DataEx!$D:$D,0),MATCH('2013'!M$6,DataEx!$7:$7,0))</f>
        <v>3866755.9</v>
      </c>
      <c r="N13" s="91">
        <f>+INDEX(DataEx!$1:$1048576,MATCH('2013'!$A13,DataEx!$D:$D,0),MATCH('2013'!N$6,DataEx!$7:$7,0))</f>
        <v>2838435.42</v>
      </c>
      <c r="O13" s="91">
        <f>+INDEX(DataEx!$1:$1048576,MATCH('2013'!$A13,DataEx!$D:$D,0),MATCH('2013'!O$6,DataEx!$7:$7,0))</f>
        <v>2334594.66</v>
      </c>
      <c r="P13" s="91">
        <f>+INDEX(DataEx!$1:$1048576,MATCH('2013'!$A13,DataEx!$D:$D,0),MATCH('2013'!P$6,DataEx!$7:$7,0))</f>
        <v>1290368.17</v>
      </c>
      <c r="Q13" s="91">
        <f>+INDEX(DataEx!$1:$1048576,MATCH('2013'!$A13,DataEx!$D:$D,0),MATCH('2013'!Q$6,DataEx!$7:$7,0))</f>
        <v>1131477.26</v>
      </c>
      <c r="R13" s="91">
        <f>+INDEX(DataEx!$1:$1048576,MATCH('2013'!$A13,DataEx!$D:$D,0),MATCH('2013'!R$6,DataEx!$7:$7,0))</f>
        <v>1041215.8400000002</v>
      </c>
      <c r="S13" s="126">
        <f t="shared" si="3"/>
        <v>40638726.390000008</v>
      </c>
      <c r="T13" s="127">
        <f t="shared" si="4"/>
        <v>1.2214826086564474E-2</v>
      </c>
    </row>
    <row r="14" spans="1:20">
      <c r="A14" s="72">
        <v>7113</v>
      </c>
      <c r="B14" s="399" t="str">
        <f>+VLOOKUP($A14,Master!$D$22:$G$218,4,FALSE)</f>
        <v>Porez na promet nepokretnosti</v>
      </c>
      <c r="C14" s="400"/>
      <c r="D14" s="400"/>
      <c r="E14" s="400"/>
      <c r="F14" s="400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>+INDEX(DataEx!$1:$1048576,MATCH('2013'!$A14,DataEx!$D:$D,0),MATCH('2013'!J$6,DataEx!$7:$7,0))</f>
        <v>115457.95</v>
      </c>
      <c r="K14" s="91">
        <f>+INDEX(DataEx!$1:$1048576,MATCH('2013'!$A14,DataEx!$D:$D,0),MATCH('2013'!K$6,DataEx!$7:$7,0))</f>
        <v>67705.25999999998</v>
      </c>
      <c r="L14" s="91">
        <f>+INDEX(DataEx!$1:$1048576,MATCH('2013'!$A14,DataEx!$D:$D,0),MATCH('2013'!L$6,DataEx!$7:$7,0))</f>
        <v>72081.91</v>
      </c>
      <c r="M14" s="91">
        <f>+INDEX(DataEx!$1:$1048576,MATCH('2013'!$A14,DataEx!$D:$D,0),MATCH('2013'!M$6,DataEx!$7:$7,0))</f>
        <v>126831.70000000001</v>
      </c>
      <c r="N14" s="91">
        <f>+INDEX(DataEx!$1:$1048576,MATCH('2013'!$A14,DataEx!$D:$D,0),MATCH('2013'!N$6,DataEx!$7:$7,0))</f>
        <v>162557.79</v>
      </c>
      <c r="O14" s="91">
        <f>+INDEX(DataEx!$1:$1048576,MATCH('2013'!$A14,DataEx!$D:$D,0),MATCH('2013'!O$6,DataEx!$7:$7,0))</f>
        <v>100652.06999999999</v>
      </c>
      <c r="P14" s="91">
        <f>+INDEX(DataEx!$1:$1048576,MATCH('2013'!$A14,DataEx!$D:$D,0),MATCH('2013'!P$6,DataEx!$7:$7,0))</f>
        <v>168549.68</v>
      </c>
      <c r="Q14" s="91">
        <f>+INDEX(DataEx!$1:$1048576,MATCH('2013'!$A14,DataEx!$D:$D,0),MATCH('2013'!Q$6,DataEx!$7:$7,0))</f>
        <v>113492.53000000001</v>
      </c>
      <c r="R14" s="91">
        <f>+INDEX(DataEx!$1:$1048576,MATCH('2013'!$A14,DataEx!$D:$D,0),MATCH('2013'!R$6,DataEx!$7:$7,0))</f>
        <v>140999.42000000001</v>
      </c>
      <c r="S14" s="126">
        <f t="shared" si="3"/>
        <v>1440565.32</v>
      </c>
      <c r="T14" s="127">
        <f t="shared" si="4"/>
        <v>4.3299228133453563E-4</v>
      </c>
    </row>
    <row r="15" spans="1:20">
      <c r="A15" s="72">
        <v>7114</v>
      </c>
      <c r="B15" s="399" t="str">
        <f>+VLOOKUP($A15,Master!$D$22:$G$218,4,FALSE)</f>
        <v>Porez na dodatu vrijednost</v>
      </c>
      <c r="C15" s="400"/>
      <c r="D15" s="400"/>
      <c r="E15" s="400"/>
      <c r="F15" s="400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>+INDEX(DataEx!$1:$1048576,MATCH('2013'!$A15,DataEx!$D:$D,0),MATCH('2013'!J$6,DataEx!$7:$7,0))</f>
        <v>33764031.280000009</v>
      </c>
      <c r="K15" s="91">
        <f>+INDEX(DataEx!$1:$1048576,MATCH('2013'!$A15,DataEx!$D:$D,0),MATCH('2013'!K$6,DataEx!$7:$7,0))</f>
        <v>34164912.100000001</v>
      </c>
      <c r="L15" s="91">
        <f>+INDEX(DataEx!$1:$1048576,MATCH('2013'!$A15,DataEx!$D:$D,0),MATCH('2013'!L$6,DataEx!$7:$7,0))</f>
        <v>35865076.689999998</v>
      </c>
      <c r="M15" s="91">
        <f>+INDEX(DataEx!$1:$1048576,MATCH('2013'!$A15,DataEx!$D:$D,0),MATCH('2013'!M$6,DataEx!$7:$7,0))</f>
        <v>47181978.859999999</v>
      </c>
      <c r="N15" s="91">
        <f>+INDEX(DataEx!$1:$1048576,MATCH('2013'!$A15,DataEx!$D:$D,0),MATCH('2013'!N$6,DataEx!$7:$7,0))</f>
        <v>47065903.330000013</v>
      </c>
      <c r="O15" s="91">
        <f>+INDEX(DataEx!$1:$1048576,MATCH('2013'!$A15,DataEx!$D:$D,0),MATCH('2013'!O$6,DataEx!$7:$7,0))</f>
        <v>40694228.75</v>
      </c>
      <c r="P15" s="91">
        <f>+INDEX(DataEx!$1:$1048576,MATCH('2013'!$A15,DataEx!$D:$D,0),MATCH('2013'!P$6,DataEx!$7:$7,0))</f>
        <v>37652216.650000013</v>
      </c>
      <c r="Q15" s="91">
        <f>+INDEX(DataEx!$1:$1048576,MATCH('2013'!$A15,DataEx!$D:$D,0),MATCH('2013'!Q$6,DataEx!$7:$7,0))</f>
        <v>33512039.469999999</v>
      </c>
      <c r="R15" s="91">
        <f>+INDEX(DataEx!$1:$1048576,MATCH('2013'!$A15,DataEx!$D:$D,0),MATCH('2013'!R$6,DataEx!$7:$7,0))</f>
        <v>40192913.059999995</v>
      </c>
      <c r="S15" s="126">
        <f t="shared" si="3"/>
        <v>429195069.32999998</v>
      </c>
      <c r="T15" s="127">
        <f t="shared" si="4"/>
        <v>0.12900362769161405</v>
      </c>
    </row>
    <row r="16" spans="1:20">
      <c r="A16" s="72">
        <v>7115</v>
      </c>
      <c r="B16" s="399" t="str">
        <f>+VLOOKUP($A16,Master!$D$22:$G$218,4,FALSE)</f>
        <v>Akcize</v>
      </c>
      <c r="C16" s="400"/>
      <c r="D16" s="400"/>
      <c r="E16" s="400"/>
      <c r="F16" s="400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>+INDEX(DataEx!$1:$1048576,MATCH('2013'!$A16,DataEx!$D:$D,0),MATCH('2013'!J$6,DataEx!$7:$7,0))</f>
        <v>12315837.070000006</v>
      </c>
      <c r="K16" s="91">
        <f>+INDEX(DataEx!$1:$1048576,MATCH('2013'!$A16,DataEx!$D:$D,0),MATCH('2013'!K$6,DataEx!$7:$7,0))</f>
        <v>12029998.559999997</v>
      </c>
      <c r="L16" s="91">
        <f>+INDEX(DataEx!$1:$1048576,MATCH('2013'!$A16,DataEx!$D:$D,0),MATCH('2013'!L$6,DataEx!$7:$7,0))</f>
        <v>13029212.489999993</v>
      </c>
      <c r="M16" s="91">
        <f>+INDEX(DataEx!$1:$1048576,MATCH('2013'!$A16,DataEx!$D:$D,0),MATCH('2013'!M$6,DataEx!$7:$7,0))</f>
        <v>16425719.379999999</v>
      </c>
      <c r="N16" s="91">
        <f>+INDEX(DataEx!$1:$1048576,MATCH('2013'!$A16,DataEx!$D:$D,0),MATCH('2013'!N$6,DataEx!$7:$7,0))</f>
        <v>20976976.140000008</v>
      </c>
      <c r="O16" s="91">
        <f>+INDEX(DataEx!$1:$1048576,MATCH('2013'!$A16,DataEx!$D:$D,0),MATCH('2013'!O$6,DataEx!$7:$7,0))</f>
        <v>17250832.810000006</v>
      </c>
      <c r="P16" s="91">
        <f>+INDEX(DataEx!$1:$1048576,MATCH('2013'!$A16,DataEx!$D:$D,0),MATCH('2013'!P$6,DataEx!$7:$7,0))</f>
        <v>14547164.49</v>
      </c>
      <c r="Q16" s="91">
        <f>+INDEX(DataEx!$1:$1048576,MATCH('2013'!$A16,DataEx!$D:$D,0),MATCH('2013'!Q$6,DataEx!$7:$7,0))</f>
        <v>13082725.299999997</v>
      </c>
      <c r="R16" s="91">
        <f>+INDEX(DataEx!$1:$1048576,MATCH('2013'!$A16,DataEx!$D:$D,0),MATCH('2013'!R$6,DataEx!$7:$7,0))</f>
        <v>13187797.070000004</v>
      </c>
      <c r="S16" s="126">
        <f t="shared" si="3"/>
        <v>161445470.17000002</v>
      </c>
      <c r="T16" s="127">
        <f t="shared" si="4"/>
        <v>4.8525840147279835E-2</v>
      </c>
    </row>
    <row r="17" spans="1:20">
      <c r="A17" s="72">
        <v>7116</v>
      </c>
      <c r="B17" s="399" t="str">
        <f>+VLOOKUP($A17,Master!$D$22:$G$218,4,FALSE)</f>
        <v>Porez na međunarodnu trgovinu i transakcije</v>
      </c>
      <c r="C17" s="400"/>
      <c r="D17" s="400"/>
      <c r="E17" s="400"/>
      <c r="F17" s="400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>+INDEX(DataEx!$1:$1048576,MATCH('2013'!$A17,DataEx!$D:$D,0),MATCH('2013'!J$6,DataEx!$7:$7,0))</f>
        <v>2089824.5000000002</v>
      </c>
      <c r="K17" s="91">
        <f>+INDEX(DataEx!$1:$1048576,MATCH('2013'!$A17,DataEx!$D:$D,0),MATCH('2013'!K$6,DataEx!$7:$7,0))</f>
        <v>1988387.8799999994</v>
      </c>
      <c r="L17" s="91">
        <f>+INDEX(DataEx!$1:$1048576,MATCH('2013'!$A17,DataEx!$D:$D,0),MATCH('2013'!L$6,DataEx!$7:$7,0))</f>
        <v>1996988.0300000007</v>
      </c>
      <c r="M17" s="91">
        <f>+INDEX(DataEx!$1:$1048576,MATCH('2013'!$A17,DataEx!$D:$D,0),MATCH('2013'!M$6,DataEx!$7:$7,0))</f>
        <v>2464457.4599999995</v>
      </c>
      <c r="N17" s="91">
        <f>+INDEX(DataEx!$1:$1048576,MATCH('2013'!$A17,DataEx!$D:$D,0),MATCH('2013'!N$6,DataEx!$7:$7,0))</f>
        <v>2205770.9</v>
      </c>
      <c r="O17" s="91">
        <f>+INDEX(DataEx!$1:$1048576,MATCH('2013'!$A17,DataEx!$D:$D,0),MATCH('2013'!O$6,DataEx!$7:$7,0))</f>
        <v>2039547.6500000001</v>
      </c>
      <c r="P17" s="91">
        <f>+INDEX(DataEx!$1:$1048576,MATCH('2013'!$A17,DataEx!$D:$D,0),MATCH('2013'!P$6,DataEx!$7:$7,0))</f>
        <v>2036206.1199999999</v>
      </c>
      <c r="Q17" s="91">
        <f>+INDEX(DataEx!$1:$1048576,MATCH('2013'!$A17,DataEx!$D:$D,0),MATCH('2013'!Q$6,DataEx!$7:$7,0))</f>
        <v>1479074.4800000004</v>
      </c>
      <c r="R17" s="91">
        <f>+INDEX(DataEx!$1:$1048576,MATCH('2013'!$A17,DataEx!$D:$D,0),MATCH('2013'!R$6,DataEx!$7:$7,0))</f>
        <v>1691131.2300000002</v>
      </c>
      <c r="S17" s="126">
        <f t="shared" si="3"/>
        <v>22269382.640000001</v>
      </c>
      <c r="T17" s="127">
        <f t="shared" si="4"/>
        <v>6.6935325037571387E-3</v>
      </c>
    </row>
    <row r="18" spans="1:20">
      <c r="A18" s="72">
        <v>7117</v>
      </c>
      <c r="B18" s="399" t="str">
        <f>+VLOOKUP($A18,Master!$D$22:$G$218,4,FALSE)</f>
        <v>Lokalni porezi</v>
      </c>
      <c r="C18" s="400"/>
      <c r="D18" s="400"/>
      <c r="E18" s="400"/>
      <c r="F18" s="400"/>
      <c r="G18" s="91">
        <f>+INDEX(DataEx!$1:$1048576,MATCH('2013'!$A18,DataEx!$D:$D,0),MATCH('2013'!G$6,DataEx!$7:$7,0))</f>
        <v>0</v>
      </c>
      <c r="H18" s="91">
        <f>+INDEX(DataEx!$1:$1048576,MATCH('2013'!$A18,DataEx!$D:$D,0),MATCH('2013'!H$6,DataEx!$7:$7,0))</f>
        <v>0</v>
      </c>
      <c r="I18" s="91">
        <f>+INDEX(DataEx!$1:$1048576,MATCH('2013'!$A18,DataEx!$D:$D,0),MATCH('2013'!I$6,DataEx!$7:$7,0))</f>
        <v>0</v>
      </c>
      <c r="J18" s="91">
        <f>+INDEX(DataEx!$1:$1048576,MATCH('2013'!$A18,DataEx!$D:$D,0),MATCH('2013'!J$6,DataEx!$7:$7,0))</f>
        <v>0</v>
      </c>
      <c r="K18" s="91">
        <f>+INDEX(DataEx!$1:$1048576,MATCH('2013'!$A18,DataEx!$D:$D,0),MATCH('2013'!K$6,DataEx!$7:$7,0))</f>
        <v>0</v>
      </c>
      <c r="L18" s="91">
        <f>+INDEX(DataEx!$1:$1048576,MATCH('2013'!$A18,DataEx!$D:$D,0),MATCH('2013'!L$6,DataEx!$7:$7,0))</f>
        <v>0</v>
      </c>
      <c r="M18" s="91">
        <f>+INDEX(DataEx!$1:$1048576,MATCH('2013'!$A18,DataEx!$D:$D,0),MATCH('2013'!M$6,DataEx!$7:$7,0))</f>
        <v>0</v>
      </c>
      <c r="N18" s="91">
        <f>+INDEX(DataEx!$1:$1048576,MATCH('2013'!$A18,DataEx!$D:$D,0),MATCH('2013'!N$6,DataEx!$7:$7,0))</f>
        <v>0</v>
      </c>
      <c r="O18" s="91">
        <f>+INDEX(DataEx!$1:$1048576,MATCH('2013'!$A18,DataEx!$D:$D,0),MATCH('2013'!O$6,DataEx!$7:$7,0))</f>
        <v>0</v>
      </c>
      <c r="P18" s="91">
        <f>+INDEX(DataEx!$1:$1048576,MATCH('2013'!$A18,DataEx!$D:$D,0),MATCH('2013'!P$6,DataEx!$7:$7,0))</f>
        <v>0</v>
      </c>
      <c r="Q18" s="91">
        <f>+INDEX(DataEx!$1:$1048576,MATCH('2013'!$A18,DataEx!$D:$D,0),MATCH('2013'!Q$6,DataEx!$7:$7,0))</f>
        <v>0</v>
      </c>
      <c r="R18" s="91">
        <f>+INDEX(DataEx!$1:$1048576,MATCH('2013'!$A18,DataEx!$D:$D,0),MATCH('2013'!R$6,DataEx!$7:$7,0))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9" t="str">
        <f>+VLOOKUP($A19,Master!$D$22:$G$218,4,FALSE)</f>
        <v>Ostali republički porezi</v>
      </c>
      <c r="C19" s="400"/>
      <c r="D19" s="400"/>
      <c r="E19" s="400"/>
      <c r="F19" s="400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>+INDEX(DataEx!$1:$1048576,MATCH('2013'!$A19,DataEx!$D:$D,0),MATCH('2013'!J$6,DataEx!$7:$7,0))</f>
        <v>434315.91000000003</v>
      </c>
      <c r="K19" s="91">
        <f>+INDEX(DataEx!$1:$1048576,MATCH('2013'!$A19,DataEx!$D:$D,0),MATCH('2013'!K$6,DataEx!$7:$7,0))</f>
        <v>461704.03</v>
      </c>
      <c r="L19" s="91">
        <f>+INDEX(DataEx!$1:$1048576,MATCH('2013'!$A19,DataEx!$D:$D,0),MATCH('2013'!L$6,DataEx!$7:$7,0))</f>
        <v>485397.07</v>
      </c>
      <c r="M19" s="91">
        <f>+INDEX(DataEx!$1:$1048576,MATCH('2013'!$A19,DataEx!$D:$D,0),MATCH('2013'!M$6,DataEx!$7:$7,0))</f>
        <v>545196.39000000013</v>
      </c>
      <c r="N19" s="91">
        <f>+INDEX(DataEx!$1:$1048576,MATCH('2013'!$A19,DataEx!$D:$D,0),MATCH('2013'!N$6,DataEx!$7:$7,0))</f>
        <v>493389.22000000003</v>
      </c>
      <c r="O19" s="91">
        <f>+INDEX(DataEx!$1:$1048576,MATCH('2013'!$A19,DataEx!$D:$D,0),MATCH('2013'!O$6,DataEx!$7:$7,0))</f>
        <v>528832.29000000015</v>
      </c>
      <c r="P19" s="91">
        <f>+INDEX(DataEx!$1:$1048576,MATCH('2013'!$A19,DataEx!$D:$D,0),MATCH('2013'!P$6,DataEx!$7:$7,0))</f>
        <v>429830.19</v>
      </c>
      <c r="Q19" s="91">
        <f>+INDEX(DataEx!$1:$1048576,MATCH('2013'!$A19,DataEx!$D:$D,0),MATCH('2013'!Q$6,DataEx!$7:$7,0))</f>
        <v>402695.85000000003</v>
      </c>
      <c r="R19" s="91">
        <f>+INDEX(DataEx!$1:$1048576,MATCH('2013'!$A19,DataEx!$D:$D,0),MATCH('2013'!R$6,DataEx!$7:$7,0))</f>
        <v>390434.24000000011</v>
      </c>
      <c r="S19" s="126">
        <f t="shared" si="3"/>
        <v>5088811.7500000009</v>
      </c>
      <c r="T19" s="127">
        <f t="shared" si="4"/>
        <v>1.5295496693718067E-3</v>
      </c>
    </row>
    <row r="20" spans="1:20">
      <c r="A20" s="72">
        <v>712</v>
      </c>
      <c r="B20" s="409" t="str">
        <f>+VLOOKUP($A20,Master!$D$22:$G$218,4,FALSE)</f>
        <v>Doprinosi</v>
      </c>
      <c r="C20" s="410"/>
      <c r="D20" s="410"/>
      <c r="E20" s="410"/>
      <c r="F20" s="410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83">
        <f>+INDEX(DataEx!$1:$1048576,MATCH('2013'!$A20,DataEx!$D:$D,0),MATCH('2013'!J$6,DataEx!$7:$7,0))</f>
        <v>27280628.25</v>
      </c>
      <c r="K20" s="83">
        <f>+INDEX(DataEx!$1:$1048576,MATCH('2013'!$A20,DataEx!$D:$D,0),MATCH('2013'!K$6,DataEx!$7:$7,0))</f>
        <v>28636828.640000008</v>
      </c>
      <c r="L20" s="83">
        <f>+INDEX(DataEx!$1:$1048576,MATCH('2013'!$A20,DataEx!$D:$D,0),MATCH('2013'!L$6,DataEx!$7:$7,0))</f>
        <v>32181705.779999986</v>
      </c>
      <c r="M20" s="83">
        <f>+INDEX(DataEx!$1:$1048576,MATCH('2013'!$A20,DataEx!$D:$D,0),MATCH('2013'!M$6,DataEx!$7:$7,0))</f>
        <v>33084499.86999999</v>
      </c>
      <c r="N20" s="83">
        <f>+INDEX(DataEx!$1:$1048576,MATCH('2013'!$A20,DataEx!$D:$D,0),MATCH('2013'!N$6,DataEx!$7:$7,0))</f>
        <v>36125435.900000021</v>
      </c>
      <c r="O20" s="83">
        <f>+INDEX(DataEx!$1:$1048576,MATCH('2013'!$A20,DataEx!$D:$D,0),MATCH('2013'!O$6,DataEx!$7:$7,0))</f>
        <v>38355351.650000013</v>
      </c>
      <c r="P20" s="83">
        <f>+INDEX(DataEx!$1:$1048576,MATCH('2013'!$A20,DataEx!$D:$D,0),MATCH('2013'!P$6,DataEx!$7:$7,0))</f>
        <v>43749236.140000015</v>
      </c>
      <c r="Q20" s="83">
        <f>+INDEX(DataEx!$1:$1048576,MATCH('2013'!$A20,DataEx!$D:$D,0),MATCH('2013'!Q$6,DataEx!$7:$7,0))</f>
        <v>30216321.530000016</v>
      </c>
      <c r="R20" s="84">
        <f>+INDEX(DataEx!$1:$1048576,MATCH('2013'!$A20,DataEx!$D:$D,0),MATCH('2013'!R$6,DataEx!$7:$7,0))</f>
        <v>60241080.990000017</v>
      </c>
      <c r="S20" s="128">
        <f t="shared" si="3"/>
        <v>398494284.19000012</v>
      </c>
      <c r="T20" s="129">
        <f t="shared" si="4"/>
        <v>0.11977585938984073</v>
      </c>
    </row>
    <row r="21" spans="1:20">
      <c r="A21" s="72">
        <v>7121</v>
      </c>
      <c r="B21" s="399" t="str">
        <f>+VLOOKUP($A21,Master!$D$22:$G$218,4,FALSE)</f>
        <v>Doprinosi za penzijsko i invalidsko osiguranje</v>
      </c>
      <c r="C21" s="400"/>
      <c r="D21" s="400"/>
      <c r="E21" s="400"/>
      <c r="F21" s="400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>
        <f>+INDEX(DataEx!$1:$1048576,MATCH('2013'!$A21,DataEx!$D:$D,0),MATCH('2013'!J$6,DataEx!$7:$7,0))</f>
        <v>16395294.609999999</v>
      </c>
      <c r="K21" s="91">
        <f>+INDEX(DataEx!$1:$1048576,MATCH('2013'!$A21,DataEx!$D:$D,0),MATCH('2013'!K$6,DataEx!$7:$7,0))</f>
        <v>17202945.740000002</v>
      </c>
      <c r="L21" s="91">
        <f>+INDEX(DataEx!$1:$1048576,MATCH('2013'!$A21,DataEx!$D:$D,0),MATCH('2013'!L$6,DataEx!$7:$7,0))</f>
        <v>19884670.049999997</v>
      </c>
      <c r="M21" s="91">
        <f>+INDEX(DataEx!$1:$1048576,MATCH('2013'!$A21,DataEx!$D:$D,0),MATCH('2013'!M$6,DataEx!$7:$7,0))</f>
        <v>20554627.069999993</v>
      </c>
      <c r="N21" s="91">
        <f>+INDEX(DataEx!$1:$1048576,MATCH('2013'!$A21,DataEx!$D:$D,0),MATCH('2013'!N$6,DataEx!$7:$7,0))</f>
        <v>21794241.240000013</v>
      </c>
      <c r="O21" s="91">
        <f>+INDEX(DataEx!$1:$1048576,MATCH('2013'!$A21,DataEx!$D:$D,0),MATCH('2013'!O$6,DataEx!$7:$7,0))</f>
        <v>24404439.250000011</v>
      </c>
      <c r="P21" s="91">
        <f>+INDEX(DataEx!$1:$1048576,MATCH('2013'!$A21,DataEx!$D:$D,0),MATCH('2013'!P$6,DataEx!$7:$7,0))</f>
        <v>26554882.900000017</v>
      </c>
      <c r="Q21" s="91">
        <f>+INDEX(DataEx!$1:$1048576,MATCH('2013'!$A21,DataEx!$D:$D,0),MATCH('2013'!Q$6,DataEx!$7:$7,0))</f>
        <v>18167916.660000004</v>
      </c>
      <c r="R21" s="91">
        <f>+INDEX(DataEx!$1:$1048576,MATCH('2013'!$A21,DataEx!$D:$D,0),MATCH('2013'!R$6,DataEx!$7:$7,0))</f>
        <v>36741484.63000001</v>
      </c>
      <c r="S21" s="126">
        <f t="shared" si="3"/>
        <v>241949355.73000002</v>
      </c>
      <c r="T21" s="127">
        <f t="shared" si="4"/>
        <v>7.2722980381725283E-2</v>
      </c>
    </row>
    <row r="22" spans="1:20">
      <c r="A22" s="72">
        <v>7122</v>
      </c>
      <c r="B22" s="399" t="str">
        <f>+VLOOKUP($A22,Master!$D$22:$G$218,4,FALSE)</f>
        <v>Doprinosi za zdravstveno osiguranje</v>
      </c>
      <c r="C22" s="400"/>
      <c r="D22" s="400"/>
      <c r="E22" s="400"/>
      <c r="F22" s="400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>
        <f>+INDEX(DataEx!$1:$1048576,MATCH('2013'!$A22,DataEx!$D:$D,0),MATCH('2013'!J$6,DataEx!$7:$7,0))</f>
        <v>9269268.3100000005</v>
      </c>
      <c r="K22" s="91">
        <f>+INDEX(DataEx!$1:$1048576,MATCH('2013'!$A22,DataEx!$D:$D,0),MATCH('2013'!K$6,DataEx!$7:$7,0))</f>
        <v>9910929.3900000043</v>
      </c>
      <c r="L22" s="91">
        <f>+INDEX(DataEx!$1:$1048576,MATCH('2013'!$A22,DataEx!$D:$D,0),MATCH('2013'!L$6,DataEx!$7:$7,0))</f>
        <v>10350588.919999991</v>
      </c>
      <c r="M22" s="91">
        <f>+INDEX(DataEx!$1:$1048576,MATCH('2013'!$A22,DataEx!$D:$D,0),MATCH('2013'!M$6,DataEx!$7:$7,0))</f>
        <v>10616032.939999998</v>
      </c>
      <c r="N22" s="91">
        <f>+INDEX(DataEx!$1:$1048576,MATCH('2013'!$A22,DataEx!$D:$D,0),MATCH('2013'!N$6,DataEx!$7:$7,0))</f>
        <v>12357023.080000006</v>
      </c>
      <c r="O22" s="91">
        <f>+INDEX(DataEx!$1:$1048576,MATCH('2013'!$A22,DataEx!$D:$D,0),MATCH('2013'!O$6,DataEx!$7:$7,0))</f>
        <v>12078523.4</v>
      </c>
      <c r="P22" s="91">
        <f>+INDEX(DataEx!$1:$1048576,MATCH('2013'!$A22,DataEx!$D:$D,0),MATCH('2013'!P$6,DataEx!$7:$7,0))</f>
        <v>14819585.57</v>
      </c>
      <c r="Q22" s="91">
        <f>+INDEX(DataEx!$1:$1048576,MATCH('2013'!$A22,DataEx!$D:$D,0),MATCH('2013'!Q$6,DataEx!$7:$7,0))</f>
        <v>10483154.240000008</v>
      </c>
      <c r="R22" s="91">
        <f>+INDEX(DataEx!$1:$1048576,MATCH('2013'!$A22,DataEx!$D:$D,0),MATCH('2013'!R$6,DataEx!$7:$7,0))</f>
        <v>20296721.100000005</v>
      </c>
      <c r="S22" s="126">
        <f t="shared" si="3"/>
        <v>134703897.09</v>
      </c>
      <c r="T22" s="127">
        <f t="shared" si="4"/>
        <v>4.0488096510369706E-2</v>
      </c>
    </row>
    <row r="23" spans="1:20">
      <c r="A23" s="72">
        <v>7123</v>
      </c>
      <c r="B23" s="399" t="str">
        <f>+VLOOKUP($A23,Master!$D$22:$G$218,4,FALSE)</f>
        <v>Doprinosi za osiguranje od nezaposlenosti</v>
      </c>
      <c r="C23" s="400"/>
      <c r="D23" s="400"/>
      <c r="E23" s="400"/>
      <c r="F23" s="400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>
        <f>+INDEX(DataEx!$1:$1048576,MATCH('2013'!$A23,DataEx!$D:$D,0),MATCH('2013'!J$6,DataEx!$7:$7,0))</f>
        <v>736973.07000000018</v>
      </c>
      <c r="K23" s="91">
        <f>+INDEX(DataEx!$1:$1048576,MATCH('2013'!$A23,DataEx!$D:$D,0),MATCH('2013'!K$6,DataEx!$7:$7,0))</f>
        <v>797748.44000000006</v>
      </c>
      <c r="L23" s="91">
        <f>+INDEX(DataEx!$1:$1048576,MATCH('2013'!$A23,DataEx!$D:$D,0),MATCH('2013'!L$6,DataEx!$7:$7,0))</f>
        <v>812695.58999999973</v>
      </c>
      <c r="M23" s="91">
        <f>+INDEX(DataEx!$1:$1048576,MATCH('2013'!$A23,DataEx!$D:$D,0),MATCH('2013'!M$6,DataEx!$7:$7,0))</f>
        <v>832467.98</v>
      </c>
      <c r="N23" s="91">
        <f>+INDEX(DataEx!$1:$1048576,MATCH('2013'!$A23,DataEx!$D:$D,0),MATCH('2013'!N$6,DataEx!$7:$7,0))</f>
        <v>972876.82999999973</v>
      </c>
      <c r="O23" s="91">
        <f>+INDEX(DataEx!$1:$1048576,MATCH('2013'!$A23,DataEx!$D:$D,0),MATCH('2013'!O$6,DataEx!$7:$7,0))</f>
        <v>974818.92999999982</v>
      </c>
      <c r="P23" s="91">
        <f>+INDEX(DataEx!$1:$1048576,MATCH('2013'!$A23,DataEx!$D:$D,0),MATCH('2013'!P$6,DataEx!$7:$7,0))</f>
        <v>1188966.4200000004</v>
      </c>
      <c r="Q23" s="91">
        <f>+INDEX(DataEx!$1:$1048576,MATCH('2013'!$A23,DataEx!$D:$D,0),MATCH('2013'!Q$6,DataEx!$7:$7,0))</f>
        <v>830457.97999999963</v>
      </c>
      <c r="R23" s="91">
        <f>+INDEX(DataEx!$1:$1048576,MATCH('2013'!$A23,DataEx!$D:$D,0),MATCH('2013'!R$6,DataEx!$7:$7,0))</f>
        <v>1652845.01</v>
      </c>
      <c r="S23" s="126">
        <f t="shared" si="3"/>
        <v>10770190.189999999</v>
      </c>
      <c r="T23" s="127">
        <f t="shared" si="4"/>
        <v>3.2372077517282835E-3</v>
      </c>
    </row>
    <row r="24" spans="1:20">
      <c r="A24" s="72">
        <v>7124</v>
      </c>
      <c r="B24" s="399" t="str">
        <f>+VLOOKUP($A24,Master!$D$22:$G$218,4,FALSE)</f>
        <v>Ostali doprinosi</v>
      </c>
      <c r="C24" s="400"/>
      <c r="D24" s="400"/>
      <c r="E24" s="400"/>
      <c r="F24" s="400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>
        <f>+INDEX(DataEx!$1:$1048576,MATCH('2013'!$A24,DataEx!$D:$D,0),MATCH('2013'!J$6,DataEx!$7:$7,0))</f>
        <v>879092.25999999966</v>
      </c>
      <c r="K24" s="91">
        <f>+INDEX(DataEx!$1:$1048576,MATCH('2013'!$A24,DataEx!$D:$D,0),MATCH('2013'!K$6,DataEx!$7:$7,0))</f>
        <v>725205.07000000018</v>
      </c>
      <c r="L24" s="91">
        <f>+INDEX(DataEx!$1:$1048576,MATCH('2013'!$A24,DataEx!$D:$D,0),MATCH('2013'!L$6,DataEx!$7:$7,0))</f>
        <v>1133751.2200000002</v>
      </c>
      <c r="M24" s="91">
        <f>+INDEX(DataEx!$1:$1048576,MATCH('2013'!$A24,DataEx!$D:$D,0),MATCH('2013'!M$6,DataEx!$7:$7,0))</f>
        <v>1081371.8799999994</v>
      </c>
      <c r="N24" s="91">
        <f>+INDEX(DataEx!$1:$1048576,MATCH('2013'!$A24,DataEx!$D:$D,0),MATCH('2013'!N$6,DataEx!$7:$7,0))</f>
        <v>1001294.7499999998</v>
      </c>
      <c r="O24" s="91">
        <f>+INDEX(DataEx!$1:$1048576,MATCH('2013'!$A24,DataEx!$D:$D,0),MATCH('2013'!O$6,DataEx!$7:$7,0))</f>
        <v>897570.06999999948</v>
      </c>
      <c r="P24" s="91">
        <f>+INDEX(DataEx!$1:$1048576,MATCH('2013'!$A24,DataEx!$D:$D,0),MATCH('2013'!P$6,DataEx!$7:$7,0))</f>
        <v>1185801.2499999998</v>
      </c>
      <c r="Q24" s="91">
        <f>+INDEX(DataEx!$1:$1048576,MATCH('2013'!$A24,DataEx!$D:$D,0),MATCH('2013'!Q$6,DataEx!$7:$7,0))</f>
        <v>734792.65000000037</v>
      </c>
      <c r="R24" s="91">
        <f>+INDEX(DataEx!$1:$1048576,MATCH('2013'!$A24,DataEx!$D:$D,0),MATCH('2013'!R$6,DataEx!$7:$7,0))</f>
        <v>1550030.2500000012</v>
      </c>
      <c r="S24" s="126">
        <f t="shared" si="3"/>
        <v>11070841.18</v>
      </c>
      <c r="T24" s="127">
        <f t="shared" si="4"/>
        <v>3.327574746017433E-3</v>
      </c>
    </row>
    <row r="25" spans="1:20">
      <c r="A25" s="72">
        <v>713</v>
      </c>
      <c r="B25" s="403" t="str">
        <f>+VLOOKUP($A25,Master!$D$22:$G$218,4,FALSE)</f>
        <v>Takse</v>
      </c>
      <c r="C25" s="404"/>
      <c r="D25" s="404"/>
      <c r="E25" s="404"/>
      <c r="F25" s="404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>
        <f>+INDEX(DataEx!$1:$1048576,MATCH('2013'!$A25,DataEx!$D:$D,0),MATCH('2013'!J$6,DataEx!$7:$7,0))</f>
        <v>2230267.9299999997</v>
      </c>
      <c r="K25" s="85">
        <f>+INDEX(DataEx!$1:$1048576,MATCH('2013'!$A25,DataEx!$D:$D,0),MATCH('2013'!K$6,DataEx!$7:$7,0))</f>
        <v>2071940.6700000004</v>
      </c>
      <c r="L25" s="85">
        <f>+INDEX(DataEx!$1:$1048576,MATCH('2013'!$A25,DataEx!$D:$D,0),MATCH('2013'!L$6,DataEx!$7:$7,0))</f>
        <v>2056189.4</v>
      </c>
      <c r="M25" s="85">
        <f>+INDEX(DataEx!$1:$1048576,MATCH('2013'!$A25,DataEx!$D:$D,0),MATCH('2013'!M$6,DataEx!$7:$7,0))</f>
        <v>2845514.48</v>
      </c>
      <c r="N25" s="85">
        <f>+INDEX(DataEx!$1:$1048576,MATCH('2013'!$A25,DataEx!$D:$D,0),MATCH('2013'!N$6,DataEx!$7:$7,0))</f>
        <v>2292067.08</v>
      </c>
      <c r="O25" s="85">
        <f>+INDEX(DataEx!$1:$1048576,MATCH('2013'!$A25,DataEx!$D:$D,0),MATCH('2013'!O$6,DataEx!$7:$7,0))</f>
        <v>1734506.4499999997</v>
      </c>
      <c r="P25" s="85">
        <f>+INDEX(DataEx!$1:$1048576,MATCH('2013'!$A25,DataEx!$D:$D,0),MATCH('2013'!P$6,DataEx!$7:$7,0))</f>
        <v>2895854.4999999995</v>
      </c>
      <c r="Q25" s="85">
        <f>+INDEX(DataEx!$1:$1048576,MATCH('2013'!$A25,DataEx!$D:$D,0),MATCH('2013'!Q$6,DataEx!$7:$7,0))</f>
        <v>2729149.32</v>
      </c>
      <c r="R25" s="86">
        <f>+INDEX(DataEx!$1:$1048576,MATCH('2013'!$A25,DataEx!$D:$D,0),MATCH('2013'!R$6,DataEx!$7:$7,0))</f>
        <v>3282224.9699999997</v>
      </c>
      <c r="S25" s="128">
        <f t="shared" si="3"/>
        <v>27179432.649999999</v>
      </c>
      <c r="T25" s="129">
        <f t="shared" si="4"/>
        <v>8.1693515629696414E-3</v>
      </c>
    </row>
    <row r="26" spans="1:20">
      <c r="A26" s="72">
        <v>714</v>
      </c>
      <c r="B26" s="403" t="str">
        <f>+VLOOKUP($A26,Master!$D$22:$G$218,4,FALSE)</f>
        <v>Naknade</v>
      </c>
      <c r="C26" s="404"/>
      <c r="D26" s="404"/>
      <c r="E26" s="404"/>
      <c r="F26" s="404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>
        <f>+INDEX(DataEx!$1:$1048576,MATCH('2013'!$A26,DataEx!$D:$D,0),MATCH('2013'!J$6,DataEx!$7:$7,0))</f>
        <v>988260.99000000022</v>
      </c>
      <c r="K26" s="85">
        <f>+INDEX(DataEx!$1:$1048576,MATCH('2013'!$A26,DataEx!$D:$D,0),MATCH('2013'!K$6,DataEx!$7:$7,0))</f>
        <v>663493.42000000004</v>
      </c>
      <c r="L26" s="85">
        <f>+INDEX(DataEx!$1:$1048576,MATCH('2013'!$A26,DataEx!$D:$D,0),MATCH('2013'!L$6,DataEx!$7:$7,0))</f>
        <v>985589.2799999998</v>
      </c>
      <c r="M26" s="85">
        <f>+INDEX(DataEx!$1:$1048576,MATCH('2013'!$A26,DataEx!$D:$D,0),MATCH('2013'!M$6,DataEx!$7:$7,0))</f>
        <v>1220629.8</v>
      </c>
      <c r="N26" s="85">
        <f>+INDEX(DataEx!$1:$1048576,MATCH('2013'!$A26,DataEx!$D:$D,0),MATCH('2013'!N$6,DataEx!$7:$7,0))</f>
        <v>1071856.1399999999</v>
      </c>
      <c r="O26" s="85">
        <f>+INDEX(DataEx!$1:$1048576,MATCH('2013'!$A26,DataEx!$D:$D,0),MATCH('2013'!O$6,DataEx!$7:$7,0))</f>
        <v>1326309.73</v>
      </c>
      <c r="P26" s="85">
        <f>+INDEX(DataEx!$1:$1048576,MATCH('2013'!$A26,DataEx!$D:$D,0),MATCH('2013'!P$6,DataEx!$7:$7,0))</f>
        <v>1344708.9499999997</v>
      </c>
      <c r="Q26" s="85">
        <f>+INDEX(DataEx!$1:$1048576,MATCH('2013'!$A26,DataEx!$D:$D,0),MATCH('2013'!Q$6,DataEx!$7:$7,0))</f>
        <v>1250084.5299999996</v>
      </c>
      <c r="R26" s="86">
        <f>+INDEX(DataEx!$1:$1048576,MATCH('2013'!$A26,DataEx!$D:$D,0),MATCH('2013'!R$6,DataEx!$7:$7,0))</f>
        <v>927547.93</v>
      </c>
      <c r="S26" s="128">
        <f t="shared" si="3"/>
        <v>13233490.179999998</v>
      </c>
      <c r="T26" s="129">
        <f t="shared" si="4"/>
        <v>3.9776045025548537E-3</v>
      </c>
    </row>
    <row r="27" spans="1:20">
      <c r="A27" s="72">
        <v>715</v>
      </c>
      <c r="B27" s="403" t="str">
        <f>+VLOOKUP($A27,Master!$D$22:$G$218,4,FALSE)</f>
        <v>Ostali prihodi</v>
      </c>
      <c r="C27" s="404"/>
      <c r="D27" s="404"/>
      <c r="E27" s="404"/>
      <c r="F27" s="404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>
        <f>+INDEX(DataEx!$1:$1048576,MATCH('2013'!$A27,DataEx!$D:$D,0),MATCH('2013'!J$6,DataEx!$7:$7,0))</f>
        <v>2752927.87</v>
      </c>
      <c r="K27" s="85">
        <f>+INDEX(DataEx!$1:$1048576,MATCH('2013'!$A27,DataEx!$D:$D,0),MATCH('2013'!K$6,DataEx!$7:$7,0))</f>
        <v>2926591.1800000006</v>
      </c>
      <c r="L27" s="85">
        <f>+INDEX(DataEx!$1:$1048576,MATCH('2013'!$A27,DataEx!$D:$D,0),MATCH('2013'!L$6,DataEx!$7:$7,0))</f>
        <v>2018414.159999999</v>
      </c>
      <c r="M27" s="85">
        <f>+INDEX(DataEx!$1:$1048576,MATCH('2013'!$A27,DataEx!$D:$D,0),MATCH('2013'!M$6,DataEx!$7:$7,0))</f>
        <v>3252322.99</v>
      </c>
      <c r="N27" s="85">
        <f>+INDEX(DataEx!$1:$1048576,MATCH('2013'!$A27,DataEx!$D:$D,0),MATCH('2013'!N$6,DataEx!$7:$7,0))</f>
        <v>2552195.8000000003</v>
      </c>
      <c r="O27" s="85">
        <f>+INDEX(DataEx!$1:$1048576,MATCH('2013'!$A27,DataEx!$D:$D,0),MATCH('2013'!O$6,DataEx!$7:$7,0))</f>
        <v>2584912.9000000013</v>
      </c>
      <c r="P27" s="85">
        <f>+INDEX(DataEx!$1:$1048576,MATCH('2013'!$A27,DataEx!$D:$D,0),MATCH('2013'!P$6,DataEx!$7:$7,0))</f>
        <v>2305817.4300000011</v>
      </c>
      <c r="Q27" s="85">
        <f>+INDEX(DataEx!$1:$1048576,MATCH('2013'!$A27,DataEx!$D:$D,0),MATCH('2013'!Q$6,DataEx!$7:$7,0))</f>
        <v>4419328.6100000013</v>
      </c>
      <c r="R27" s="86">
        <f>+INDEX(DataEx!$1:$1048576,MATCH('2013'!$A27,DataEx!$D:$D,0),MATCH('2013'!R$6,DataEx!$7:$7,0))</f>
        <v>5571807.3499999987</v>
      </c>
      <c r="S27" s="128">
        <f t="shared" si="3"/>
        <v>33675751.280000009</v>
      </c>
      <c r="T27" s="129">
        <f t="shared" si="4"/>
        <v>1.0121957102494743E-2</v>
      </c>
    </row>
    <row r="28" spans="1:20">
      <c r="A28" s="72">
        <v>73</v>
      </c>
      <c r="B28" s="403" t="str">
        <f>+VLOOKUP($A28,Master!$D$22:$G$218,4,FALSE)</f>
        <v>Primici od otplate kredita i sredstva prenesena iz prethodne godine</v>
      </c>
      <c r="C28" s="404"/>
      <c r="D28" s="404"/>
      <c r="E28" s="404"/>
      <c r="F28" s="404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>
        <f>+INDEX(DataEx!$1:$1048576,MATCH('2013'!$A28,DataEx!$D:$D,0),MATCH('2013'!J$6,DataEx!$7:$7,0))</f>
        <v>298965.78000000003</v>
      </c>
      <c r="K28" s="85">
        <f>+INDEX(DataEx!$1:$1048576,MATCH('2013'!$A28,DataEx!$D:$D,0),MATCH('2013'!K$6,DataEx!$7:$7,0))</f>
        <v>208873.82</v>
      </c>
      <c r="L28" s="85">
        <f>+INDEX(DataEx!$1:$1048576,MATCH('2013'!$A28,DataEx!$D:$D,0),MATCH('2013'!L$6,DataEx!$7:$7,0))</f>
        <v>273742.46000000002</v>
      </c>
      <c r="M28" s="85">
        <f>+INDEX(DataEx!$1:$1048576,MATCH('2013'!$A28,DataEx!$D:$D,0),MATCH('2013'!M$6,DataEx!$7:$7,0))</f>
        <v>3435190.4099999997</v>
      </c>
      <c r="N28" s="85">
        <f>+INDEX(DataEx!$1:$1048576,MATCH('2013'!$A28,DataEx!$D:$D,0),MATCH('2013'!N$6,DataEx!$7:$7,0))</f>
        <v>586185.70000000007</v>
      </c>
      <c r="O28" s="85">
        <f>+INDEX(DataEx!$1:$1048576,MATCH('2013'!$A28,DataEx!$D:$D,0),MATCH('2013'!O$6,DataEx!$7:$7,0))</f>
        <v>401482.51</v>
      </c>
      <c r="P28" s="85">
        <f>+INDEX(DataEx!$1:$1048576,MATCH('2013'!$A28,DataEx!$D:$D,0),MATCH('2013'!P$6,DataEx!$7:$7,0))</f>
        <v>614629.94999999995</v>
      </c>
      <c r="Q28" s="85">
        <f>+INDEX(DataEx!$1:$1048576,MATCH('2013'!$A28,DataEx!$D:$D,0),MATCH('2013'!Q$6,DataEx!$7:$7,0))</f>
        <v>171580.47</v>
      </c>
      <c r="R28" s="86">
        <f>+INDEX(DataEx!$1:$1048576,MATCH('2013'!$A28,DataEx!$D:$D,0),MATCH('2013'!R$6,DataEx!$7:$7,0))</f>
        <v>1810625.69</v>
      </c>
      <c r="S28" s="128">
        <f t="shared" si="3"/>
        <v>8543082.6699999999</v>
      </c>
      <c r="T28" s="129">
        <f t="shared" si="4"/>
        <v>2.5678036278929967E-3</v>
      </c>
    </row>
    <row r="29" spans="1:20" ht="13.5" thickBot="1">
      <c r="A29" s="72">
        <v>74</v>
      </c>
      <c r="B29" s="405" t="str">
        <f>+VLOOKUP($A29,Master!$D$22:$G$218,4,FALSE)</f>
        <v>Donacije i transferi</v>
      </c>
      <c r="C29" s="406"/>
      <c r="D29" s="406"/>
      <c r="E29" s="406"/>
      <c r="F29" s="406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>
        <f>+INDEX(DataEx!$1:$1048576,MATCH('2013'!$A29,DataEx!$D:$D,0),MATCH('2013'!J$6,DataEx!$7:$7,0))</f>
        <v>143255.71000000002</v>
      </c>
      <c r="K29" s="85">
        <f>+INDEX(DataEx!$1:$1048576,MATCH('2013'!$A29,DataEx!$D:$D,0),MATCH('2013'!K$6,DataEx!$7:$7,0))</f>
        <v>330184.12999999995</v>
      </c>
      <c r="L29" s="85">
        <f>+INDEX(DataEx!$1:$1048576,MATCH('2013'!$A29,DataEx!$D:$D,0),MATCH('2013'!L$6,DataEx!$7:$7,0))</f>
        <v>460006.45</v>
      </c>
      <c r="M29" s="85">
        <f>+INDEX(DataEx!$1:$1048576,MATCH('2013'!$A29,DataEx!$D:$D,0),MATCH('2013'!M$6,DataEx!$7:$7,0))</f>
        <v>487486.95</v>
      </c>
      <c r="N29" s="85">
        <f>+INDEX(DataEx!$1:$1048576,MATCH('2013'!$A29,DataEx!$D:$D,0),MATCH('2013'!N$6,DataEx!$7:$7,0))</f>
        <v>225390.90000000002</v>
      </c>
      <c r="O29" s="85">
        <f>+INDEX(DataEx!$1:$1048576,MATCH('2013'!$A29,DataEx!$D:$D,0),MATCH('2013'!O$6,DataEx!$7:$7,0))</f>
        <v>761867.5299999998</v>
      </c>
      <c r="P29" s="85">
        <f>+INDEX(DataEx!$1:$1048576,MATCH('2013'!$A29,DataEx!$D:$D,0),MATCH('2013'!P$6,DataEx!$7:$7,0))</f>
        <v>1447115.8099999996</v>
      </c>
      <c r="Q29" s="85">
        <f>+INDEX(DataEx!$1:$1048576,MATCH('2013'!$A29,DataEx!$D:$D,0),MATCH('2013'!Q$6,DataEx!$7:$7,0))</f>
        <v>707499.84000000008</v>
      </c>
      <c r="R29" s="86">
        <f>+INDEX(DataEx!$1:$1048576,MATCH('2013'!$A29,DataEx!$D:$D,0),MATCH('2013'!R$6,DataEx!$7:$7,0))</f>
        <v>1108546.8899999999</v>
      </c>
      <c r="S29" s="130">
        <f t="shared" si="3"/>
        <v>6614007.7099999981</v>
      </c>
      <c r="T29" s="131">
        <f t="shared" si="4"/>
        <v>1.9879794740006005E-3</v>
      </c>
    </row>
    <row r="30" spans="1:20" ht="13.5" thickBot="1">
      <c r="A30" s="72">
        <v>4</v>
      </c>
      <c r="B30" s="391" t="str">
        <f>+VLOOKUP($A30,Master!$D$22:$G$218,4,FALSE)</f>
        <v>Budžetki izdaci</v>
      </c>
      <c r="C30" s="392"/>
      <c r="D30" s="392"/>
      <c r="E30" s="392"/>
      <c r="F30" s="392"/>
      <c r="G30" s="97">
        <f>+G32+G43+G49+SUM(G50:G54)</f>
        <v>84584048.424166679</v>
      </c>
      <c r="H30" s="97">
        <f t="shared" ref="H30:R30" si="5">+H32+H43+H49+SUM(H50:H54)</f>
        <v>102684088.27416666</v>
      </c>
      <c r="I30" s="97">
        <f t="shared" si="5"/>
        <v>104008573.38416666</v>
      </c>
      <c r="J30" s="97">
        <f t="shared" si="5"/>
        <v>122210494.66416664</v>
      </c>
      <c r="K30" s="97">
        <f t="shared" si="5"/>
        <v>102878087.82416667</v>
      </c>
      <c r="L30" s="97">
        <f t="shared" si="5"/>
        <v>102392322.23416667</v>
      </c>
      <c r="M30" s="97">
        <f t="shared" si="5"/>
        <v>181346847.16416669</v>
      </c>
      <c r="N30" s="97">
        <f t="shared" si="5"/>
        <v>150239168.24416667</v>
      </c>
      <c r="O30" s="97">
        <f t="shared" si="5"/>
        <v>125770955.07416669</v>
      </c>
      <c r="P30" s="97">
        <f t="shared" si="5"/>
        <v>102908154.45416665</v>
      </c>
      <c r="Q30" s="97">
        <f t="shared" si="5"/>
        <v>105343610.31416669</v>
      </c>
      <c r="R30" s="97">
        <f t="shared" si="5"/>
        <v>160423364.29416662</v>
      </c>
      <c r="S30" s="132">
        <f>+SUM(G30:R30)</f>
        <v>1444789714.3500001</v>
      </c>
      <c r="T30" s="133">
        <f t="shared" si="4"/>
        <v>0.43426201212804333</v>
      </c>
    </row>
    <row r="31" spans="1:20" ht="13.5" thickBot="1">
      <c r="A31" s="72">
        <v>41</v>
      </c>
      <c r="B31" s="407" t="str">
        <f>+VLOOKUP($A31,Master!$D$22:$G$218,4,FALSE)</f>
        <v>Tekući izdaci</v>
      </c>
      <c r="C31" s="408"/>
      <c r="D31" s="408"/>
      <c r="E31" s="408"/>
      <c r="F31" s="408"/>
      <c r="G31" s="80">
        <f>+G30-G50</f>
        <v>83159826.900000006</v>
      </c>
      <c r="H31" s="80">
        <f t="shared" ref="H31:Q31" si="6">+H30-H50</f>
        <v>99389879.539999992</v>
      </c>
      <c r="I31" s="80">
        <f t="shared" si="6"/>
        <v>98300188.419999987</v>
      </c>
      <c r="J31" s="80">
        <f t="shared" si="6"/>
        <v>116726678.27999997</v>
      </c>
      <c r="K31" s="80">
        <f t="shared" si="6"/>
        <v>97355026.670000002</v>
      </c>
      <c r="L31" s="80">
        <f t="shared" si="6"/>
        <v>96400023.099999994</v>
      </c>
      <c r="M31" s="80">
        <f t="shared" si="6"/>
        <v>175536179.88000003</v>
      </c>
      <c r="N31" s="80">
        <f t="shared" si="6"/>
        <v>144736707.03999999</v>
      </c>
      <c r="O31" s="80">
        <f t="shared" si="6"/>
        <v>120543454.79000002</v>
      </c>
      <c r="P31" s="80">
        <f t="shared" si="6"/>
        <v>95646690.069999978</v>
      </c>
      <c r="Q31" s="80">
        <f t="shared" si="6"/>
        <v>98011620.330000028</v>
      </c>
      <c r="R31" s="80">
        <f>+R30-R50</f>
        <v>141764211.89999995</v>
      </c>
      <c r="S31" s="134">
        <f t="shared" si="3"/>
        <v>1367570486.9199996</v>
      </c>
      <c r="T31" s="135">
        <f t="shared" si="4"/>
        <v>0.41105214515178828</v>
      </c>
    </row>
    <row r="32" spans="1:20">
      <c r="A32" s="72">
        <v>40</v>
      </c>
      <c r="B32" s="401" t="str">
        <f>+VLOOKUP($A32,Master!$D$22:$G$218,4,FALSE)</f>
        <v>Tekući budžetski izdaci</v>
      </c>
      <c r="C32" s="402"/>
      <c r="D32" s="402"/>
      <c r="E32" s="402"/>
      <c r="F32" s="402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0.18203866271716257</v>
      </c>
    </row>
    <row r="33" spans="1:20">
      <c r="A33" s="72">
        <v>411</v>
      </c>
      <c r="B33" s="399" t="str">
        <f>+VLOOKUP($A33,Master!$D$22:$G$218,4,FALSE)</f>
        <v>Bruto zarade i doprinosi na teret poslodavca</v>
      </c>
      <c r="C33" s="400"/>
      <c r="D33" s="400"/>
      <c r="E33" s="400"/>
      <c r="F33" s="400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>
        <f>+INDEX(DataEx!$1:$1048576,MATCH('2013'!$A33,DataEx!$D:$D,0),MATCH('2013'!J$6,DataEx!$7:$7,0))</f>
        <v>29258745.93999999</v>
      </c>
      <c r="K33" s="91">
        <f>+INDEX(DataEx!$1:$1048576,MATCH('2013'!$A33,DataEx!$D:$D,0),MATCH('2013'!K$6,DataEx!$7:$7,0))</f>
        <v>36008593.489999995</v>
      </c>
      <c r="L33" s="91">
        <f>+INDEX(DataEx!$1:$1048576,MATCH('2013'!$A33,DataEx!$D:$D,0),MATCH('2013'!L$6,DataEx!$7:$7,0))</f>
        <v>25859054.300000004</v>
      </c>
      <c r="M33" s="91">
        <f>+INDEX(DataEx!$1:$1048576,MATCH('2013'!$A33,DataEx!$D:$D,0),MATCH('2013'!M$6,DataEx!$7:$7,0))</f>
        <v>34643447.109999992</v>
      </c>
      <c r="N33" s="91">
        <f>+INDEX(DataEx!$1:$1048576,MATCH('2013'!$A33,DataEx!$D:$D,0),MATCH('2013'!N$6,DataEx!$7:$7,0))</f>
        <v>30708364.169999976</v>
      </c>
      <c r="O33" s="91">
        <f>+INDEX(DataEx!$1:$1048576,MATCH('2013'!$A33,DataEx!$D:$D,0),MATCH('2013'!O$6,DataEx!$7:$7,0))</f>
        <v>31076205.190000027</v>
      </c>
      <c r="P33" s="91">
        <f>+INDEX(DataEx!$1:$1048576,MATCH('2013'!$A33,DataEx!$D:$D,0),MATCH('2013'!P$6,DataEx!$7:$7,0))</f>
        <v>30090664.149999991</v>
      </c>
      <c r="Q33" s="91">
        <f>+INDEX(DataEx!$1:$1048576,MATCH('2013'!$A33,DataEx!$D:$D,0),MATCH('2013'!Q$6,DataEx!$7:$7,0))</f>
        <v>33509791.740000006</v>
      </c>
      <c r="R33" s="91">
        <f>+INDEX(DataEx!$1:$1048576,MATCH('2013'!$A33,DataEx!$D:$D,0),MATCH('2013'!R$6,DataEx!$7:$7,0))</f>
        <v>29829446.999999981</v>
      </c>
      <c r="S33" s="126">
        <f t="shared" si="3"/>
        <v>371004370.16999996</v>
      </c>
      <c r="T33" s="127">
        <f t="shared" si="4"/>
        <v>0.11151318610459872</v>
      </c>
    </row>
    <row r="34" spans="1:20">
      <c r="A34" s="72">
        <v>412</v>
      </c>
      <c r="B34" s="399" t="str">
        <f>+VLOOKUP($A34,Master!$D$22:$G$218,4,FALSE)</f>
        <v>Ostala lična primanja</v>
      </c>
      <c r="C34" s="400"/>
      <c r="D34" s="400"/>
      <c r="E34" s="400"/>
      <c r="F34" s="400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>
        <f>+INDEX(DataEx!$1:$1048576,MATCH('2013'!$A34,DataEx!$D:$D,0),MATCH('2013'!J$6,DataEx!$7:$7,0))</f>
        <v>1826112.7700000014</v>
      </c>
      <c r="K34" s="91">
        <f>+INDEX(DataEx!$1:$1048576,MATCH('2013'!$A34,DataEx!$D:$D,0),MATCH('2013'!K$6,DataEx!$7:$7,0))</f>
        <v>404313.79000000004</v>
      </c>
      <c r="L34" s="91">
        <f>+INDEX(DataEx!$1:$1048576,MATCH('2013'!$A34,DataEx!$D:$D,0),MATCH('2013'!L$6,DataEx!$7:$7,0))</f>
        <v>460176.8899999999</v>
      </c>
      <c r="M34" s="91">
        <f>+INDEX(DataEx!$1:$1048576,MATCH('2013'!$A34,DataEx!$D:$D,0),MATCH('2013'!M$6,DataEx!$7:$7,0))</f>
        <v>807342.56</v>
      </c>
      <c r="N34" s="91">
        <f>+INDEX(DataEx!$1:$1048576,MATCH('2013'!$A34,DataEx!$D:$D,0),MATCH('2013'!N$6,DataEx!$7:$7,0))</f>
        <v>1160483.8900000001</v>
      </c>
      <c r="O34" s="91">
        <f>+INDEX(DataEx!$1:$1048576,MATCH('2013'!$A34,DataEx!$D:$D,0),MATCH('2013'!O$6,DataEx!$7:$7,0))</f>
        <v>545300.30999999971</v>
      </c>
      <c r="P34" s="91">
        <f>+INDEX(DataEx!$1:$1048576,MATCH('2013'!$A34,DataEx!$D:$D,0),MATCH('2013'!P$6,DataEx!$7:$7,0))</f>
        <v>1094017.3800000006</v>
      </c>
      <c r="Q34" s="91">
        <f>+INDEX(DataEx!$1:$1048576,MATCH('2013'!$A34,DataEx!$D:$D,0),MATCH('2013'!Q$6,DataEx!$7:$7,0))</f>
        <v>577957.56000000029</v>
      </c>
      <c r="R34" s="91">
        <f>+INDEX(DataEx!$1:$1048576,MATCH('2013'!$A34,DataEx!$D:$D,0),MATCH('2013'!R$6,DataEx!$7:$7,0))</f>
        <v>1871989.5499999986</v>
      </c>
      <c r="S34" s="126">
        <f t="shared" si="3"/>
        <v>12022159.040000003</v>
      </c>
      <c r="T34" s="127">
        <f t="shared" si="4"/>
        <v>3.6135133874361297E-3</v>
      </c>
    </row>
    <row r="35" spans="1:20">
      <c r="A35" s="72">
        <v>413</v>
      </c>
      <c r="B35" s="399" t="str">
        <f>+VLOOKUP($A35,Master!$D$22:$G$218,4,FALSE)</f>
        <v>Rashodi za materijal</v>
      </c>
      <c r="C35" s="400"/>
      <c r="D35" s="400"/>
      <c r="E35" s="400"/>
      <c r="F35" s="400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>
        <f>+INDEX(DataEx!$1:$1048576,MATCH('2013'!$A35,DataEx!$D:$D,0),MATCH('2013'!J$6,DataEx!$7:$7,0))</f>
        <v>1861509.3800000004</v>
      </c>
      <c r="K35" s="91">
        <f>+INDEX(DataEx!$1:$1048576,MATCH('2013'!$A35,DataEx!$D:$D,0),MATCH('2013'!K$6,DataEx!$7:$7,0))</f>
        <v>1558724.7399999998</v>
      </c>
      <c r="L35" s="91">
        <f>+INDEX(DataEx!$1:$1048576,MATCH('2013'!$A35,DataEx!$D:$D,0),MATCH('2013'!L$6,DataEx!$7:$7,0))</f>
        <v>1781711.4100000006</v>
      </c>
      <c r="M35" s="91">
        <f>+INDEX(DataEx!$1:$1048576,MATCH('2013'!$A35,DataEx!$D:$D,0),MATCH('2013'!M$6,DataEx!$7:$7,0))</f>
        <v>1451041.02</v>
      </c>
      <c r="N35" s="91">
        <f>+INDEX(DataEx!$1:$1048576,MATCH('2013'!$A35,DataEx!$D:$D,0),MATCH('2013'!N$6,DataEx!$7:$7,0))</f>
        <v>2067913.99</v>
      </c>
      <c r="O35" s="91">
        <f>+INDEX(DataEx!$1:$1048576,MATCH('2013'!$A35,DataEx!$D:$D,0),MATCH('2013'!O$6,DataEx!$7:$7,0))</f>
        <v>1776948.5700000003</v>
      </c>
      <c r="P35" s="91">
        <f>+INDEX(DataEx!$1:$1048576,MATCH('2013'!$A35,DataEx!$D:$D,0),MATCH('2013'!P$6,DataEx!$7:$7,0))</f>
        <v>2217702.7300000004</v>
      </c>
      <c r="Q35" s="91">
        <f>+INDEX(DataEx!$1:$1048576,MATCH('2013'!$A35,DataEx!$D:$D,0),MATCH('2013'!Q$6,DataEx!$7:$7,0))</f>
        <v>2315316.7400000002</v>
      </c>
      <c r="R35" s="91">
        <f>+INDEX(DataEx!$1:$1048576,MATCH('2013'!$A35,DataEx!$D:$D,0),MATCH('2013'!R$6,DataEx!$7:$7,0))</f>
        <v>5693241.2300000023</v>
      </c>
      <c r="S35" s="126">
        <f t="shared" si="3"/>
        <v>27269260.950000003</v>
      </c>
      <c r="T35" s="127">
        <f t="shared" si="4"/>
        <v>8.196351352569884E-3</v>
      </c>
    </row>
    <row r="36" spans="1:20">
      <c r="A36" s="72">
        <v>414</v>
      </c>
      <c r="B36" s="399" t="str">
        <f>+VLOOKUP($A36,Master!$D$22:$G$218,4,FALSE)</f>
        <v>Rashodi za usluge</v>
      </c>
      <c r="C36" s="400"/>
      <c r="D36" s="400"/>
      <c r="E36" s="400"/>
      <c r="F36" s="400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>
        <f>+INDEX(DataEx!$1:$1048576,MATCH('2013'!$A36,DataEx!$D:$D,0),MATCH('2013'!J$6,DataEx!$7:$7,0))</f>
        <v>4519384.7399999993</v>
      </c>
      <c r="K36" s="91">
        <f>+INDEX(DataEx!$1:$1048576,MATCH('2013'!$A36,DataEx!$D:$D,0),MATCH('2013'!K$6,DataEx!$7:$7,0))</f>
        <v>2812296.3000000012</v>
      </c>
      <c r="L36" s="91">
        <f>+INDEX(DataEx!$1:$1048576,MATCH('2013'!$A36,DataEx!$D:$D,0),MATCH('2013'!L$6,DataEx!$7:$7,0))</f>
        <v>3053712.3000000021</v>
      </c>
      <c r="M36" s="91">
        <f>+INDEX(DataEx!$1:$1048576,MATCH('2013'!$A36,DataEx!$D:$D,0),MATCH('2013'!M$6,DataEx!$7:$7,0))</f>
        <v>4454753.2700000042</v>
      </c>
      <c r="N36" s="91">
        <f>+INDEX(DataEx!$1:$1048576,MATCH('2013'!$A36,DataEx!$D:$D,0),MATCH('2013'!N$6,DataEx!$7:$7,0))</f>
        <v>3481453.1100000064</v>
      </c>
      <c r="O36" s="91">
        <f>+INDEX(DataEx!$1:$1048576,MATCH('2013'!$A36,DataEx!$D:$D,0),MATCH('2013'!O$6,DataEx!$7:$7,0))</f>
        <v>4104785.9800000018</v>
      </c>
      <c r="P36" s="91">
        <f>+INDEX(DataEx!$1:$1048576,MATCH('2013'!$A36,DataEx!$D:$D,0),MATCH('2013'!P$6,DataEx!$7:$7,0))</f>
        <v>5063438.4500000039</v>
      </c>
      <c r="Q36" s="91">
        <f>+INDEX(DataEx!$1:$1048576,MATCH('2013'!$A36,DataEx!$D:$D,0),MATCH('2013'!Q$6,DataEx!$7:$7,0))</f>
        <v>2900734.9700000016</v>
      </c>
      <c r="R36" s="91">
        <f>+INDEX(DataEx!$1:$1048576,MATCH('2013'!$A36,DataEx!$D:$D,0),MATCH('2013'!R$6,DataEx!$7:$7,0))</f>
        <v>9675540.9999999739</v>
      </c>
      <c r="S36" s="126">
        <f t="shared" si="3"/>
        <v>47503563.839999989</v>
      </c>
      <c r="T36" s="127">
        <f t="shared" si="4"/>
        <v>1.4278197727682594E-2</v>
      </c>
    </row>
    <row r="37" spans="1:20">
      <c r="A37" s="72">
        <v>415</v>
      </c>
      <c r="B37" s="399" t="str">
        <f>+VLOOKUP($A37,Master!$D$22:$G$218,4,FALSE)</f>
        <v>Rashodi za tekuće održavanje</v>
      </c>
      <c r="C37" s="400"/>
      <c r="D37" s="400"/>
      <c r="E37" s="400"/>
      <c r="F37" s="400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>
        <f>+INDEX(DataEx!$1:$1048576,MATCH('2013'!$A37,DataEx!$D:$D,0),MATCH('2013'!J$6,DataEx!$7:$7,0))</f>
        <v>860738.31999999983</v>
      </c>
      <c r="K37" s="91">
        <f>+INDEX(DataEx!$1:$1048576,MATCH('2013'!$A37,DataEx!$D:$D,0),MATCH('2013'!K$6,DataEx!$7:$7,0))</f>
        <v>1045961.96</v>
      </c>
      <c r="L37" s="91">
        <f>+INDEX(DataEx!$1:$1048576,MATCH('2013'!$A37,DataEx!$D:$D,0),MATCH('2013'!L$6,DataEx!$7:$7,0))</f>
        <v>1586588.0699999998</v>
      </c>
      <c r="M37" s="91">
        <f>+INDEX(DataEx!$1:$1048576,MATCH('2013'!$A37,DataEx!$D:$D,0),MATCH('2013'!M$6,DataEx!$7:$7,0))</f>
        <v>1708745.73</v>
      </c>
      <c r="N37" s="91">
        <f>+INDEX(DataEx!$1:$1048576,MATCH('2013'!$A37,DataEx!$D:$D,0),MATCH('2013'!N$6,DataEx!$7:$7,0))</f>
        <v>2046173.92</v>
      </c>
      <c r="O37" s="91">
        <f>+INDEX(DataEx!$1:$1048576,MATCH('2013'!$A37,DataEx!$D:$D,0),MATCH('2013'!O$6,DataEx!$7:$7,0))</f>
        <v>2633936.0099999998</v>
      </c>
      <c r="P37" s="91">
        <f>+INDEX(DataEx!$1:$1048576,MATCH('2013'!$A37,DataEx!$D:$D,0),MATCH('2013'!P$6,DataEx!$7:$7,0))</f>
        <v>1316206.53</v>
      </c>
      <c r="Q37" s="91">
        <f>+INDEX(DataEx!$1:$1048576,MATCH('2013'!$A37,DataEx!$D:$D,0),MATCH('2013'!Q$6,DataEx!$7:$7,0))</f>
        <v>1381658.69</v>
      </c>
      <c r="R37" s="91">
        <f>+INDEX(DataEx!$1:$1048576,MATCH('2013'!$A37,DataEx!$D:$D,0),MATCH('2013'!R$6,DataEx!$7:$7,0))</f>
        <v>4861519.66</v>
      </c>
      <c r="S37" s="126">
        <f t="shared" si="3"/>
        <v>20415784.170000002</v>
      </c>
      <c r="T37" s="127">
        <f t="shared" si="4"/>
        <v>6.1363944003606855E-3</v>
      </c>
    </row>
    <row r="38" spans="1:20">
      <c r="A38" s="72">
        <v>416</v>
      </c>
      <c r="B38" s="399" t="str">
        <f>+VLOOKUP($A38,Master!$D$22:$G$218,4,FALSE)</f>
        <v>Kamate</v>
      </c>
      <c r="C38" s="400"/>
      <c r="D38" s="400"/>
      <c r="E38" s="400"/>
      <c r="F38" s="400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>
        <f>+INDEX(DataEx!$1:$1048576,MATCH('2013'!$A38,DataEx!$D:$D,0),MATCH('2013'!J$6,DataEx!$7:$7,0))</f>
        <v>24827472.129999999</v>
      </c>
      <c r="K38" s="91">
        <f>+INDEX(DataEx!$1:$1048576,MATCH('2013'!$A38,DataEx!$D:$D,0),MATCH('2013'!K$6,DataEx!$7:$7,0))</f>
        <v>1125415.9300000002</v>
      </c>
      <c r="L38" s="91">
        <f>+INDEX(DataEx!$1:$1048576,MATCH('2013'!$A38,DataEx!$D:$D,0),MATCH('2013'!L$6,DataEx!$7:$7,0))</f>
        <v>3793946.4499999997</v>
      </c>
      <c r="M38" s="91">
        <f>+INDEX(DataEx!$1:$1048576,MATCH('2013'!$A38,DataEx!$D:$D,0),MATCH('2013'!M$6,DataEx!$7:$7,0))</f>
        <v>5739215.1899999995</v>
      </c>
      <c r="N38" s="91">
        <f>+INDEX(DataEx!$1:$1048576,MATCH('2013'!$A38,DataEx!$D:$D,0),MATCH('2013'!N$6,DataEx!$7:$7,0))</f>
        <v>2103580.0900000003</v>
      </c>
      <c r="O38" s="91">
        <f>+INDEX(DataEx!$1:$1048576,MATCH('2013'!$A38,DataEx!$D:$D,0),MATCH('2013'!O$6,DataEx!$7:$7,0))</f>
        <v>18700318.619999997</v>
      </c>
      <c r="P38" s="91">
        <f>+INDEX(DataEx!$1:$1048576,MATCH('2013'!$A38,DataEx!$D:$D,0),MATCH('2013'!P$6,DataEx!$7:$7,0))</f>
        <v>797388.29</v>
      </c>
      <c r="Q38" s="91">
        <f>+INDEX(DataEx!$1:$1048576,MATCH('2013'!$A38,DataEx!$D:$D,0),MATCH('2013'!Q$6,DataEx!$7:$7,0))</f>
        <v>749118.78</v>
      </c>
      <c r="R38" s="91">
        <f>+INDEX(DataEx!$1:$1048576,MATCH('2013'!$A38,DataEx!$D:$D,0),MATCH('2013'!R$6,DataEx!$7:$7,0))</f>
        <v>5611866.1400000006</v>
      </c>
      <c r="S38" s="126">
        <f t="shared" si="3"/>
        <v>67922775.539999992</v>
      </c>
      <c r="T38" s="127">
        <f t="shared" si="4"/>
        <v>2.0415622344454459E-2</v>
      </c>
    </row>
    <row r="39" spans="1:20">
      <c r="A39" s="72">
        <v>417</v>
      </c>
      <c r="B39" s="399" t="str">
        <f>+VLOOKUP($A39,Master!$D$22:$G$218,4,FALSE)</f>
        <v>Renta</v>
      </c>
      <c r="C39" s="400"/>
      <c r="D39" s="400"/>
      <c r="E39" s="400"/>
      <c r="F39" s="400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>
        <f>+INDEX(DataEx!$1:$1048576,MATCH('2013'!$A39,DataEx!$D:$D,0),MATCH('2013'!J$6,DataEx!$7:$7,0))</f>
        <v>605035.83000000007</v>
      </c>
      <c r="K39" s="91">
        <f>+INDEX(DataEx!$1:$1048576,MATCH('2013'!$A39,DataEx!$D:$D,0),MATCH('2013'!K$6,DataEx!$7:$7,0))</f>
        <v>812757.71</v>
      </c>
      <c r="L39" s="91">
        <f>+INDEX(DataEx!$1:$1048576,MATCH('2013'!$A39,DataEx!$D:$D,0),MATCH('2013'!L$6,DataEx!$7:$7,0))</f>
        <v>562444.47999999986</v>
      </c>
      <c r="M39" s="91">
        <f>+INDEX(DataEx!$1:$1048576,MATCH('2013'!$A39,DataEx!$D:$D,0),MATCH('2013'!M$6,DataEx!$7:$7,0))</f>
        <v>546494.50999999989</v>
      </c>
      <c r="N39" s="91">
        <f>+INDEX(DataEx!$1:$1048576,MATCH('2013'!$A39,DataEx!$D:$D,0),MATCH('2013'!N$6,DataEx!$7:$7,0))</f>
        <v>583035.2899999998</v>
      </c>
      <c r="O39" s="91">
        <f>+INDEX(DataEx!$1:$1048576,MATCH('2013'!$A39,DataEx!$D:$D,0),MATCH('2013'!O$6,DataEx!$7:$7,0))</f>
        <v>872287.29000000015</v>
      </c>
      <c r="P39" s="91">
        <f>+INDEX(DataEx!$1:$1048576,MATCH('2013'!$A39,DataEx!$D:$D,0),MATCH('2013'!P$6,DataEx!$7:$7,0))</f>
        <v>927461.39000000013</v>
      </c>
      <c r="Q39" s="91">
        <f>+INDEX(DataEx!$1:$1048576,MATCH('2013'!$A39,DataEx!$D:$D,0),MATCH('2013'!Q$6,DataEx!$7:$7,0))</f>
        <v>532803.81000000006</v>
      </c>
      <c r="R39" s="91">
        <f>+INDEX(DataEx!$1:$1048576,MATCH('2013'!$A39,DataEx!$D:$D,0),MATCH('2013'!R$6,DataEx!$7:$7,0))</f>
        <v>668357.01</v>
      </c>
      <c r="S39" s="126">
        <f t="shared" si="3"/>
        <v>7928041.8100000005</v>
      </c>
      <c r="T39" s="127">
        <f t="shared" si="4"/>
        <v>2.3829401292455666E-3</v>
      </c>
    </row>
    <row r="40" spans="1:20">
      <c r="A40" s="72">
        <v>418</v>
      </c>
      <c r="B40" s="399" t="str">
        <f>+VLOOKUP($A40,Master!$D$22:$G$218,4,FALSE)</f>
        <v>Subvencije</v>
      </c>
      <c r="C40" s="400"/>
      <c r="D40" s="400"/>
      <c r="E40" s="400"/>
      <c r="F40" s="400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>
        <f>+INDEX(DataEx!$1:$1048576,MATCH('2013'!$A40,DataEx!$D:$D,0),MATCH('2013'!J$6,DataEx!$7:$7,0))</f>
        <v>667057.27000000025</v>
      </c>
      <c r="K40" s="91">
        <f>+INDEX(DataEx!$1:$1048576,MATCH('2013'!$A40,DataEx!$D:$D,0),MATCH('2013'!K$6,DataEx!$7:$7,0))</f>
        <v>1249861.7200000004</v>
      </c>
      <c r="L40" s="91">
        <f>+INDEX(DataEx!$1:$1048576,MATCH('2013'!$A40,DataEx!$D:$D,0),MATCH('2013'!L$6,DataEx!$7:$7,0))</f>
        <v>697386.65000000014</v>
      </c>
      <c r="M40" s="91">
        <f>+INDEX(DataEx!$1:$1048576,MATCH('2013'!$A40,DataEx!$D:$D,0),MATCH('2013'!M$6,DataEx!$7:$7,0))</f>
        <v>891788.01000000024</v>
      </c>
      <c r="N40" s="91">
        <f>+INDEX(DataEx!$1:$1048576,MATCH('2013'!$A40,DataEx!$D:$D,0),MATCH('2013'!N$6,DataEx!$7:$7,0))</f>
        <v>1091929.3799999997</v>
      </c>
      <c r="O40" s="91">
        <f>+INDEX(DataEx!$1:$1048576,MATCH('2013'!$A40,DataEx!$D:$D,0),MATCH('2013'!O$6,DataEx!$7:$7,0))</f>
        <v>1191416.1399999999</v>
      </c>
      <c r="P40" s="91">
        <f>+INDEX(DataEx!$1:$1048576,MATCH('2013'!$A40,DataEx!$D:$D,0),MATCH('2013'!P$6,DataEx!$7:$7,0))</f>
        <v>1143142.19</v>
      </c>
      <c r="Q40" s="91">
        <f>+INDEX(DataEx!$1:$1048576,MATCH('2013'!$A40,DataEx!$D:$D,0),MATCH('2013'!Q$6,DataEx!$7:$7,0))</f>
        <v>2199265.1999999997</v>
      </c>
      <c r="R40" s="91">
        <f>+INDEX(DataEx!$1:$1048576,MATCH('2013'!$A40,DataEx!$D:$D,0),MATCH('2013'!R$6,DataEx!$7:$7,0))</f>
        <v>3977237.29</v>
      </c>
      <c r="S40" s="126">
        <f t="shared" si="3"/>
        <v>17425749.960000001</v>
      </c>
      <c r="T40" s="127">
        <f t="shared" si="4"/>
        <v>5.2376765734896309E-3</v>
      </c>
    </row>
    <row r="41" spans="1:20">
      <c r="A41" s="72">
        <v>419</v>
      </c>
      <c r="B41" s="399" t="str">
        <f>+VLOOKUP($A41,Master!$D$22:$G$218,4,FALSE)</f>
        <v>Ostali izdaci</v>
      </c>
      <c r="C41" s="400"/>
      <c r="D41" s="400"/>
      <c r="E41" s="400"/>
      <c r="F41" s="400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>
        <f>+INDEX(DataEx!$1:$1048576,MATCH('2013'!$A41,DataEx!$D:$D,0),MATCH('2013'!J$6,DataEx!$7:$7,0))</f>
        <v>1637869.83</v>
      </c>
      <c r="K41" s="91">
        <f>+INDEX(DataEx!$1:$1048576,MATCH('2013'!$A41,DataEx!$D:$D,0),MATCH('2013'!K$6,DataEx!$7:$7,0))</f>
        <v>1862941.280000001</v>
      </c>
      <c r="L41" s="91">
        <f>+INDEX(DataEx!$1:$1048576,MATCH('2013'!$A41,DataEx!$D:$D,0),MATCH('2013'!L$6,DataEx!$7:$7,0))</f>
        <v>1673742.2199999997</v>
      </c>
      <c r="M41" s="91">
        <f>+INDEX(DataEx!$1:$1048576,MATCH('2013'!$A41,DataEx!$D:$D,0),MATCH('2013'!M$6,DataEx!$7:$7,0))</f>
        <v>1597215.3400000008</v>
      </c>
      <c r="N41" s="91">
        <f>+INDEX(DataEx!$1:$1048576,MATCH('2013'!$A41,DataEx!$D:$D,0),MATCH('2013'!N$6,DataEx!$7:$7,0))</f>
        <v>1583362.94</v>
      </c>
      <c r="O41" s="91">
        <f>+INDEX(DataEx!$1:$1048576,MATCH('2013'!$A41,DataEx!$D:$D,0),MATCH('2013'!O$6,DataEx!$7:$7,0))</f>
        <v>1556662.8600000006</v>
      </c>
      <c r="P41" s="91">
        <f>+INDEX(DataEx!$1:$1048576,MATCH('2013'!$A41,DataEx!$D:$D,0),MATCH('2013'!P$6,DataEx!$7:$7,0))</f>
        <v>1657284.79</v>
      </c>
      <c r="Q41" s="91">
        <f>+INDEX(DataEx!$1:$1048576,MATCH('2013'!$A41,DataEx!$D:$D,0),MATCH('2013'!Q$6,DataEx!$7:$7,0))</f>
        <v>1584386.8800000004</v>
      </c>
      <c r="R41" s="91">
        <f>+INDEX(DataEx!$1:$1048576,MATCH('2013'!$A41,DataEx!$D:$D,0),MATCH('2013'!R$6,DataEx!$7:$7,0))</f>
        <v>3716241.4299999992</v>
      </c>
      <c r="S41" s="126">
        <f t="shared" si="3"/>
        <v>21938694.789999999</v>
      </c>
      <c r="T41" s="127">
        <f t="shared" si="4"/>
        <v>6.5941372978659454E-3</v>
      </c>
    </row>
    <row r="42" spans="1:20">
      <c r="A42" s="72">
        <v>440</v>
      </c>
      <c r="B42" s="399" t="str">
        <f>+VLOOKUP($A42,Master!$D$22:$G$218,4,FALSE)</f>
        <v>Kapitalni izdaci u tekućem budžetu</v>
      </c>
      <c r="C42" s="400"/>
      <c r="D42" s="400"/>
      <c r="E42" s="400"/>
      <c r="F42" s="400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>
        <f>+INDEX(DataEx!$1:$1048576,MATCH('2013'!$A42,DataEx!$D:$D,0),MATCH('2013'!J$6,DataEx!$7:$7,0))</f>
        <v>701872.01000000152</v>
      </c>
      <c r="K42" s="91">
        <f>+INDEX(DataEx!$1:$1048576,MATCH('2013'!$A42,DataEx!$D:$D,0),MATCH('2013'!K$6,DataEx!$7:$7,0))</f>
        <v>697226.15</v>
      </c>
      <c r="L42" s="91">
        <f>+INDEX(DataEx!$1:$1048576,MATCH('2013'!$A42,DataEx!$D:$D,0),MATCH('2013'!L$6,DataEx!$7:$7,0))</f>
        <v>503944.99999999994</v>
      </c>
      <c r="M42" s="91">
        <f>+INDEX(DataEx!$1:$1048576,MATCH('2013'!$A42,DataEx!$D:$D,0),MATCH('2013'!M$6,DataEx!$7:$7,0))</f>
        <v>403992.4</v>
      </c>
      <c r="N42" s="91">
        <f>+INDEX(DataEx!$1:$1048576,MATCH('2013'!$A42,DataEx!$D:$D,0),MATCH('2013'!N$6,DataEx!$7:$7,0))</f>
        <v>1283008.3199999998</v>
      </c>
      <c r="O42" s="91">
        <f>+INDEX(DataEx!$1:$1048576,MATCH('2013'!$A42,DataEx!$D:$D,0),MATCH('2013'!O$6,DataEx!$7:$7,0))</f>
        <v>1970526.5499999998</v>
      </c>
      <c r="P42" s="91">
        <f>+INDEX(DataEx!$1:$1048576,MATCH('2013'!$A42,DataEx!$D:$D,0),MATCH('2013'!P$6,DataEx!$7:$7,0))</f>
        <v>655809.37</v>
      </c>
      <c r="Q42" s="91">
        <f>+INDEX(DataEx!$1:$1048576,MATCH('2013'!$A42,DataEx!$D:$D,0),MATCH('2013'!Q$6,DataEx!$7:$7,0))</f>
        <v>440058.91</v>
      </c>
      <c r="R42" s="91">
        <f>+INDEX(DataEx!$1:$1048576,MATCH('2013'!$A42,DataEx!$D:$D,0),MATCH('2013'!R$6,DataEx!$7:$7,0))</f>
        <v>4764124.82</v>
      </c>
      <c r="S42" s="126">
        <f t="shared" si="3"/>
        <v>12212230.590000002</v>
      </c>
      <c r="T42" s="127">
        <f t="shared" si="4"/>
        <v>3.6706433994589728E-3</v>
      </c>
    </row>
    <row r="43" spans="1:20">
      <c r="A43" s="72">
        <v>42</v>
      </c>
      <c r="B43" s="385" t="str">
        <f>+VLOOKUP($A43,Master!$D$22:$G$218,4,FALSE)</f>
        <v>Transferi za socijalnu zaštitu</v>
      </c>
      <c r="C43" s="386"/>
      <c r="D43" s="386"/>
      <c r="E43" s="386"/>
      <c r="F43" s="386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0.14516604162308383</v>
      </c>
    </row>
    <row r="44" spans="1:20">
      <c r="A44" s="72">
        <v>421</v>
      </c>
      <c r="B44" s="399" t="str">
        <f>+VLOOKUP($A44,Master!$D$22:$G$218,4,FALSE)</f>
        <v>Prava iz oblasti socijalne zaštite</v>
      </c>
      <c r="C44" s="400"/>
      <c r="D44" s="400"/>
      <c r="E44" s="400"/>
      <c r="F44" s="400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>
        <f>+INDEX(DataEx!$1:$1048576,MATCH('2013'!$A44,DataEx!$D:$D,0),MATCH('2013'!J$6,DataEx!$7:$7,0))</f>
        <v>5564842.5499999998</v>
      </c>
      <c r="K44" s="91">
        <f>+INDEX(DataEx!$1:$1048576,MATCH('2013'!$A44,DataEx!$D:$D,0),MATCH('2013'!K$6,DataEx!$7:$7,0))</f>
        <v>5426012.3199999984</v>
      </c>
      <c r="L44" s="91">
        <f>+INDEX(DataEx!$1:$1048576,MATCH('2013'!$A44,DataEx!$D:$D,0),MATCH('2013'!L$6,DataEx!$7:$7,0))</f>
        <v>5414506.1200000001</v>
      </c>
      <c r="M44" s="91">
        <f>+INDEX(DataEx!$1:$1048576,MATCH('2013'!$A44,DataEx!$D:$D,0),MATCH('2013'!M$6,DataEx!$7:$7,0))</f>
        <v>5377364.7999999998</v>
      </c>
      <c r="N44" s="91">
        <f>+INDEX(DataEx!$1:$1048576,MATCH('2013'!$A44,DataEx!$D:$D,0),MATCH('2013'!N$6,DataEx!$7:$7,0))</f>
        <v>4628282.3600000003</v>
      </c>
      <c r="O44" s="91">
        <f>+INDEX(DataEx!$1:$1048576,MATCH('2013'!$A44,DataEx!$D:$D,0),MATCH('2013'!O$6,DataEx!$7:$7,0))</f>
        <v>4825112.1500000004</v>
      </c>
      <c r="P44" s="91">
        <f>+INDEX(DataEx!$1:$1048576,MATCH('2013'!$A44,DataEx!$D:$D,0),MATCH('2013'!P$6,DataEx!$7:$7,0))</f>
        <v>4994196.5700000012</v>
      </c>
      <c r="Q44" s="91">
        <f>+INDEX(DataEx!$1:$1048576,MATCH('2013'!$A44,DataEx!$D:$D,0),MATCH('2013'!Q$6,DataEx!$7:$7,0))</f>
        <v>5164469.1300000008</v>
      </c>
      <c r="R44" s="91">
        <f>+INDEX(DataEx!$1:$1048576,MATCH('2013'!$A44,DataEx!$D:$D,0),MATCH('2013'!R$6,DataEx!$7:$7,0))</f>
        <v>5578422.5699999994</v>
      </c>
      <c r="S44" s="126">
        <f t="shared" si="3"/>
        <v>64036543.990000002</v>
      </c>
      <c r="T44" s="127">
        <f t="shared" si="4"/>
        <v>1.9247533510670274E-2</v>
      </c>
    </row>
    <row r="45" spans="1:20">
      <c r="A45" s="72">
        <v>422</v>
      </c>
      <c r="B45" s="399" t="str">
        <f>+VLOOKUP($A45,Master!$D$22:$G$218,4,FALSE)</f>
        <v>Sredstva za tehnološke viškove</v>
      </c>
      <c r="C45" s="400"/>
      <c r="D45" s="400"/>
      <c r="E45" s="400"/>
      <c r="F45" s="400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>
        <f>+INDEX(DataEx!$1:$1048576,MATCH('2013'!$A45,DataEx!$D:$D,0),MATCH('2013'!J$6,DataEx!$7:$7,0))</f>
        <v>929016.33999999985</v>
      </c>
      <c r="K45" s="91">
        <f>+INDEX(DataEx!$1:$1048576,MATCH('2013'!$A45,DataEx!$D:$D,0),MATCH('2013'!K$6,DataEx!$7:$7,0))</f>
        <v>880474.57</v>
      </c>
      <c r="L45" s="91">
        <f>+INDEX(DataEx!$1:$1048576,MATCH('2013'!$A45,DataEx!$D:$D,0),MATCH('2013'!L$6,DataEx!$7:$7,0))</f>
        <v>934224.59999999986</v>
      </c>
      <c r="M45" s="91">
        <f>+INDEX(DataEx!$1:$1048576,MATCH('2013'!$A45,DataEx!$D:$D,0),MATCH('2013'!M$6,DataEx!$7:$7,0))</f>
        <v>746595.69</v>
      </c>
      <c r="N45" s="91">
        <f>+INDEX(DataEx!$1:$1048576,MATCH('2013'!$A45,DataEx!$D:$D,0),MATCH('2013'!N$6,DataEx!$7:$7,0))</f>
        <v>1119949.56</v>
      </c>
      <c r="O45" s="91">
        <f>+INDEX(DataEx!$1:$1048576,MATCH('2013'!$A45,DataEx!$D:$D,0),MATCH('2013'!O$6,DataEx!$7:$7,0))</f>
        <v>976049.14999999991</v>
      </c>
      <c r="P45" s="91">
        <f>+INDEX(DataEx!$1:$1048576,MATCH('2013'!$A45,DataEx!$D:$D,0),MATCH('2013'!P$6,DataEx!$7:$7,0))</f>
        <v>1095627.2599999998</v>
      </c>
      <c r="Q45" s="91">
        <f>+INDEX(DataEx!$1:$1048576,MATCH('2013'!$A45,DataEx!$D:$D,0),MATCH('2013'!Q$6,DataEx!$7:$7,0))</f>
        <v>977725.46</v>
      </c>
      <c r="R45" s="91">
        <f>+INDEX(DataEx!$1:$1048576,MATCH('2013'!$A45,DataEx!$D:$D,0),MATCH('2013'!R$6,DataEx!$7:$7,0))</f>
        <v>1939799.67</v>
      </c>
      <c r="S45" s="126">
        <f t="shared" si="3"/>
        <v>13086355.520000001</v>
      </c>
      <c r="T45" s="127">
        <f t="shared" si="4"/>
        <v>3.9333800781484827E-3</v>
      </c>
    </row>
    <row r="46" spans="1:20">
      <c r="A46" s="72">
        <v>423</v>
      </c>
      <c r="B46" s="399" t="str">
        <f>+VLOOKUP($A46,Master!$D$22:$G$218,4,FALSE)</f>
        <v>Prava iz oblasti penzijskog i invalidskog osiguranja</v>
      </c>
      <c r="C46" s="400"/>
      <c r="D46" s="400"/>
      <c r="E46" s="400"/>
      <c r="F46" s="400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>
        <f>+INDEX(DataEx!$1:$1048576,MATCH('2013'!$A46,DataEx!$D:$D,0),MATCH('2013'!J$6,DataEx!$7:$7,0))</f>
        <v>31901739.649999991</v>
      </c>
      <c r="K46" s="91">
        <f>+INDEX(DataEx!$1:$1048576,MATCH('2013'!$A46,DataEx!$D:$D,0),MATCH('2013'!K$6,DataEx!$7:$7,0))</f>
        <v>31873820.949999992</v>
      </c>
      <c r="L46" s="91">
        <f>+INDEX(DataEx!$1:$1048576,MATCH('2013'!$A46,DataEx!$D:$D,0),MATCH('2013'!L$6,DataEx!$7:$7,0))</f>
        <v>31986440.059999999</v>
      </c>
      <c r="M46" s="91">
        <f>+INDEX(DataEx!$1:$1048576,MATCH('2013'!$A46,DataEx!$D:$D,0),MATCH('2013'!M$6,DataEx!$7:$7,0))</f>
        <v>31784804.799999997</v>
      </c>
      <c r="N46" s="91">
        <f>+INDEX(DataEx!$1:$1048576,MATCH('2013'!$A46,DataEx!$D:$D,0),MATCH('2013'!N$6,DataEx!$7:$7,0))</f>
        <v>31691801.060000014</v>
      </c>
      <c r="O46" s="91">
        <f>+INDEX(DataEx!$1:$1048576,MATCH('2013'!$A46,DataEx!$D:$D,0),MATCH('2013'!O$6,DataEx!$7:$7,0))</f>
        <v>31830341.049999997</v>
      </c>
      <c r="P46" s="91">
        <f>+INDEX(DataEx!$1:$1048576,MATCH('2013'!$A46,DataEx!$D:$D,0),MATCH('2013'!P$6,DataEx!$7:$7,0))</f>
        <v>31877312.889999993</v>
      </c>
      <c r="Q46" s="91">
        <f>+INDEX(DataEx!$1:$1048576,MATCH('2013'!$A46,DataEx!$D:$D,0),MATCH('2013'!Q$6,DataEx!$7:$7,0))</f>
        <v>32168831.480000004</v>
      </c>
      <c r="R46" s="91">
        <f>+INDEX(DataEx!$1:$1048576,MATCH('2013'!$A46,DataEx!$D:$D,0),MATCH('2013'!R$6,DataEx!$7:$7,0))</f>
        <v>32148029.950000003</v>
      </c>
      <c r="S46" s="126">
        <f t="shared" si="3"/>
        <v>383189899.51999998</v>
      </c>
      <c r="T46" s="127">
        <f t="shared" si="4"/>
        <v>0.11517580388337842</v>
      </c>
    </row>
    <row r="47" spans="1:20">
      <c r="A47" s="72">
        <v>424</v>
      </c>
      <c r="B47" s="399" t="str">
        <f>+VLOOKUP($A47,Master!$D$22:$G$218,4,FALSE)</f>
        <v>Ostala prava iz oblasti zdravstvene zaštite</v>
      </c>
      <c r="C47" s="400"/>
      <c r="D47" s="400"/>
      <c r="E47" s="400"/>
      <c r="F47" s="400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>
        <f>+INDEX(DataEx!$1:$1048576,MATCH('2013'!$A47,DataEx!$D:$D,0),MATCH('2013'!J$6,DataEx!$7:$7,0))</f>
        <v>1544704.7100000004</v>
      </c>
      <c r="K47" s="91">
        <f>+INDEX(DataEx!$1:$1048576,MATCH('2013'!$A47,DataEx!$D:$D,0),MATCH('2013'!K$6,DataEx!$7:$7,0))</f>
        <v>1166317.4599999997</v>
      </c>
      <c r="L47" s="91">
        <f>+INDEX(DataEx!$1:$1048576,MATCH('2013'!$A47,DataEx!$D:$D,0),MATCH('2013'!L$6,DataEx!$7:$7,0))</f>
        <v>678250.89000000025</v>
      </c>
      <c r="M47" s="91">
        <f>+INDEX(DataEx!$1:$1048576,MATCH('2013'!$A47,DataEx!$D:$D,0),MATCH('2013'!M$6,DataEx!$7:$7,0))</f>
        <v>1306714.3699999999</v>
      </c>
      <c r="N47" s="91">
        <f>+INDEX(DataEx!$1:$1048576,MATCH('2013'!$A47,DataEx!$D:$D,0),MATCH('2013'!N$6,DataEx!$7:$7,0))</f>
        <v>1105331.22</v>
      </c>
      <c r="O47" s="91">
        <f>+INDEX(DataEx!$1:$1048576,MATCH('2013'!$A47,DataEx!$D:$D,0),MATCH('2013'!O$6,DataEx!$7:$7,0))</f>
        <v>1786629.0099999988</v>
      </c>
      <c r="P47" s="91">
        <f>+INDEX(DataEx!$1:$1048576,MATCH('2013'!$A47,DataEx!$D:$D,0),MATCH('2013'!P$6,DataEx!$7:$7,0))</f>
        <v>1261101.8699999999</v>
      </c>
      <c r="Q47" s="91">
        <f>+INDEX(DataEx!$1:$1048576,MATCH('2013'!$A47,DataEx!$D:$D,0),MATCH('2013'!Q$6,DataEx!$7:$7,0))</f>
        <v>1076426.2</v>
      </c>
      <c r="R47" s="91">
        <f>+INDEX(DataEx!$1:$1048576,MATCH('2013'!$A47,DataEx!$D:$D,0),MATCH('2013'!R$6,DataEx!$7:$7,0))</f>
        <v>2021633.8499999987</v>
      </c>
      <c r="S47" s="126">
        <f t="shared" si="3"/>
        <v>14792096.09</v>
      </c>
      <c r="T47" s="127">
        <f t="shared" si="4"/>
        <v>4.4460763721070034E-3</v>
      </c>
    </row>
    <row r="48" spans="1:20">
      <c r="A48" s="72">
        <v>425</v>
      </c>
      <c r="B48" s="399" t="str">
        <f>+VLOOKUP($A48,Master!$D$22:$G$218,4,FALSE)</f>
        <v>Ostala prava iz zdravstvenog osiguranja</v>
      </c>
      <c r="C48" s="400"/>
      <c r="D48" s="400"/>
      <c r="E48" s="400"/>
      <c r="F48" s="400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>
        <f>+INDEX(DataEx!$1:$1048576,MATCH('2013'!$A48,DataEx!$D:$D,0),MATCH('2013'!J$6,DataEx!$7:$7,0))</f>
        <v>505586.33999999991</v>
      </c>
      <c r="K48" s="91">
        <f>+INDEX(DataEx!$1:$1048576,MATCH('2013'!$A48,DataEx!$D:$D,0),MATCH('2013'!K$6,DataEx!$7:$7,0))</f>
        <v>569999.48</v>
      </c>
      <c r="L48" s="91">
        <f>+INDEX(DataEx!$1:$1048576,MATCH('2013'!$A48,DataEx!$D:$D,0),MATCH('2013'!L$6,DataEx!$7:$7,0))</f>
        <v>860418.68</v>
      </c>
      <c r="M48" s="91">
        <f>+INDEX(DataEx!$1:$1048576,MATCH('2013'!$A48,DataEx!$D:$D,0),MATCH('2013'!M$6,DataEx!$7:$7,0))</f>
        <v>568338.07999999984</v>
      </c>
      <c r="N48" s="91">
        <f>+INDEX(DataEx!$1:$1048576,MATCH('2013'!$A48,DataEx!$D:$D,0),MATCH('2013'!N$6,DataEx!$7:$7,0))</f>
        <v>637853.68000000005</v>
      </c>
      <c r="O48" s="91">
        <f>+INDEX(DataEx!$1:$1048576,MATCH('2013'!$A48,DataEx!$D:$D,0),MATCH('2013'!O$6,DataEx!$7:$7,0))</f>
        <v>721453.06999999983</v>
      </c>
      <c r="P48" s="91">
        <f>+INDEX(DataEx!$1:$1048576,MATCH('2013'!$A48,DataEx!$D:$D,0),MATCH('2013'!P$6,DataEx!$7:$7,0))</f>
        <v>561941.62</v>
      </c>
      <c r="Q48" s="91">
        <f>+INDEX(DataEx!$1:$1048576,MATCH('2013'!$A48,DataEx!$D:$D,0),MATCH('2013'!Q$6,DataEx!$7:$7,0))</f>
        <v>443816.17000000004</v>
      </c>
      <c r="R48" s="91">
        <f>+INDEX(DataEx!$1:$1048576,MATCH('2013'!$A48,DataEx!$D:$D,0),MATCH('2013'!R$6,DataEx!$7:$7,0))</f>
        <v>1363707.3099999996</v>
      </c>
      <c r="S48" s="126">
        <f t="shared" si="3"/>
        <v>7862525.3599999994</v>
      </c>
      <c r="T48" s="127">
        <f t="shared" si="4"/>
        <v>2.3632477787796811E-3</v>
      </c>
    </row>
    <row r="49" spans="1:20">
      <c r="A49" s="72">
        <v>43</v>
      </c>
      <c r="B49" s="393" t="str">
        <f>+VLOOKUP($A49,Master!$D$22:$G$218,4,FALSE)</f>
        <v xml:space="preserve">Transferi institucijama, pojedincima, nevladinom i javnom sektoru </v>
      </c>
      <c r="C49" s="394"/>
      <c r="D49" s="394"/>
      <c r="E49" s="394"/>
      <c r="F49" s="394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>
        <f>+INDEX(DataEx!$1:$1048576,MATCH('2013'!$A49,DataEx!$D:$D,0),MATCH('2013'!J$6,DataEx!$7:$7,0))</f>
        <v>5884665.6099999966</v>
      </c>
      <c r="K49" s="85">
        <f>+INDEX(DataEx!$1:$1048576,MATCH('2013'!$A49,DataEx!$D:$D,0),MATCH('2013'!K$6,DataEx!$7:$7,0))</f>
        <v>7415737.6300000092</v>
      </c>
      <c r="L49" s="85">
        <f>+INDEX(DataEx!$1:$1048576,MATCH('2013'!$A49,DataEx!$D:$D,0),MATCH('2013'!L$6,DataEx!$7:$7,0))</f>
        <v>7060820.3000000007</v>
      </c>
      <c r="M49" s="85">
        <f>+INDEX(DataEx!$1:$1048576,MATCH('2013'!$A49,DataEx!$D:$D,0),MATCH('2013'!M$6,DataEx!$7:$7,0))</f>
        <v>5861351.5200000033</v>
      </c>
      <c r="N49" s="85">
        <f>+INDEX(DataEx!$1:$1048576,MATCH('2013'!$A49,DataEx!$D:$D,0),MATCH('2013'!N$6,DataEx!$7:$7,0))</f>
        <v>9038041.9699999969</v>
      </c>
      <c r="O49" s="85">
        <f>+INDEX(DataEx!$1:$1048576,MATCH('2013'!$A49,DataEx!$D:$D,0),MATCH('2013'!O$6,DataEx!$7:$7,0))</f>
        <v>8245712.2599999988</v>
      </c>
      <c r="P49" s="85">
        <f>+INDEX(DataEx!$1:$1048576,MATCH('2013'!$A49,DataEx!$D:$D,0),MATCH('2013'!P$6,DataEx!$7:$7,0))</f>
        <v>7298462.0700000059</v>
      </c>
      <c r="Q49" s="85">
        <f>+INDEX(DataEx!$1:$1048576,MATCH('2013'!$A49,DataEx!$D:$D,0),MATCH('2013'!Q$6,DataEx!$7:$7,0))</f>
        <v>4753269.4800000023</v>
      </c>
      <c r="R49" s="86">
        <f>+INDEX(DataEx!$1:$1048576,MATCH('2013'!$A49,DataEx!$D:$D,0),MATCH('2013'!R$6,DataEx!$7:$7,0))</f>
        <v>17851748.629999999</v>
      </c>
      <c r="S49" s="128">
        <f t="shared" si="3"/>
        <v>94307026.210000023</v>
      </c>
      <c r="T49" s="129">
        <f t="shared" si="4"/>
        <v>2.8345965196874066E-2</v>
      </c>
    </row>
    <row r="50" spans="1:20">
      <c r="A50" s="72">
        <v>44</v>
      </c>
      <c r="B50" s="393" t="str">
        <f>+VLOOKUP($A50,Master!$D$22:$G$218,4,FALSE)</f>
        <v>Kapitalni budžet</v>
      </c>
      <c r="C50" s="394"/>
      <c r="D50" s="394"/>
      <c r="E50" s="394"/>
      <c r="F50" s="394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>
        <f>+INDEX(DataEx!$1:$1048576,MATCH('2013'!$A50,DataEx!$D:$D,0),MATCH('2013'!J$6,DataEx!$7:$7,0))+1286143.71416667</f>
        <v>5483816.384166671</v>
      </c>
      <c r="K50" s="85">
        <f>+INDEX(DataEx!$1:$1048576,MATCH('2013'!$A50,DataEx!$D:$D,0),MATCH('2013'!K$6,DataEx!$7:$7,0))+1286143.71416667</f>
        <v>5523061.1541666696</v>
      </c>
      <c r="L50" s="85">
        <f>+INDEX(DataEx!$1:$1048576,MATCH('2013'!$A50,DataEx!$D:$D,0),MATCH('2013'!L$6,DataEx!$7:$7,0))+1286143.71416667</f>
        <v>5992299.134166671</v>
      </c>
      <c r="M50" s="85">
        <f>+INDEX(DataEx!$1:$1048576,MATCH('2013'!$A50,DataEx!$D:$D,0),MATCH('2013'!M$6,DataEx!$7:$7,0))+1286143.71416667</f>
        <v>5810667.2841666704</v>
      </c>
      <c r="N50" s="85">
        <f>+INDEX(DataEx!$1:$1048576,MATCH('2013'!$A50,DataEx!$D:$D,0),MATCH('2013'!N$6,DataEx!$7:$7,0))+1286143.71416667</f>
        <v>5502461.2041666703</v>
      </c>
      <c r="O50" s="85">
        <f>+INDEX(DataEx!$1:$1048576,MATCH('2013'!$A50,DataEx!$D:$D,0),MATCH('2013'!O$6,DataEx!$7:$7,0))+1286143.71416667</f>
        <v>5227500.2841666695</v>
      </c>
      <c r="P50" s="85">
        <f>+INDEX(DataEx!$1:$1048576,MATCH('2013'!$A50,DataEx!$D:$D,0),MATCH('2013'!P$6,DataEx!$7:$7,0))+1286143.71416667</f>
        <v>7261464.3841666682</v>
      </c>
      <c r="Q50" s="85">
        <f>+INDEX(DataEx!$1:$1048576,MATCH('2013'!$A50,DataEx!$D:$D,0),MATCH('2013'!Q$6,DataEx!$7:$7,0))+1286143.71416667</f>
        <v>7331989.9841666706</v>
      </c>
      <c r="R50" s="85">
        <f>+INDEX(DataEx!$1:$1048576,MATCH('2013'!$A50,DataEx!$D:$D,0),MATCH('2013'!R$6,DataEx!$7:$7,0))+1286143.71416667</f>
        <v>18659152.394166671</v>
      </c>
      <c r="S50" s="128">
        <f t="shared" si="3"/>
        <v>77219227.430000037</v>
      </c>
      <c r="T50" s="129">
        <f t="shared" si="4"/>
        <v>2.3209866976254896E-2</v>
      </c>
    </row>
    <row r="51" spans="1:20">
      <c r="A51" s="72">
        <v>451</v>
      </c>
      <c r="B51" s="383" t="str">
        <f>+VLOOKUP($A51,Master!$D$22:$G$218,4,FALSE)</f>
        <v>Pozajmice i krediti</v>
      </c>
      <c r="C51" s="384"/>
      <c r="D51" s="384"/>
      <c r="E51" s="384"/>
      <c r="F51" s="384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>
        <f>+INDEX(DataEx!$1:$1048576,MATCH('2013'!$A51,DataEx!$D:$D,0),MATCH('2013'!J$6,DataEx!$7:$7,0))</f>
        <v>220833.34</v>
      </c>
      <c r="K51" s="91">
        <f>+INDEX(DataEx!$1:$1048576,MATCH('2013'!$A51,DataEx!$D:$D,0),MATCH('2013'!K$6,DataEx!$7:$7,0))</f>
        <v>331814</v>
      </c>
      <c r="L51" s="91">
        <f>+INDEX(DataEx!$1:$1048576,MATCH('2013'!$A51,DataEx!$D:$D,0),MATCH('2013'!L$6,DataEx!$7:$7,0))</f>
        <v>6656</v>
      </c>
      <c r="M51" s="91">
        <f>+INDEX(DataEx!$1:$1048576,MATCH('2013'!$A51,DataEx!$D:$D,0),MATCH('2013'!M$6,DataEx!$7:$7,0))</f>
        <v>27500</v>
      </c>
      <c r="N51" s="91">
        <f>+INDEX(DataEx!$1:$1048576,MATCH('2013'!$A51,DataEx!$D:$D,0),MATCH('2013'!N$6,DataEx!$7:$7,0))</f>
        <v>40000</v>
      </c>
      <c r="O51" s="91">
        <f>+INDEX(DataEx!$1:$1048576,MATCH('2013'!$A51,DataEx!$D:$D,0),MATCH('2013'!O$6,DataEx!$7:$7,0))</f>
        <v>17507.28</v>
      </c>
      <c r="P51" s="91">
        <f>+INDEX(DataEx!$1:$1048576,MATCH('2013'!$A51,DataEx!$D:$D,0),MATCH('2013'!P$6,DataEx!$7:$7,0))</f>
        <v>533513.18999999994</v>
      </c>
      <c r="Q51" s="91">
        <f>+INDEX(DataEx!$1:$1048576,MATCH('2013'!$A51,DataEx!$D:$D,0),MATCH('2013'!Q$6,DataEx!$7:$7,0))</f>
        <v>69960</v>
      </c>
      <c r="R51" s="91">
        <f>+INDEX(DataEx!$1:$1048576,MATCH('2013'!$A51,DataEx!$D:$D,0),MATCH('2013'!R$6,DataEx!$7:$7,0))</f>
        <v>828836.4</v>
      </c>
      <c r="S51" s="126">
        <f t="shared" si="3"/>
        <v>2752781.98</v>
      </c>
      <c r="T51" s="127">
        <f t="shared" si="4"/>
        <v>8.2740666666666668E-4</v>
      </c>
    </row>
    <row r="52" spans="1:20">
      <c r="A52" s="72">
        <v>47</v>
      </c>
      <c r="B52" s="383" t="str">
        <f>+VLOOKUP($A52,Master!$D$22:$G$218,4,FALSE)</f>
        <v>Rezerve</v>
      </c>
      <c r="C52" s="384"/>
      <c r="D52" s="384"/>
      <c r="E52" s="384"/>
      <c r="F52" s="384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>
        <f>+INDEX(DataEx!$1:$1048576,MATCH('2013'!$A52,DataEx!$D:$D,0),MATCH('2013'!J$6,DataEx!$7:$7,0))</f>
        <v>795860</v>
      </c>
      <c r="K52" s="91">
        <f>+INDEX(DataEx!$1:$1048576,MATCH('2013'!$A52,DataEx!$D:$D,0),MATCH('2013'!K$6,DataEx!$7:$7,0))</f>
        <v>1010265.09</v>
      </c>
      <c r="L52" s="91">
        <f>+INDEX(DataEx!$1:$1048576,MATCH('2013'!$A52,DataEx!$D:$D,0),MATCH('2013'!L$6,DataEx!$7:$7,0))</f>
        <v>3303845.5</v>
      </c>
      <c r="M52" s="91">
        <f>+INDEX(DataEx!$1:$1048576,MATCH('2013'!$A52,DataEx!$D:$D,0),MATCH('2013'!M$6,DataEx!$7:$7,0))</f>
        <v>2217610</v>
      </c>
      <c r="N52" s="91">
        <f>+INDEX(DataEx!$1:$1048576,MATCH('2013'!$A52,DataEx!$D:$D,0),MATCH('2013'!N$6,DataEx!$7:$7,0))</f>
        <v>1221150.82</v>
      </c>
      <c r="O52" s="91">
        <f>+INDEX(DataEx!$1:$1048576,MATCH('2013'!$A52,DataEx!$D:$D,0),MATCH('2013'!O$6,DataEx!$7:$7,0))</f>
        <v>2522421.1</v>
      </c>
      <c r="P52" s="91">
        <f>+INDEX(DataEx!$1:$1048576,MATCH('2013'!$A52,DataEx!$D:$D,0),MATCH('2013'!P$6,DataEx!$7:$7,0))</f>
        <v>283431.86</v>
      </c>
      <c r="Q52" s="91">
        <f>+INDEX(DataEx!$1:$1048576,MATCH('2013'!$A52,DataEx!$D:$D,0),MATCH('2013'!Q$6,DataEx!$7:$7,0))</f>
        <v>862021</v>
      </c>
      <c r="R52" s="91">
        <f>+INDEX(DataEx!$1:$1048576,MATCH('2013'!$A52,DataEx!$D:$D,0),MATCH('2013'!R$6,DataEx!$7:$7,0))</f>
        <v>1306027.21</v>
      </c>
      <c r="S52" s="126">
        <f t="shared" si="3"/>
        <v>14126844.789999999</v>
      </c>
      <c r="T52" s="127">
        <f t="shared" si="4"/>
        <v>4.2461210670273518E-3</v>
      </c>
    </row>
    <row r="53" spans="1:20" ht="13.5" thickBot="1">
      <c r="A53" s="72">
        <v>462</v>
      </c>
      <c r="B53" s="387" t="str">
        <f>+VLOOKUP($A53,Master!$D$22:$G$218,4,FALSE)</f>
        <v>Otplata garancija</v>
      </c>
      <c r="C53" s="388"/>
      <c r="D53" s="388"/>
      <c r="E53" s="388"/>
      <c r="F53" s="388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>
        <f>+INDEX(DataEx!$1:$1048576,MATCH('2013'!$A53,DataEx!$D:$D,0),MATCH('2013'!J$6,DataEx!$7:$7,0))</f>
        <v>145520.37</v>
      </c>
      <c r="K53" s="99">
        <f>+INDEX(DataEx!$1:$1048576,MATCH('2013'!$A53,DataEx!$D:$D,0),MATCH('2013'!K$6,DataEx!$7:$7,0))</f>
        <v>0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60056480</v>
      </c>
      <c r="N53" s="99">
        <f>+INDEX(DataEx!$1:$1048576,MATCH('2013'!$A53,DataEx!$D:$D,0),MATCH('2013'!N$6,DataEx!$7:$7,0))</f>
        <v>42900294.009999998</v>
      </c>
      <c r="O53" s="99">
        <f>+INDEX(DataEx!$1:$1048576,MATCH('2013'!$A53,DataEx!$D:$D,0),MATCH('2013'!O$6,DataEx!$7:$7,0))</f>
        <v>0</v>
      </c>
      <c r="P53" s="99">
        <f>+INDEX(DataEx!$1:$1048576,MATCH('2013'!$A53,DataEx!$D:$D,0),MATCH('2013'!P$6,DataEx!$7:$7,0))</f>
        <v>0</v>
      </c>
      <c r="Q53" s="99">
        <f>+INDEX(DataEx!$1:$1048576,MATCH('2013'!$A53,DataEx!$D:$D,0),MATCH('2013'!Q$6,DataEx!$7:$7,0))</f>
        <v>3552750.0900000008</v>
      </c>
      <c r="R53" s="99">
        <f>+INDEX(DataEx!$1:$1048576,MATCH('2013'!$A53,DataEx!$D:$D,0),MATCH('2013'!R$6,DataEx!$7:$7,0))</f>
        <v>575548.03</v>
      </c>
      <c r="S53" s="136">
        <f t="shared" si="3"/>
        <v>107230592.5</v>
      </c>
      <c r="T53" s="137">
        <f t="shared" si="4"/>
        <v>3.2230415539525097E-2</v>
      </c>
    </row>
    <row r="54" spans="1:20" ht="13.5" thickBot="1">
      <c r="A54" s="71">
        <v>4630</v>
      </c>
      <c r="B54" s="387" t="str">
        <f>+VLOOKUP($A54,Master!$D$22:$G$218,4,FALSE)</f>
        <v>Otplata obaveza iz prethodnih godina</v>
      </c>
      <c r="C54" s="388"/>
      <c r="D54" s="388"/>
      <c r="E54" s="388"/>
      <c r="F54" s="388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>
        <f>+INDEX(DataEx!$1:$1048576,MATCH('2013'!$A54,DataEx!$D:$D,0),MATCH('2013'!J$6,DataEx!$7:$7,0))</f>
        <v>2468111.1500000008</v>
      </c>
      <c r="K54" s="99">
        <f>+INDEX(DataEx!$1:$1048576,MATCH('2013'!$A54,DataEx!$D:$D,0),MATCH('2013'!K$6,DataEx!$7:$7,0))</f>
        <v>1102492.0999999994</v>
      </c>
      <c r="L54" s="99">
        <f>+INDEX(DataEx!$1:$1048576,MATCH('2013'!$A54,DataEx!$D:$D,0),MATCH('2013'!L$6,DataEx!$7:$7,0))</f>
        <v>6182153.1799999997</v>
      </c>
      <c r="M54" s="99">
        <f>+INDEX(DataEx!$1:$1048576,MATCH('2013'!$A54,DataEx!$D:$D,0),MATCH('2013'!M$6,DataEx!$7:$7,0))</f>
        <v>15345385.480000004</v>
      </c>
      <c r="N54" s="99">
        <f>+INDEX(DataEx!$1:$1048576,MATCH('2013'!$A54,DataEx!$D:$D,0),MATCH('2013'!N$6,DataEx!$7:$7,0))</f>
        <v>6244697.2600000184</v>
      </c>
      <c r="O54" s="99">
        <f>+INDEX(DataEx!$1:$1048576,MATCH('2013'!$A54,DataEx!$D:$D,0),MATCH('2013'!O$6,DataEx!$7:$7,0))</f>
        <v>5189842.1999999974</v>
      </c>
      <c r="P54" s="99">
        <f>+INDEX(DataEx!$1:$1048576,MATCH('2013'!$A54,DataEx!$D:$D,0),MATCH('2013'!P$6,DataEx!$7:$7,0))</f>
        <v>2777987.4700000011</v>
      </c>
      <c r="Q54" s="99">
        <f>+INDEX(DataEx!$1:$1048576,MATCH('2013'!$A54,DataEx!$D:$D,0),MATCH('2013'!Q$6,DataEx!$7:$7,0))</f>
        <v>2751258.04</v>
      </c>
      <c r="R54" s="99">
        <f>+INDEX(DataEx!$1:$1048576,MATCH('2013'!$A54,DataEx!$D:$D,0),MATCH('2013'!R$6,DataEx!$7:$7,0))</f>
        <v>7480893.1499999966</v>
      </c>
      <c r="S54" s="136">
        <f>+SUM(G54:R54)</f>
        <v>60543190.100000016</v>
      </c>
      <c r="T54" s="137">
        <f>+S54/$T$7</f>
        <v>1.8197532341448757E-2</v>
      </c>
    </row>
    <row r="55" spans="1:20" ht="13.5" thickBot="1">
      <c r="A55" s="71">
        <v>1005</v>
      </c>
      <c r="B55" s="387" t="str">
        <f>+VLOOKUP($A55,Master!$D$22:$G$220,4,FALSE)</f>
        <v>Neto povećanje obaveza</v>
      </c>
      <c r="C55" s="388"/>
      <c r="D55" s="388"/>
      <c r="E55" s="388"/>
      <c r="F55" s="388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>
        <f>+INDEX(DataEx!$1:$1048576,MATCH('2013'!$A55,DataEx!$D:$D,0),MATCH('2013'!J$6,DataEx!$7:$7,0))</f>
        <v>0</v>
      </c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>
        <f>+INDEX(DataEx!$1:$1048576,MATCH('2013'!$A55,DataEx!$D:$D,0),MATCH('2013'!N$6,DataEx!$7:$7,0))</f>
        <v>0</v>
      </c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>
        <f>+INDEX(DataEx!$1:$1048576,MATCH('2013'!$A55,DataEx!$D:$D,0),MATCH('2013'!R$6,DataEx!$7:$7,0))</f>
        <v>14438105.227299999</v>
      </c>
      <c r="S55" s="136">
        <f>+SUM(G55:R55)</f>
        <v>14438105.227299999</v>
      </c>
      <c r="T55" s="137">
        <f>+S55/$T$7</f>
        <v>4.339676954403366E-3</v>
      </c>
    </row>
    <row r="56" spans="1:20" ht="13.5" thickBot="1">
      <c r="A56" s="71">
        <v>1000</v>
      </c>
      <c r="B56" s="395" t="str">
        <f>+VLOOKUP($A56,Master!$D$22:$G$218,4,FALSE)</f>
        <v>Suficit / deficit</v>
      </c>
      <c r="C56" s="396"/>
      <c r="D56" s="396"/>
      <c r="E56" s="396"/>
      <c r="F56" s="396"/>
      <c r="G56" s="97">
        <f>+G10-G30-G55</f>
        <v>-29576499.354166672</v>
      </c>
      <c r="H56" s="97">
        <f t="shared" ref="H56:R56" si="9">+H10-H30-H55</f>
        <v>-26848761.504166663</v>
      </c>
      <c r="I56" s="97">
        <f t="shared" si="9"/>
        <v>-15093921.994166657</v>
      </c>
      <c r="J56" s="97">
        <f t="shared" si="9"/>
        <v>-18119092.994166628</v>
      </c>
      <c r="K56" s="97">
        <f t="shared" si="9"/>
        <v>-8552502.9141666591</v>
      </c>
      <c r="L56" s="97">
        <f t="shared" si="9"/>
        <v>-2425421.8541666865</v>
      </c>
      <c r="M56" s="97">
        <f t="shared" si="9"/>
        <v>-58865763.804166719</v>
      </c>
      <c r="N56" s="97">
        <f t="shared" si="9"/>
        <v>-24959799.994166628</v>
      </c>
      <c r="O56" s="97">
        <f t="shared" si="9"/>
        <v>-8636124.9641666412</v>
      </c>
      <c r="P56" s="97">
        <f t="shared" si="9"/>
        <v>15853485.795833364</v>
      </c>
      <c r="Q56" s="97">
        <f t="shared" si="9"/>
        <v>-8825440.8641666919</v>
      </c>
      <c r="R56" s="97">
        <f t="shared" si="9"/>
        <v>-29741466.941466641</v>
      </c>
      <c r="S56" s="114">
        <f>+SUM(G56:R56)</f>
        <v>-215791311.3872999</v>
      </c>
      <c r="T56" s="115">
        <f t="shared" si="4"/>
        <v>-6.4860628610550017E-2</v>
      </c>
    </row>
    <row r="57" spans="1:20" ht="13.5" thickBot="1">
      <c r="A57" s="71">
        <v>1001</v>
      </c>
      <c r="B57" s="397" t="str">
        <f>+VLOOKUP($A57,Master!$D$22:$G$218,4,FALSE)</f>
        <v>Primarni bilans</v>
      </c>
      <c r="C57" s="398"/>
      <c r="D57" s="398"/>
      <c r="E57" s="398"/>
      <c r="F57" s="398"/>
      <c r="G57" s="98">
        <f>+G56+G38</f>
        <v>-29022708.84416667</v>
      </c>
      <c r="H57" s="98">
        <f t="shared" ref="H57:R57" si="10">+H56+H38</f>
        <v>-25065000.714166664</v>
      </c>
      <c r="I57" s="98">
        <f t="shared" si="10"/>
        <v>-12957019.374166656</v>
      </c>
      <c r="J57" s="98">
        <f t="shared" si="10"/>
        <v>6708379.1358333714</v>
      </c>
      <c r="K57" s="98">
        <f t="shared" si="10"/>
        <v>-7427086.9841666594</v>
      </c>
      <c r="L57" s="98">
        <f t="shared" si="10"/>
        <v>1368524.5958333132</v>
      </c>
      <c r="M57" s="98">
        <f t="shared" si="10"/>
        <v>-53126548.614166722</v>
      </c>
      <c r="N57" s="98">
        <f t="shared" si="10"/>
        <v>-22856219.904166628</v>
      </c>
      <c r="O57" s="98">
        <f t="shared" si="10"/>
        <v>10064193.655833356</v>
      </c>
      <c r="P57" s="98">
        <f t="shared" si="10"/>
        <v>16650874.085833363</v>
      </c>
      <c r="Q57" s="98">
        <f t="shared" si="10"/>
        <v>-8076322.0841666916</v>
      </c>
      <c r="R57" s="98">
        <f t="shared" si="10"/>
        <v>-24129600.80146664</v>
      </c>
      <c r="S57" s="114">
        <f t="shared" si="3"/>
        <v>-147868535.8472999</v>
      </c>
      <c r="T57" s="115">
        <f t="shared" si="4"/>
        <v>-4.4445006266095551E-2</v>
      </c>
    </row>
    <row r="58" spans="1:20">
      <c r="A58" s="71">
        <v>46</v>
      </c>
      <c r="B58" s="385" t="str">
        <f>+VLOOKUP($A58,Master!$D$22:$G$218,4,FALSE)</f>
        <v>Otplata dugova</v>
      </c>
      <c r="C58" s="386"/>
      <c r="D58" s="386"/>
      <c r="E58" s="386"/>
      <c r="F58" s="386"/>
      <c r="G58" s="87">
        <f t="shared" ref="G58:R58" si="11">+SUM(G59:G60)</f>
        <v>13535535.23</v>
      </c>
      <c r="H58" s="87">
        <f t="shared" si="11"/>
        <v>1235188.6600000001</v>
      </c>
      <c r="I58" s="87">
        <f t="shared" si="11"/>
        <v>5069298.5799999991</v>
      </c>
      <c r="J58" s="87">
        <f t="shared" si="11"/>
        <v>5426716.3900000006</v>
      </c>
      <c r="K58" s="87">
        <f t="shared" si="11"/>
        <v>4462597.3999999994</v>
      </c>
      <c r="L58" s="87">
        <f t="shared" si="11"/>
        <v>12284472.710000001</v>
      </c>
      <c r="M58" s="87">
        <f t="shared" si="11"/>
        <v>19258533.780000001</v>
      </c>
      <c r="N58" s="87">
        <f t="shared" si="11"/>
        <v>10735160.850000001</v>
      </c>
      <c r="O58" s="87">
        <f t="shared" si="11"/>
        <v>19194056.120000001</v>
      </c>
      <c r="P58" s="87">
        <f t="shared" si="11"/>
        <v>11227719.770000001</v>
      </c>
      <c r="Q58" s="87">
        <f t="shared" si="11"/>
        <v>7409763.3200000003</v>
      </c>
      <c r="R58" s="87">
        <f t="shared" si="11"/>
        <v>64186408.939999998</v>
      </c>
      <c r="S58" s="110">
        <f t="shared" si="3"/>
        <v>174025451.75</v>
      </c>
      <c r="T58" s="111">
        <f t="shared" si="4"/>
        <v>5.2307018860835587E-2</v>
      </c>
    </row>
    <row r="59" spans="1:20">
      <c r="A59" s="71">
        <v>4611</v>
      </c>
      <c r="B59" s="381" t="str">
        <f>+VLOOKUP($A59,Master!$D$22:$G$218,4,FALSE)</f>
        <v>Otplata hartija od vrijednosti i kredita rezidentima</v>
      </c>
      <c r="C59" s="382"/>
      <c r="D59" s="382"/>
      <c r="E59" s="382"/>
      <c r="F59" s="382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>
        <f>+INDEX(DataEx!$1:$1048576,MATCH('2013'!$A59,DataEx!$D:$D,0),MATCH('2013'!J$6,DataEx!$7:$7,0))</f>
        <v>3128301.99</v>
      </c>
      <c r="K59" s="100">
        <f>+INDEX(DataEx!$1:$1048576,MATCH('2013'!$A59,DataEx!$D:$D,0),MATCH('2013'!K$6,DataEx!$7:$7,0))</f>
        <v>1945669.64</v>
      </c>
      <c r="L59" s="100">
        <f>+INDEX(DataEx!$1:$1048576,MATCH('2013'!$A59,DataEx!$D:$D,0),MATCH('2013'!L$6,DataEx!$7:$7,0))</f>
        <v>989736.54</v>
      </c>
      <c r="M59" s="100">
        <f>+INDEX(DataEx!$1:$1048576,MATCH('2013'!$A59,DataEx!$D:$D,0),MATCH('2013'!M$6,DataEx!$7:$7,0))</f>
        <v>4774307.7200000007</v>
      </c>
      <c r="N59" s="100">
        <f>+INDEX(DataEx!$1:$1048576,MATCH('2013'!$A59,DataEx!$D:$D,0),MATCH('2013'!N$6,DataEx!$7:$7,0))</f>
        <v>9944955.370000001</v>
      </c>
      <c r="O59" s="100">
        <f>+INDEX(DataEx!$1:$1048576,MATCH('2013'!$A59,DataEx!$D:$D,0),MATCH('2013'!O$6,DataEx!$7:$7,0))</f>
        <v>12179630.32</v>
      </c>
      <c r="P59" s="100">
        <f>+INDEX(DataEx!$1:$1048576,MATCH('2013'!$A59,DataEx!$D:$D,0),MATCH('2013'!P$6,DataEx!$7:$7,0))</f>
        <v>7710797.4800000004</v>
      </c>
      <c r="Q59" s="100">
        <f>+INDEX(DataEx!$1:$1048576,MATCH('2013'!$A59,DataEx!$D:$D,0),MATCH('2013'!Q$6,DataEx!$7:$7,0))</f>
        <v>4899072.42</v>
      </c>
      <c r="R59" s="100">
        <f>+INDEX(DataEx!$1:$1048576,MATCH('2013'!$A59,DataEx!$D:$D,0),MATCH('2013'!R$6,DataEx!$7:$7,0))</f>
        <v>48820983.07</v>
      </c>
      <c r="S59" s="108">
        <f t="shared" si="3"/>
        <v>107621020.41999999</v>
      </c>
      <c r="T59" s="109">
        <f t="shared" si="4"/>
        <v>3.2347766883077847E-2</v>
      </c>
    </row>
    <row r="60" spans="1:20" ht="13.5" thickBot="1">
      <c r="A60" s="71">
        <v>4612</v>
      </c>
      <c r="B60" s="383" t="str">
        <f>+VLOOKUP($A60,Master!$D$22:$G$218,4,FALSE)</f>
        <v>Otplata hartija od vrijednosti i kredita nerezidentima</v>
      </c>
      <c r="C60" s="384"/>
      <c r="D60" s="384"/>
      <c r="E60" s="384"/>
      <c r="F60" s="384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>
        <f>+INDEX(DataEx!$1:$1048576,MATCH('2013'!$A60,DataEx!$D:$D,0),MATCH('2013'!J$6,DataEx!$7:$7,0))</f>
        <v>2298414.4</v>
      </c>
      <c r="K60" s="100">
        <f>+INDEX(DataEx!$1:$1048576,MATCH('2013'!$A60,DataEx!$D:$D,0),MATCH('2013'!K$6,DataEx!$7:$7,0))</f>
        <v>2516927.7599999998</v>
      </c>
      <c r="L60" s="100">
        <f>+INDEX(DataEx!$1:$1048576,MATCH('2013'!$A60,DataEx!$D:$D,0),MATCH('2013'!L$6,DataEx!$7:$7,0))</f>
        <v>11294736.17</v>
      </c>
      <c r="M60" s="100">
        <f>+INDEX(DataEx!$1:$1048576,MATCH('2013'!$A60,DataEx!$D:$D,0),MATCH('2013'!M$6,DataEx!$7:$7,0))</f>
        <v>14484226.060000002</v>
      </c>
      <c r="N60" s="100">
        <f>+INDEX(DataEx!$1:$1048576,MATCH('2013'!$A60,DataEx!$D:$D,0),MATCH('2013'!N$6,DataEx!$7:$7,0))</f>
        <v>790205.48</v>
      </c>
      <c r="O60" s="100">
        <f>+INDEX(DataEx!$1:$1048576,MATCH('2013'!$A60,DataEx!$D:$D,0),MATCH('2013'!O$6,DataEx!$7:$7,0))</f>
        <v>7014425.7999999998</v>
      </c>
      <c r="P60" s="100">
        <f>+INDEX(DataEx!$1:$1048576,MATCH('2013'!$A60,DataEx!$D:$D,0),MATCH('2013'!P$6,DataEx!$7:$7,0))</f>
        <v>3516922.290000001</v>
      </c>
      <c r="Q60" s="100">
        <f>+INDEX(DataEx!$1:$1048576,MATCH('2013'!$A60,DataEx!$D:$D,0),MATCH('2013'!Q$6,DataEx!$7:$7,0))</f>
        <v>2510690.9000000004</v>
      </c>
      <c r="R60" s="100">
        <f>+INDEX(DataEx!$1:$1048576,MATCH('2013'!$A60,DataEx!$D:$D,0),MATCH('2013'!R$6,DataEx!$7:$7,0))</f>
        <v>15365425.870000001</v>
      </c>
      <c r="S60" s="108">
        <f t="shared" si="3"/>
        <v>66404431.329999998</v>
      </c>
      <c r="T60" s="109">
        <f t="shared" si="4"/>
        <v>1.995925197775774E-2</v>
      </c>
    </row>
    <row r="61" spans="1:20" ht="13.5" thickBot="1">
      <c r="A61" s="71">
        <v>1002</v>
      </c>
      <c r="B61" s="389" t="str">
        <f>+VLOOKUP($A61,Master!$D$22:$G$218,4,FALSE)</f>
        <v>Nedostajuća sredstva</v>
      </c>
      <c r="C61" s="390"/>
      <c r="D61" s="390"/>
      <c r="E61" s="390"/>
      <c r="F61" s="390"/>
      <c r="G61" s="79">
        <f t="shared" ref="G61:R61" si="12">+G56-G58</f>
        <v>-43112034.584166676</v>
      </c>
      <c r="H61" s="79">
        <f t="shared" si="12"/>
        <v>-28083950.164166663</v>
      </c>
      <c r="I61" s="79">
        <f t="shared" si="12"/>
        <v>-20163220.574166656</v>
      </c>
      <c r="J61" s="79">
        <f t="shared" si="12"/>
        <v>-23545809.384166628</v>
      </c>
      <c r="K61" s="79">
        <f t="shared" si="12"/>
        <v>-13015100.314166658</v>
      </c>
      <c r="L61" s="79">
        <f t="shared" si="12"/>
        <v>-14709894.564166687</v>
      </c>
      <c r="M61" s="79">
        <f t="shared" si="12"/>
        <v>-78124297.584166721</v>
      </c>
      <c r="N61" s="79">
        <f t="shared" si="12"/>
        <v>-35694960.844166629</v>
      </c>
      <c r="O61" s="79">
        <f t="shared" si="12"/>
        <v>-27830181.084166642</v>
      </c>
      <c r="P61" s="79">
        <f t="shared" si="12"/>
        <v>4625766.0258333627</v>
      </c>
      <c r="Q61" s="79">
        <f t="shared" si="12"/>
        <v>-16235204.184166692</v>
      </c>
      <c r="R61" s="79">
        <f t="shared" si="12"/>
        <v>-93927875.881466642</v>
      </c>
      <c r="S61" s="118">
        <f t="shared" si="3"/>
        <v>-389816763.1372999</v>
      </c>
      <c r="T61" s="119">
        <f t="shared" si="4"/>
        <v>-0.1171676474713856</v>
      </c>
    </row>
    <row r="62" spans="1:20" ht="13.5" thickBot="1">
      <c r="A62" s="71">
        <v>1003</v>
      </c>
      <c r="B62" s="391" t="str">
        <f>+VLOOKUP($A62,Master!$D$22:$G$218,4,FALSE)</f>
        <v>Finansiranje</v>
      </c>
      <c r="C62" s="392"/>
      <c r="D62" s="392"/>
      <c r="E62" s="392"/>
      <c r="F62" s="392"/>
      <c r="G62" s="97">
        <f>+SUM(G63:G66)</f>
        <v>43112034.584166676</v>
      </c>
      <c r="H62" s="97">
        <f t="shared" ref="H62:R62" si="13">+SUM(H63:H66)</f>
        <v>28083950.164166663</v>
      </c>
      <c r="I62" s="97">
        <f t="shared" si="13"/>
        <v>20163220.574166656</v>
      </c>
      <c r="J62" s="97">
        <f t="shared" si="13"/>
        <v>23545809.384166628</v>
      </c>
      <c r="K62" s="97">
        <f t="shared" si="13"/>
        <v>13015100.314166658</v>
      </c>
      <c r="L62" s="97">
        <f t="shared" si="13"/>
        <v>14709894.564166687</v>
      </c>
      <c r="M62" s="97">
        <f t="shared" si="13"/>
        <v>78124297.584166721</v>
      </c>
      <c r="N62" s="97">
        <f t="shared" si="13"/>
        <v>35694960.844166629</v>
      </c>
      <c r="O62" s="97">
        <f t="shared" si="13"/>
        <v>27830181.084166642</v>
      </c>
      <c r="P62" s="97">
        <f t="shared" si="13"/>
        <v>-4625766.0258333627</v>
      </c>
      <c r="Q62" s="97">
        <f t="shared" si="13"/>
        <v>16235204.184166692</v>
      </c>
      <c r="R62" s="97">
        <f t="shared" si="13"/>
        <v>93927875.881466642</v>
      </c>
      <c r="S62" s="120">
        <f t="shared" si="3"/>
        <v>389816763.1372999</v>
      </c>
      <c r="T62" s="121">
        <f t="shared" si="4"/>
        <v>0.1171676474713856</v>
      </c>
    </row>
    <row r="63" spans="1:20">
      <c r="A63" s="71">
        <v>7511</v>
      </c>
      <c r="B63" s="381" t="str">
        <f>+VLOOKUP($A63,Master!$D$22:$G$218,4,FALSE)</f>
        <v>Pozajmice i krediti od domaćih izvora</v>
      </c>
      <c r="C63" s="382"/>
      <c r="D63" s="382"/>
      <c r="E63" s="382"/>
      <c r="F63" s="382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>
        <f>+INDEX(DataEx!$1:$1048576,MATCH('2013'!$A63,DataEx!$D:$D,0),MATCH('2013'!J$6,DataEx!$7:$7,0))</f>
        <v>14499142</v>
      </c>
      <c r="K63" s="100">
        <f>+INDEX(DataEx!$1:$1048576,MATCH('2013'!$A63,DataEx!$D:$D,0),MATCH('2013'!K$6,DataEx!$7:$7,0))</f>
        <v>4400000</v>
      </c>
      <c r="L63" s="100">
        <f>+INDEX(DataEx!$1:$1048576,MATCH('2013'!$A63,DataEx!$D:$D,0),MATCH('2013'!L$6,DataEx!$7:$7,0))</f>
        <v>7801000</v>
      </c>
      <c r="M63" s="100">
        <f>+INDEX(DataEx!$1:$1048576,MATCH('2013'!$A63,DataEx!$D:$D,0),MATCH('2013'!M$6,DataEx!$7:$7,0))</f>
        <v>11000000</v>
      </c>
      <c r="N63" s="100">
        <f>+INDEX(DataEx!$1:$1048576,MATCH('2013'!$A63,DataEx!$D:$D,0),MATCH('2013'!N$6,DataEx!$7:$7,0))</f>
        <v>44678500</v>
      </c>
      <c r="O63" s="100">
        <f>+INDEX(DataEx!$1:$1048576,MATCH('2013'!$A63,DataEx!$D:$D,0),MATCH('2013'!O$6,DataEx!$7:$7,0))</f>
        <v>16000000</v>
      </c>
      <c r="P63" s="100">
        <f>+INDEX(DataEx!$1:$1048576,MATCH('2013'!$A63,DataEx!$D:$D,0),MATCH('2013'!P$6,DataEx!$7:$7,0))</f>
        <v>0</v>
      </c>
      <c r="Q63" s="100">
        <f>+INDEX(DataEx!$1:$1048576,MATCH('2013'!$A63,DataEx!$D:$D,0),MATCH('2013'!Q$6,DataEx!$7:$7,0))</f>
        <v>0</v>
      </c>
      <c r="R63" s="100">
        <f>+INDEX(DataEx!$1:$1048576,MATCH('2013'!$A63,DataEx!$D:$D,0),MATCH('2013'!R$6,DataEx!$7:$7,0))</f>
        <v>20000000</v>
      </c>
      <c r="S63" s="108">
        <f t="shared" si="3"/>
        <v>145350142</v>
      </c>
      <c r="T63" s="109">
        <f t="shared" si="4"/>
        <v>4.3688049894800123E-2</v>
      </c>
    </row>
    <row r="64" spans="1:20">
      <c r="A64" s="71">
        <v>7512</v>
      </c>
      <c r="B64" s="383" t="str">
        <f>+VLOOKUP($A64,Master!$D$22:$G$218,4,FALSE)</f>
        <v>Pozajmice i krediti od inostranih izvora</v>
      </c>
      <c r="C64" s="384"/>
      <c r="D64" s="384"/>
      <c r="E64" s="384"/>
      <c r="F64" s="384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>
        <f>+INDEX(DataEx!$1:$1048576,MATCH('2013'!$A64,DataEx!$D:$D,0),MATCH('2013'!J$6,DataEx!$7:$7,0))</f>
        <v>772062.14000000025</v>
      </c>
      <c r="K64" s="100">
        <f>+INDEX(DataEx!$1:$1048576,MATCH('2013'!$A64,DataEx!$D:$D,0),MATCH('2013'!K$6,DataEx!$7:$7,0))</f>
        <v>1139143.8399999999</v>
      </c>
      <c r="L64" s="100">
        <f>+INDEX(DataEx!$1:$1048576,MATCH('2013'!$A64,DataEx!$D:$D,0),MATCH('2013'!L$6,DataEx!$7:$7,0))</f>
        <v>3391069.1199999996</v>
      </c>
      <c r="M64" s="100">
        <f>+INDEX(DataEx!$1:$1048576,MATCH('2013'!$A64,DataEx!$D:$D,0),MATCH('2013'!M$6,DataEx!$7:$7,0))</f>
        <v>59863883.469999999</v>
      </c>
      <c r="N64" s="100">
        <f>+INDEX(DataEx!$1:$1048576,MATCH('2013'!$A64,DataEx!$D:$D,0),MATCH('2013'!N$6,DataEx!$7:$7,0))</f>
        <v>650880.35000001104</v>
      </c>
      <c r="O64" s="100">
        <f>+INDEX(DataEx!$1:$1048576,MATCH('2013'!$A64,DataEx!$D:$D,0),MATCH('2013'!O$6,DataEx!$7:$7,0))</f>
        <v>107867.28</v>
      </c>
      <c r="P64" s="100">
        <f>+INDEX(DataEx!$1:$1048576,MATCH('2013'!$A64,DataEx!$D:$D,0),MATCH('2013'!P$6,DataEx!$7:$7,0))</f>
        <v>443723.68999999994</v>
      </c>
      <c r="Q64" s="100">
        <f>+INDEX(DataEx!$1:$1048576,MATCH('2013'!$A64,DataEx!$D:$D,0),MATCH('2013'!Q$6,DataEx!$7:$7,0))</f>
        <v>890239.71000000008</v>
      </c>
      <c r="R64" s="100">
        <f>+INDEX(DataEx!$1:$1048576,MATCH('2013'!$A64,DataEx!$D:$D,0),MATCH('2013'!R$6,DataEx!$7:$7,0))</f>
        <v>83544900.230000019</v>
      </c>
      <c r="S64" s="108">
        <f t="shared" si="3"/>
        <v>188517208.25000003</v>
      </c>
      <c r="T64" s="109">
        <f t="shared" si="4"/>
        <v>5.6662821836489338E-2</v>
      </c>
    </row>
    <row r="65" spans="1:20">
      <c r="A65" s="71">
        <v>72</v>
      </c>
      <c r="B65" s="383" t="str">
        <f>+VLOOKUP($A65,Master!$D$22:$G$218,4,FALSE)</f>
        <v>Primici od prodaje imovine</v>
      </c>
      <c r="C65" s="384"/>
      <c r="D65" s="384"/>
      <c r="E65" s="384"/>
      <c r="F65" s="384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>
        <f>+INDEX(DataEx!$1:$1048576,MATCH('2013'!$A65,DataEx!$D:$D,0),MATCH('2013'!J$6,DataEx!$7:$7,0))</f>
        <v>120350.93999999999</v>
      </c>
      <c r="K65" s="100">
        <f>+INDEX(DataEx!$1:$1048576,MATCH('2013'!$A65,DataEx!$D:$D,0),MATCH('2013'!K$6,DataEx!$7:$7,0))</f>
        <v>206183.41000000003</v>
      </c>
      <c r="L65" s="100">
        <f>+INDEX(DataEx!$1:$1048576,MATCH('2013'!$A65,DataEx!$D:$D,0),MATCH('2013'!L$6,DataEx!$7:$7,0))</f>
        <v>461491.11</v>
      </c>
      <c r="M65" s="100">
        <f>+INDEX(DataEx!$1:$1048576,MATCH('2013'!$A65,DataEx!$D:$D,0),MATCH('2013'!M$6,DataEx!$7:$7,0))</f>
        <v>435504.79999999993</v>
      </c>
      <c r="N65" s="100">
        <f>+INDEX(DataEx!$1:$1048576,MATCH('2013'!$A65,DataEx!$D:$D,0),MATCH('2013'!N$6,DataEx!$7:$7,0))</f>
        <v>828248.49</v>
      </c>
      <c r="O65" s="100">
        <f>+INDEX(DataEx!$1:$1048576,MATCH('2013'!$A65,DataEx!$D:$D,0),MATCH('2013'!O$6,DataEx!$7:$7,0))</f>
        <v>315288.5</v>
      </c>
      <c r="P65" s="100">
        <f>+INDEX(DataEx!$1:$1048576,MATCH('2013'!$A65,DataEx!$D:$D,0),MATCH('2013'!P$6,DataEx!$7:$7,0))</f>
        <v>261391.69</v>
      </c>
      <c r="Q65" s="100">
        <f>+INDEX(DataEx!$1:$1048576,MATCH('2013'!$A65,DataEx!$D:$D,0),MATCH('2013'!Q$6,DataEx!$7:$7,0))</f>
        <v>330347.20999999996</v>
      </c>
      <c r="R65" s="100">
        <f>+INDEX(DataEx!$1:$1048576,MATCH('2013'!$A65,DataEx!$D:$D,0),MATCH('2013'!R$6,DataEx!$7:$7,0))</f>
        <v>8932212.7300000004</v>
      </c>
      <c r="S65" s="108">
        <f t="shared" si="3"/>
        <v>11948846.35</v>
      </c>
      <c r="T65" s="109">
        <f t="shared" si="4"/>
        <v>3.5914777126540426E-3</v>
      </c>
    </row>
    <row r="66" spans="1:20" ht="13.5" thickBot="1">
      <c r="A66" s="71">
        <v>1004</v>
      </c>
      <c r="B66" s="102" t="str">
        <f>+VLOOKUP($A66,Master!$D$22:$G$218,4,FALSE)</f>
        <v>Povećanje / smanjenje depozita</v>
      </c>
      <c r="C66" s="103"/>
      <c r="D66" s="103"/>
      <c r="E66" s="103"/>
      <c r="F66" s="103"/>
      <c r="G66" s="101">
        <f>-G61-SUM(G63:G65)</f>
        <v>7785897.6141666695</v>
      </c>
      <c r="H66" s="101">
        <f t="shared" ref="H66:R66" si="14">-H61-SUM(H63:H65)</f>
        <v>22781263.274166662</v>
      </c>
      <c r="I66" s="101">
        <f t="shared" si="14"/>
        <v>-3950721.4558333419</v>
      </c>
      <c r="J66" s="101">
        <f t="shared" si="14"/>
        <v>8154254.304166628</v>
      </c>
      <c r="K66" s="101">
        <f t="shared" si="14"/>
        <v>7269773.0641666576</v>
      </c>
      <c r="L66" s="101">
        <f t="shared" si="14"/>
        <v>3056334.3341666888</v>
      </c>
      <c r="M66" s="101">
        <f t="shared" si="14"/>
        <v>6824909.3141667247</v>
      </c>
      <c r="N66" s="101">
        <f t="shared" si="14"/>
        <v>-10462667.995833382</v>
      </c>
      <c r="O66" s="101">
        <f t="shared" si="14"/>
        <v>11407025.304166643</v>
      </c>
      <c r="P66" s="101">
        <f t="shared" si="14"/>
        <v>-5330881.4058333626</v>
      </c>
      <c r="Q66" s="101">
        <f t="shared" si="14"/>
        <v>15014617.264166692</v>
      </c>
      <c r="R66" s="101">
        <f t="shared" si="14"/>
        <v>-18549237.078533381</v>
      </c>
      <c r="S66" s="112">
        <f t="shared" si="3"/>
        <v>44000566.537299901</v>
      </c>
      <c r="T66" s="113">
        <f t="shared" si="4"/>
        <v>1.3225298027442111E-2</v>
      </c>
    </row>
    <row r="101" spans="1:20" ht="13.5" thickBot="1">
      <c r="A101" s="170"/>
      <c r="B101" s="259"/>
      <c r="C101" s="259"/>
      <c r="D101" s="259"/>
      <c r="E101" s="259"/>
      <c r="F101" s="259"/>
      <c r="G101" s="260" t="str">
        <f t="shared" ref="G101:R101" si="15">+CONCATENATE(G6,"p")</f>
        <v>2013-01p</v>
      </c>
      <c r="H101" s="260" t="str">
        <f t="shared" si="15"/>
        <v>2013-02p</v>
      </c>
      <c r="I101" s="260" t="str">
        <f t="shared" si="15"/>
        <v>2013-03p</v>
      </c>
      <c r="J101" s="260" t="str">
        <f t="shared" si="15"/>
        <v>2013-04p</v>
      </c>
      <c r="K101" s="260" t="str">
        <f t="shared" si="15"/>
        <v>2013-05p</v>
      </c>
      <c r="L101" s="260" t="str">
        <f t="shared" si="15"/>
        <v>2013-06p</v>
      </c>
      <c r="M101" s="260" t="str">
        <f t="shared" si="15"/>
        <v>2013-07p</v>
      </c>
      <c r="N101" s="260" t="str">
        <f t="shared" si="15"/>
        <v>2013-08p</v>
      </c>
      <c r="O101" s="260" t="str">
        <f t="shared" si="15"/>
        <v>2013-09p</v>
      </c>
      <c r="P101" s="260" t="str">
        <f t="shared" si="15"/>
        <v>2013-10p</v>
      </c>
      <c r="Q101" s="260" t="str">
        <f t="shared" si="15"/>
        <v>2013-11p</v>
      </c>
      <c r="R101" s="260" t="str">
        <f t="shared" si="15"/>
        <v>2013-12p</v>
      </c>
      <c r="S101" s="259"/>
      <c r="T101" s="259"/>
    </row>
    <row r="102" spans="1:20" ht="15.75" customHeight="1" thickBot="1">
      <c r="A102" s="170"/>
      <c r="B102" s="426" t="str">
        <f>+Master!G245</f>
        <v>Plan ostvarenja budžeta</v>
      </c>
      <c r="C102" s="366"/>
      <c r="D102" s="366"/>
      <c r="E102" s="366"/>
      <c r="F102" s="366"/>
      <c r="G102" s="373">
        <v>2013</v>
      </c>
      <c r="H102" s="374"/>
      <c r="I102" s="374"/>
      <c r="J102" s="374"/>
      <c r="K102" s="374"/>
      <c r="L102" s="374"/>
      <c r="M102" s="374"/>
      <c r="N102" s="374"/>
      <c r="O102" s="374"/>
      <c r="P102" s="374"/>
      <c r="Q102" s="374"/>
      <c r="R102" s="377"/>
      <c r="S102" s="261" t="str">
        <f>+S7</f>
        <v>BDP</v>
      </c>
      <c r="T102" s="262">
        <v>3393200615</v>
      </c>
    </row>
    <row r="103" spans="1:20" ht="15.75" customHeight="1">
      <c r="A103" s="170"/>
      <c r="B103" s="367"/>
      <c r="C103" s="368"/>
      <c r="D103" s="368"/>
      <c r="E103" s="368"/>
      <c r="F103" s="369"/>
      <c r="G103" s="171" t="str">
        <f t="shared" ref="G103:R103" si="16">+G8</f>
        <v>Januar</v>
      </c>
      <c r="H103" s="171" t="str">
        <f t="shared" si="16"/>
        <v>Februar</v>
      </c>
      <c r="I103" s="171" t="str">
        <f t="shared" si="16"/>
        <v>Mart</v>
      </c>
      <c r="J103" s="171" t="str">
        <f t="shared" si="16"/>
        <v>April</v>
      </c>
      <c r="K103" s="171" t="str">
        <f t="shared" si="16"/>
        <v>Maj</v>
      </c>
      <c r="L103" s="171" t="str">
        <f t="shared" si="16"/>
        <v>Jun</v>
      </c>
      <c r="M103" s="171" t="str">
        <f t="shared" si="16"/>
        <v>Jul</v>
      </c>
      <c r="N103" s="171" t="str">
        <f t="shared" si="16"/>
        <v>Avgust</v>
      </c>
      <c r="O103" s="171" t="str">
        <f t="shared" si="16"/>
        <v>Septembar</v>
      </c>
      <c r="P103" s="171" t="str">
        <f t="shared" si="16"/>
        <v>Oktobar</v>
      </c>
      <c r="Q103" s="171" t="str">
        <f t="shared" si="16"/>
        <v>Novembar</v>
      </c>
      <c r="R103" s="171" t="str">
        <f t="shared" si="16"/>
        <v>Decembar</v>
      </c>
      <c r="S103" s="373" t="str">
        <f>+Master!G239</f>
        <v>Jan - Dec</v>
      </c>
      <c r="T103" s="377">
        <f>+T8</f>
        <v>0</v>
      </c>
    </row>
    <row r="104" spans="1:20" ht="13.5" thickBot="1">
      <c r="A104" s="170"/>
      <c r="B104" s="370"/>
      <c r="C104" s="371"/>
      <c r="D104" s="371"/>
      <c r="E104" s="371"/>
      <c r="F104" s="372"/>
      <c r="G104" s="163" t="s">
        <v>433</v>
      </c>
      <c r="H104" s="163" t="s">
        <v>433</v>
      </c>
      <c r="I104" s="163" t="s">
        <v>433</v>
      </c>
      <c r="J104" s="163" t="s">
        <v>433</v>
      </c>
      <c r="K104" s="163" t="s">
        <v>433</v>
      </c>
      <c r="L104" s="163" t="s">
        <v>433</v>
      </c>
      <c r="M104" s="163" t="s">
        <v>433</v>
      </c>
      <c r="N104" s="163" t="s">
        <v>433</v>
      </c>
      <c r="O104" s="163" t="s">
        <v>433</v>
      </c>
      <c r="P104" s="163" t="s">
        <v>433</v>
      </c>
      <c r="Q104" s="163" t="s">
        <v>433</v>
      </c>
      <c r="R104" s="163" t="s">
        <v>433</v>
      </c>
      <c r="S104" s="263" t="s">
        <v>433</v>
      </c>
      <c r="T104" s="264" t="str">
        <f>+T9</f>
        <v>% BDP</v>
      </c>
    </row>
    <row r="105" spans="1:20" ht="13.5" thickBot="1">
      <c r="A105" s="298" t="str">
        <f t="shared" ref="A105:A148" si="17">+CONCATENATE(A10,"p")</f>
        <v>7p</v>
      </c>
      <c r="B105" s="359" t="str">
        <f>+VLOOKUP(LEFT($A105,LEN(A105)-1)*1,Master!$D$22:$G$218,4,FALSE)</f>
        <v>Prihodi budžeta</v>
      </c>
      <c r="C105" s="360"/>
      <c r="D105" s="360"/>
      <c r="E105" s="360"/>
      <c r="F105" s="360"/>
      <c r="G105" s="177">
        <f>+G106+G115+SUM(G120:G124)</f>
        <v>56405250.354879163</v>
      </c>
      <c r="H105" s="177">
        <f t="shared" ref="H105:R105" si="18">+H106+H115+SUM(H120:H124)</f>
        <v>72068150.748850062</v>
      </c>
      <c r="I105" s="177">
        <f t="shared" si="18"/>
        <v>82943306.844960943</v>
      </c>
      <c r="J105" s="177">
        <f t="shared" si="18"/>
        <v>99956198.46386914</v>
      </c>
      <c r="K105" s="177">
        <f t="shared" si="18"/>
        <v>96466058.107237935</v>
      </c>
      <c r="L105" s="177">
        <f t="shared" si="18"/>
        <v>100951633.7918953</v>
      </c>
      <c r="M105" s="177">
        <f t="shared" si="18"/>
        <v>115591299.75791205</v>
      </c>
      <c r="N105" s="177">
        <f t="shared" si="18"/>
        <v>114897225.7493697</v>
      </c>
      <c r="O105" s="177">
        <f t="shared" si="18"/>
        <v>99189777.327771991</v>
      </c>
      <c r="P105" s="177">
        <f t="shared" si="18"/>
        <v>104871992.58523694</v>
      </c>
      <c r="Q105" s="177">
        <f t="shared" si="18"/>
        <v>96927456.149828702</v>
      </c>
      <c r="R105" s="177">
        <f t="shared" si="18"/>
        <v>121532471.11942177</v>
      </c>
      <c r="S105" s="265">
        <f>+SUM(G105:R105)</f>
        <v>1161800821.0012338</v>
      </c>
      <c r="T105" s="266">
        <f>+S105/$T$7</f>
        <v>0.34920373339381838</v>
      </c>
    </row>
    <row r="106" spans="1:20">
      <c r="A106" s="298" t="str">
        <f t="shared" si="17"/>
        <v>711p</v>
      </c>
      <c r="B106" s="361" t="str">
        <f>+VLOOKUP(LEFT($A106,LEN(A106)-1)*1,Master!$D$22:$G$218,4,FALSE)</f>
        <v>Porezi</v>
      </c>
      <c r="C106" s="362"/>
      <c r="D106" s="362"/>
      <c r="E106" s="362"/>
      <c r="F106" s="362"/>
      <c r="G106" s="183">
        <f>+SUM(G107:G114)</f>
        <v>41686253.110737316</v>
      </c>
      <c r="H106" s="183">
        <f t="shared" ref="H106:R106" si="19">+SUM(H107:H114)</f>
        <v>40855853.79586979</v>
      </c>
      <c r="I106" s="183">
        <f t="shared" si="19"/>
        <v>48871129.289274208</v>
      </c>
      <c r="J106" s="183">
        <f t="shared" si="19"/>
        <v>63044978.667560622</v>
      </c>
      <c r="K106" s="183">
        <f t="shared" si="19"/>
        <v>59903018.246625409</v>
      </c>
      <c r="L106" s="183">
        <f t="shared" si="19"/>
        <v>65474825.471494481</v>
      </c>
      <c r="M106" s="183">
        <f t="shared" si="19"/>
        <v>71410525.13479729</v>
      </c>
      <c r="N106" s="183">
        <f t="shared" si="19"/>
        <v>66453623.073847495</v>
      </c>
      <c r="O106" s="183">
        <f t="shared" si="19"/>
        <v>65790416.568190843</v>
      </c>
      <c r="P106" s="183">
        <f t="shared" si="19"/>
        <v>63302926.264795646</v>
      </c>
      <c r="Q106" s="183">
        <f t="shared" si="19"/>
        <v>56224451.677824281</v>
      </c>
      <c r="R106" s="267">
        <f t="shared" si="19"/>
        <v>57412527.94082702</v>
      </c>
      <c r="S106" s="268">
        <f t="shared" ref="S106:S160" si="20">+SUM(G106:R106)</f>
        <v>700430529.24184442</v>
      </c>
      <c r="T106" s="269">
        <f t="shared" ref="T106:T160" si="21">+S106/$T$7</f>
        <v>0.21052916418450388</v>
      </c>
    </row>
    <row r="107" spans="1:20">
      <c r="A107" s="298" t="str">
        <f t="shared" si="17"/>
        <v>7111p</v>
      </c>
      <c r="B107" s="343" t="str">
        <f>+VLOOKUP(LEFT($A107,LEN(A107)-1)*1,Master!$D$22:$G$218,4,FALSE)</f>
        <v>Porez na dohodak fizičkih lica</v>
      </c>
      <c r="C107" s="344"/>
      <c r="D107" s="344"/>
      <c r="E107" s="344"/>
      <c r="F107" s="344"/>
      <c r="G107" s="189">
        <f>+INDEX(DataEx!$1:$1048576,MATCH('2013'!$A107,DataEx!$D:$D,0),MATCH('2013'!G$101,DataEx!$222:$222,0))</f>
        <v>2820446.8223670614</v>
      </c>
      <c r="H107" s="189">
        <f>+INDEX(DataEx!$1:$1048576,MATCH('2013'!$A107,DataEx!$D:$D,0),MATCH('2013'!H$101,DataEx!$222:$222,0))</f>
        <v>5820928.5775817595</v>
      </c>
      <c r="I107" s="189">
        <f>+INDEX(DataEx!$1:$1048576,MATCH('2013'!$A107,DataEx!$D:$D,0),MATCH('2013'!I$101,DataEx!$222:$222,0))</f>
        <v>6919198.0351699237</v>
      </c>
      <c r="J107" s="189">
        <f>+INDEX(DataEx!$1:$1048576,MATCH('2013'!$A107,DataEx!$D:$D,0),MATCH('2013'!J$101,DataEx!$222:$222,0))</f>
        <v>7408525.4606941696</v>
      </c>
      <c r="K107" s="189">
        <f>+INDEX(DataEx!$1:$1048576,MATCH('2013'!$A107,DataEx!$D:$D,0),MATCH('2013'!K$101,DataEx!$222:$222,0))</f>
        <v>7204484.0505127097</v>
      </c>
      <c r="L107" s="189">
        <f>+INDEX(DataEx!$1:$1048576,MATCH('2013'!$A107,DataEx!$D:$D,0),MATCH('2013'!L$101,DataEx!$222:$222,0))</f>
        <v>6466633.4408446904</v>
      </c>
      <c r="M107" s="189">
        <f>+INDEX(DataEx!$1:$1048576,MATCH('2013'!$A107,DataEx!$D:$D,0),MATCH('2013'!M$101,DataEx!$222:$222,0))</f>
        <v>8521641.6469569467</v>
      </c>
      <c r="N107" s="189">
        <f>+INDEX(DataEx!$1:$1048576,MATCH('2013'!$A107,DataEx!$D:$D,0),MATCH('2013'!N$101,DataEx!$222:$222,0))</f>
        <v>9664205.1361650527</v>
      </c>
      <c r="O107" s="189">
        <f>+INDEX(DataEx!$1:$1048576,MATCH('2013'!$A107,DataEx!$D:$D,0),MATCH('2013'!O$101,DataEx!$222:$222,0))</f>
        <v>6815248.5982489977</v>
      </c>
      <c r="P107" s="189">
        <f>+INDEX(DataEx!$1:$1048576,MATCH('2013'!$A107,DataEx!$D:$D,0),MATCH('2013'!P$101,DataEx!$222:$222,0))</f>
        <v>9471655.9367153402</v>
      </c>
      <c r="Q107" s="189">
        <f>+INDEX(DataEx!$1:$1048576,MATCH('2013'!$A107,DataEx!$D:$D,0),MATCH('2013'!Q$101,DataEx!$222:$222,0))</f>
        <v>8042875.0851052543</v>
      </c>
      <c r="R107" s="189">
        <f>+INDEX(DataEx!$1:$1048576,MATCH('2013'!$A107,DataEx!$D:$D,0),MATCH('2013'!R$101,DataEx!$222:$222,0))</f>
        <v>11726411.550236525</v>
      </c>
      <c r="S107" s="270">
        <f t="shared" si="20"/>
        <v>90882254.340598434</v>
      </c>
      <c r="T107" s="271">
        <f t="shared" si="21"/>
        <v>2.731657779999953E-2</v>
      </c>
    </row>
    <row r="108" spans="1:20">
      <c r="A108" s="298" t="str">
        <f t="shared" si="17"/>
        <v>7112p</v>
      </c>
      <c r="B108" s="343" t="str">
        <f>+VLOOKUP(LEFT($A108,LEN(A108)-1)*1,Master!$D$22:$G$218,4,FALSE)</f>
        <v>Porez na dobit pravnih lica</v>
      </c>
      <c r="C108" s="344"/>
      <c r="D108" s="344"/>
      <c r="E108" s="344"/>
      <c r="F108" s="344"/>
      <c r="G108" s="189">
        <f>+INDEX(DataEx!$1:$1048576,MATCH('2013'!$A108,DataEx!$D:$D,0),MATCH('2013'!G$101,DataEx!$222:$222,0))</f>
        <v>579786.54478696431</v>
      </c>
      <c r="H108" s="189">
        <f>+INDEX(DataEx!$1:$1048576,MATCH('2013'!$A108,DataEx!$D:$D,0),MATCH('2013'!H$101,DataEx!$222:$222,0))</f>
        <v>515115.82451773522</v>
      </c>
      <c r="I108" s="189">
        <f>+INDEX(DataEx!$1:$1048576,MATCH('2013'!$A108,DataEx!$D:$D,0),MATCH('2013'!I$101,DataEx!$222:$222,0))</f>
        <v>4474685.1189596485</v>
      </c>
      <c r="J108" s="189">
        <f>+INDEX(DataEx!$1:$1048576,MATCH('2013'!$A108,DataEx!$D:$D,0),MATCH('2013'!J$101,DataEx!$222:$222,0))</f>
        <v>12488272.478114691</v>
      </c>
      <c r="K108" s="189">
        <f>+INDEX(DataEx!$1:$1048576,MATCH('2013'!$A108,DataEx!$D:$D,0),MATCH('2013'!K$101,DataEx!$222:$222,0))</f>
        <v>3690917.0906183273</v>
      </c>
      <c r="L108" s="189">
        <f>+INDEX(DataEx!$1:$1048576,MATCH('2013'!$A108,DataEx!$D:$D,0),MATCH('2013'!L$101,DataEx!$222:$222,0))</f>
        <v>4274773.0439898577</v>
      </c>
      <c r="M108" s="189">
        <f>+INDEX(DataEx!$1:$1048576,MATCH('2013'!$A108,DataEx!$D:$D,0),MATCH('2013'!M$101,DataEx!$222:$222,0))</f>
        <v>3994418.0701162638</v>
      </c>
      <c r="N108" s="189">
        <f>+INDEX(DataEx!$1:$1048576,MATCH('2013'!$A108,DataEx!$D:$D,0),MATCH('2013'!N$101,DataEx!$222:$222,0))</f>
        <v>3426415.4173260536</v>
      </c>
      <c r="O108" s="189">
        <f>+INDEX(DataEx!$1:$1048576,MATCH('2013'!$A108,DataEx!$D:$D,0),MATCH('2013'!O$101,DataEx!$222:$222,0))</f>
        <v>2644519.6751525379</v>
      </c>
      <c r="P108" s="189">
        <f>+INDEX(DataEx!$1:$1048576,MATCH('2013'!$A108,DataEx!$D:$D,0),MATCH('2013'!P$101,DataEx!$222:$222,0))</f>
        <v>1873134.4055505693</v>
      </c>
      <c r="Q108" s="189">
        <f>+INDEX(DataEx!$1:$1048576,MATCH('2013'!$A108,DataEx!$D:$D,0),MATCH('2013'!Q$101,DataEx!$222:$222,0))</f>
        <v>1099856.2789091328</v>
      </c>
      <c r="R108" s="189">
        <f>+INDEX(DataEx!$1:$1048576,MATCH('2013'!$A108,DataEx!$D:$D,0),MATCH('2013'!R$101,DataEx!$222:$222,0))</f>
        <v>2871073.2358503304</v>
      </c>
      <c r="S108" s="270">
        <f t="shared" si="20"/>
        <v>41932967.183892116</v>
      </c>
      <c r="T108" s="271">
        <f t="shared" si="21"/>
        <v>1.2603837446315635E-2</v>
      </c>
    </row>
    <row r="109" spans="1:20">
      <c r="A109" s="298" t="str">
        <f t="shared" si="17"/>
        <v>7113p</v>
      </c>
      <c r="B109" s="343" t="str">
        <f>+VLOOKUP(LEFT($A109,LEN(A109)-1)*1,Master!$D$22:$G$218,4,FALSE)</f>
        <v>Porez na promet nepokretnosti</v>
      </c>
      <c r="C109" s="344"/>
      <c r="D109" s="344"/>
      <c r="E109" s="344"/>
      <c r="F109" s="344"/>
      <c r="G109" s="189">
        <f>+INDEX(DataEx!$1:$1048576,MATCH('2013'!$A109,DataEx!$D:$D,0),MATCH('2013'!G$101,DataEx!$222:$222,0))</f>
        <v>81248.859864734099</v>
      </c>
      <c r="H109" s="189">
        <f>+INDEX(DataEx!$1:$1048576,MATCH('2013'!$A109,DataEx!$D:$D,0),MATCH('2013'!H$101,DataEx!$222:$222,0))</f>
        <v>103646.50733568591</v>
      </c>
      <c r="I109" s="189">
        <f>+INDEX(DataEx!$1:$1048576,MATCH('2013'!$A109,DataEx!$D:$D,0),MATCH('2013'!I$101,DataEx!$222:$222,0))</f>
        <v>186194.97392852511</v>
      </c>
      <c r="J109" s="189">
        <f>+INDEX(DataEx!$1:$1048576,MATCH('2013'!$A109,DataEx!$D:$D,0),MATCH('2013'!J$101,DataEx!$222:$222,0))</f>
        <v>103363.42634788297</v>
      </c>
      <c r="K109" s="189">
        <f>+INDEX(DataEx!$1:$1048576,MATCH('2013'!$A109,DataEx!$D:$D,0),MATCH('2013'!K$101,DataEx!$222:$222,0))</f>
        <v>100106.28093907743</v>
      </c>
      <c r="L109" s="189">
        <f>+INDEX(DataEx!$1:$1048576,MATCH('2013'!$A109,DataEx!$D:$D,0),MATCH('2013'!L$101,DataEx!$222:$222,0))</f>
        <v>133863.83595351625</v>
      </c>
      <c r="M109" s="189">
        <f>+INDEX(DataEx!$1:$1048576,MATCH('2013'!$A109,DataEx!$D:$D,0),MATCH('2013'!M$101,DataEx!$222:$222,0))</f>
        <v>122268.58842091225</v>
      </c>
      <c r="N109" s="189">
        <f>+INDEX(DataEx!$1:$1048576,MATCH('2013'!$A109,DataEx!$D:$D,0),MATCH('2013'!N$101,DataEx!$222:$222,0))</f>
        <v>96003.204992983359</v>
      </c>
      <c r="O109" s="189">
        <f>+INDEX(DataEx!$1:$1048576,MATCH('2013'!$A109,DataEx!$D:$D,0),MATCH('2013'!O$101,DataEx!$222:$222,0))</f>
        <v>170229.34291973972</v>
      </c>
      <c r="P109" s="189">
        <f>+INDEX(DataEx!$1:$1048576,MATCH('2013'!$A109,DataEx!$D:$D,0),MATCH('2013'!P$101,DataEx!$222:$222,0))</f>
        <v>136036.03036244924</v>
      </c>
      <c r="Q109" s="189">
        <f>+INDEX(DataEx!$1:$1048576,MATCH('2013'!$A109,DataEx!$D:$D,0),MATCH('2013'!Q$101,DataEx!$222:$222,0))</f>
        <v>147948.87120833801</v>
      </c>
      <c r="R109" s="189">
        <f>+INDEX(DataEx!$1:$1048576,MATCH('2013'!$A109,DataEx!$D:$D,0),MATCH('2013'!R$101,DataEx!$222:$222,0))</f>
        <v>140979.1375726462</v>
      </c>
      <c r="S109" s="270">
        <f t="shared" si="20"/>
        <v>1521889.0598464906</v>
      </c>
      <c r="T109" s="271">
        <f t="shared" si="21"/>
        <v>4.5743584606146396E-4</v>
      </c>
    </row>
    <row r="110" spans="1:20">
      <c r="A110" s="298" t="str">
        <f t="shared" si="17"/>
        <v>7114p</v>
      </c>
      <c r="B110" s="343" t="str">
        <f>+VLOOKUP(LEFT($A110,LEN(A110)-1)*1,Master!$D$22:$G$218,4,FALSE)</f>
        <v>Porez na dodatu vrijednost</v>
      </c>
      <c r="C110" s="344"/>
      <c r="D110" s="344"/>
      <c r="E110" s="344"/>
      <c r="F110" s="344"/>
      <c r="G110" s="189">
        <f>+INDEX(DataEx!$1:$1048576,MATCH('2013'!$A110,DataEx!$D:$D,0),MATCH('2013'!G$101,DataEx!$222:$222,0))</f>
        <v>22216987.25911713</v>
      </c>
      <c r="H110" s="189">
        <f>+INDEX(DataEx!$1:$1048576,MATCH('2013'!$A110,DataEx!$D:$D,0),MATCH('2013'!H$101,DataEx!$222:$222,0))</f>
        <v>22351785.25320363</v>
      </c>
      <c r="I110" s="189">
        <f>+INDEX(DataEx!$1:$1048576,MATCH('2013'!$A110,DataEx!$D:$D,0),MATCH('2013'!I$101,DataEx!$222:$222,0))</f>
        <v>24907044.612074491</v>
      </c>
      <c r="J110" s="189">
        <f>+INDEX(DataEx!$1:$1048576,MATCH('2013'!$A110,DataEx!$D:$D,0),MATCH('2013'!J$101,DataEx!$222:$222,0))</f>
        <v>29049120.919579607</v>
      </c>
      <c r="K110" s="189">
        <f>+INDEX(DataEx!$1:$1048576,MATCH('2013'!$A110,DataEx!$D:$D,0),MATCH('2013'!K$101,DataEx!$222:$222,0))</f>
        <v>32485582.306773975</v>
      </c>
      <c r="L110" s="189">
        <f>+INDEX(DataEx!$1:$1048576,MATCH('2013'!$A110,DataEx!$D:$D,0),MATCH('2013'!L$101,DataEx!$222:$222,0))</f>
        <v>39641428.685232304</v>
      </c>
      <c r="M110" s="189">
        <f>+INDEX(DataEx!$1:$1048576,MATCH('2013'!$A110,DataEx!$D:$D,0),MATCH('2013'!M$101,DataEx!$222:$222,0))</f>
        <v>39144860.544407874</v>
      </c>
      <c r="N110" s="189">
        <f>+INDEX(DataEx!$1:$1048576,MATCH('2013'!$A110,DataEx!$D:$D,0),MATCH('2013'!N$101,DataEx!$222:$222,0))</f>
        <v>33764783.498910055</v>
      </c>
      <c r="O110" s="189">
        <f>+INDEX(DataEx!$1:$1048576,MATCH('2013'!$A110,DataEx!$D:$D,0),MATCH('2013'!O$101,DataEx!$222:$222,0))</f>
        <v>35212221.435317017</v>
      </c>
      <c r="P110" s="189">
        <f>+INDEX(DataEx!$1:$1048576,MATCH('2013'!$A110,DataEx!$D:$D,0),MATCH('2013'!P$101,DataEx!$222:$222,0))</f>
        <v>35516823.320785411</v>
      </c>
      <c r="Q110" s="189">
        <f>+INDEX(DataEx!$1:$1048576,MATCH('2013'!$A110,DataEx!$D:$D,0),MATCH('2013'!Q$101,DataEx!$222:$222,0))</f>
        <v>31733799.92897122</v>
      </c>
      <c r="R110" s="189">
        <f>+INDEX(DataEx!$1:$1048576,MATCH('2013'!$A110,DataEx!$D:$D,0),MATCH('2013'!R$101,DataEx!$222:$222,0))</f>
        <v>27021193.241436299</v>
      </c>
      <c r="S110" s="270">
        <f t="shared" si="20"/>
        <v>373045631.00580907</v>
      </c>
      <c r="T110" s="271">
        <f t="shared" si="21"/>
        <v>0.11212673008891165</v>
      </c>
    </row>
    <row r="111" spans="1:20">
      <c r="A111" s="298" t="str">
        <f t="shared" si="17"/>
        <v>7115p</v>
      </c>
      <c r="B111" s="343" t="str">
        <f>+VLOOKUP(LEFT($A111,LEN(A111)-1)*1,Master!$D$22:$G$218,4,FALSE)</f>
        <v>Akcize</v>
      </c>
      <c r="C111" s="344"/>
      <c r="D111" s="344"/>
      <c r="E111" s="344"/>
      <c r="F111" s="344"/>
      <c r="G111" s="189">
        <f>+INDEX(DataEx!$1:$1048576,MATCH('2013'!$A111,DataEx!$D:$D,0),MATCH('2013'!G$101,DataEx!$222:$222,0))</f>
        <v>13472385.619929252</v>
      </c>
      <c r="H111" s="189">
        <f>+INDEX(DataEx!$1:$1048576,MATCH('2013'!$A111,DataEx!$D:$D,0),MATCH('2013'!H$101,DataEx!$222:$222,0))</f>
        <v>9374619.9781228825</v>
      </c>
      <c r="I111" s="189">
        <f>+INDEX(DataEx!$1:$1048576,MATCH('2013'!$A111,DataEx!$D:$D,0),MATCH('2013'!I$101,DataEx!$222:$222,0))</f>
        <v>8591497.0238258317</v>
      </c>
      <c r="J111" s="189">
        <f>+INDEX(DataEx!$1:$1048576,MATCH('2013'!$A111,DataEx!$D:$D,0),MATCH('2013'!J$101,DataEx!$222:$222,0))</f>
        <v>9976513.8396541588</v>
      </c>
      <c r="K111" s="189">
        <f>+INDEX(DataEx!$1:$1048576,MATCH('2013'!$A111,DataEx!$D:$D,0),MATCH('2013'!K$101,DataEx!$222:$222,0))</f>
        <v>12529410.486162774</v>
      </c>
      <c r="L111" s="189">
        <f>+INDEX(DataEx!$1:$1048576,MATCH('2013'!$A111,DataEx!$D:$D,0),MATCH('2013'!L$101,DataEx!$222:$222,0))</f>
        <v>12207544.038839269</v>
      </c>
      <c r="M111" s="189">
        <f>+INDEX(DataEx!$1:$1048576,MATCH('2013'!$A111,DataEx!$D:$D,0),MATCH('2013'!M$101,DataEx!$222:$222,0))</f>
        <v>16644425.593685796</v>
      </c>
      <c r="N111" s="189">
        <f>+INDEX(DataEx!$1:$1048576,MATCH('2013'!$A111,DataEx!$D:$D,0),MATCH('2013'!N$101,DataEx!$222:$222,0))</f>
        <v>16485948.596823877</v>
      </c>
      <c r="O111" s="189">
        <f>+INDEX(DataEx!$1:$1048576,MATCH('2013'!$A111,DataEx!$D:$D,0),MATCH('2013'!O$101,DataEx!$222:$222,0))</f>
        <v>18432656.2065273</v>
      </c>
      <c r="P111" s="189">
        <f>+INDEX(DataEx!$1:$1048576,MATCH('2013'!$A111,DataEx!$D:$D,0),MATCH('2013'!P$101,DataEx!$222:$222,0))</f>
        <v>13491210.566350998</v>
      </c>
      <c r="Q111" s="189">
        <f>+INDEX(DataEx!$1:$1048576,MATCH('2013'!$A111,DataEx!$D:$D,0),MATCH('2013'!Q$101,DataEx!$222:$222,0))</f>
        <v>12913955.490205286</v>
      </c>
      <c r="R111" s="189">
        <f>+INDEX(DataEx!$1:$1048576,MATCH('2013'!$A111,DataEx!$D:$D,0),MATCH('2013'!R$101,DataEx!$222:$222,0))</f>
        <v>13328622.385148553</v>
      </c>
      <c r="S111" s="270">
        <f t="shared" si="20"/>
        <v>157448789.82527599</v>
      </c>
      <c r="T111" s="271">
        <f t="shared" si="21"/>
        <v>4.7324553599421698E-2</v>
      </c>
    </row>
    <row r="112" spans="1:20">
      <c r="A112" s="298" t="str">
        <f t="shared" si="17"/>
        <v>7116p</v>
      </c>
      <c r="B112" s="343" t="str">
        <f>+VLOOKUP(LEFT($A112,LEN(A112)-1)*1,Master!$D$22:$G$218,4,FALSE)</f>
        <v>Porez na međunarodnu trgovinu i transakcije</v>
      </c>
      <c r="C112" s="344"/>
      <c r="D112" s="344"/>
      <c r="E112" s="344"/>
      <c r="F112" s="344"/>
      <c r="G112" s="189">
        <f>+INDEX(DataEx!$1:$1048576,MATCH('2013'!$A112,DataEx!$D:$D,0),MATCH('2013'!G$101,DataEx!$222:$222,0))</f>
        <v>2254635.1079826443</v>
      </c>
      <c r="H112" s="189">
        <f>+INDEX(DataEx!$1:$1048576,MATCH('2013'!$A112,DataEx!$D:$D,0),MATCH('2013'!H$101,DataEx!$222:$222,0))</f>
        <v>2434600.1723288172</v>
      </c>
      <c r="I112" s="189">
        <f>+INDEX(DataEx!$1:$1048576,MATCH('2013'!$A112,DataEx!$D:$D,0),MATCH('2013'!I$101,DataEx!$222:$222,0))</f>
        <v>3480742.4524679668</v>
      </c>
      <c r="J112" s="189">
        <f>+INDEX(DataEx!$1:$1048576,MATCH('2013'!$A112,DataEx!$D:$D,0),MATCH('2013'!J$101,DataEx!$222:$222,0))</f>
        <v>3633160.2325686943</v>
      </c>
      <c r="K112" s="189">
        <f>+INDEX(DataEx!$1:$1048576,MATCH('2013'!$A112,DataEx!$D:$D,0),MATCH('2013'!K$101,DataEx!$222:$222,0))</f>
        <v>3488794.2206289498</v>
      </c>
      <c r="L112" s="189">
        <f>+INDEX(DataEx!$1:$1048576,MATCH('2013'!$A112,DataEx!$D:$D,0),MATCH('2013'!L$101,DataEx!$222:$222,0))</f>
        <v>2306819.3261174015</v>
      </c>
      <c r="M112" s="189">
        <f>+INDEX(DataEx!$1:$1048576,MATCH('2013'!$A112,DataEx!$D:$D,0),MATCH('2013'!M$101,DataEx!$222:$222,0))</f>
        <v>2530520.0301218135</v>
      </c>
      <c r="N112" s="189">
        <f>+INDEX(DataEx!$1:$1048576,MATCH('2013'!$A112,DataEx!$D:$D,0),MATCH('2013'!N$101,DataEx!$222:$222,0))</f>
        <v>2593024.591536134</v>
      </c>
      <c r="O112" s="189">
        <f>+INDEX(DataEx!$1:$1048576,MATCH('2013'!$A112,DataEx!$D:$D,0),MATCH('2013'!O$101,DataEx!$222:$222,0))</f>
        <v>2137547.6737522222</v>
      </c>
      <c r="P112" s="189">
        <f>+INDEX(DataEx!$1:$1048576,MATCH('2013'!$A112,DataEx!$D:$D,0),MATCH('2013'!P$101,DataEx!$222:$222,0))</f>
        <v>2432657.0001382544</v>
      </c>
      <c r="Q112" s="189">
        <f>+INDEX(DataEx!$1:$1048576,MATCH('2013'!$A112,DataEx!$D:$D,0),MATCH('2013'!Q$101,DataEx!$222:$222,0))</f>
        <v>1904518.5019257402</v>
      </c>
      <c r="R112" s="189">
        <f>+INDEX(DataEx!$1:$1048576,MATCH('2013'!$A112,DataEx!$D:$D,0),MATCH('2013'!R$101,DataEx!$222:$222,0))</f>
        <v>1992912.933800448</v>
      </c>
      <c r="S112" s="270">
        <f t="shared" si="20"/>
        <v>31189932.243369084</v>
      </c>
      <c r="T112" s="271">
        <f t="shared" si="21"/>
        <v>9.3747917773877622E-3</v>
      </c>
    </row>
    <row r="113" spans="1:20">
      <c r="A113" s="298" t="str">
        <f t="shared" si="17"/>
        <v>7117p</v>
      </c>
      <c r="B113" s="343" t="str">
        <f>+VLOOKUP(LEFT($A113,LEN(A113)-1)*1,Master!$D$22:$G$218,4,FALSE)</f>
        <v>Lokalni porezi</v>
      </c>
      <c r="C113" s="344"/>
      <c r="D113" s="344"/>
      <c r="E113" s="344"/>
      <c r="F113" s="344"/>
      <c r="G113" s="189">
        <f>+INDEX(DataEx!$1:$1048576,MATCH('2013'!$A113,DataEx!$D:$D,0),MATCH('2013'!G$101,DataEx!$222:$222,0))</f>
        <v>0</v>
      </c>
      <c r="H113" s="189">
        <f>+INDEX(DataEx!$1:$1048576,MATCH('2013'!$A113,DataEx!$D:$D,0),MATCH('2013'!H$101,DataEx!$222:$222,0))</f>
        <v>0</v>
      </c>
      <c r="I113" s="189">
        <f>+INDEX(DataEx!$1:$1048576,MATCH('2013'!$A113,DataEx!$D:$D,0),MATCH('2013'!I$101,DataEx!$222:$222,0))</f>
        <v>0</v>
      </c>
      <c r="J113" s="189">
        <f>+INDEX(DataEx!$1:$1048576,MATCH('2013'!$A113,DataEx!$D:$D,0),MATCH('2013'!J$101,DataEx!$222:$222,0))</f>
        <v>0</v>
      </c>
      <c r="K113" s="189">
        <f>+INDEX(DataEx!$1:$1048576,MATCH('2013'!$A113,DataEx!$D:$D,0),MATCH('2013'!K$101,DataEx!$222:$222,0))</f>
        <v>0</v>
      </c>
      <c r="L113" s="189">
        <f>+INDEX(DataEx!$1:$1048576,MATCH('2013'!$A113,DataEx!$D:$D,0),MATCH('2013'!L$101,DataEx!$222:$222,0))</f>
        <v>0</v>
      </c>
      <c r="M113" s="189">
        <f>+INDEX(DataEx!$1:$1048576,MATCH('2013'!$A113,DataEx!$D:$D,0),MATCH('2013'!M$101,DataEx!$222:$222,0))</f>
        <v>0</v>
      </c>
      <c r="N113" s="189">
        <f>+INDEX(DataEx!$1:$1048576,MATCH('2013'!$A113,DataEx!$D:$D,0),MATCH('2013'!N$101,DataEx!$222:$222,0))</f>
        <v>0</v>
      </c>
      <c r="O113" s="189">
        <f>+INDEX(DataEx!$1:$1048576,MATCH('2013'!$A113,DataEx!$D:$D,0),MATCH('2013'!O$101,DataEx!$222:$222,0))</f>
        <v>0</v>
      </c>
      <c r="P113" s="189">
        <f>+INDEX(DataEx!$1:$1048576,MATCH('2013'!$A113,DataEx!$D:$D,0),MATCH('2013'!P$101,DataEx!$222:$222,0))</f>
        <v>0</v>
      </c>
      <c r="Q113" s="189">
        <f>+INDEX(DataEx!$1:$1048576,MATCH('2013'!$A113,DataEx!$D:$D,0),MATCH('2013'!Q$101,DataEx!$222:$222,0))</f>
        <v>0</v>
      </c>
      <c r="R113" s="189">
        <f>+INDEX(DataEx!$1:$1048576,MATCH('2013'!$A113,DataEx!$D:$D,0),MATCH('2013'!R$101,DataEx!$222:$222,0))</f>
        <v>0</v>
      </c>
      <c r="S113" s="270">
        <f t="shared" si="20"/>
        <v>0</v>
      </c>
      <c r="T113" s="271">
        <f t="shared" si="21"/>
        <v>0</v>
      </c>
    </row>
    <row r="114" spans="1:20">
      <c r="A114" s="298" t="str">
        <f t="shared" si="17"/>
        <v>7118p</v>
      </c>
      <c r="B114" s="343" t="str">
        <f>+VLOOKUP(LEFT($A114,LEN(A114)-1)*1,Master!$D$22:$G$218,4,FALSE)</f>
        <v>Ostali republički porezi</v>
      </c>
      <c r="C114" s="344"/>
      <c r="D114" s="344"/>
      <c r="E114" s="344"/>
      <c r="F114" s="344"/>
      <c r="G114" s="189">
        <f>+INDEX(DataEx!$1:$1048576,MATCH('2013'!$A114,DataEx!$D:$D,0),MATCH('2013'!G$101,DataEx!$222:$222,0))</f>
        <v>260762.89668953384</v>
      </c>
      <c r="H114" s="189">
        <f>+INDEX(DataEx!$1:$1048576,MATCH('2013'!$A114,DataEx!$D:$D,0),MATCH('2013'!H$101,DataEx!$222:$222,0))</f>
        <v>255157.48277927918</v>
      </c>
      <c r="I114" s="189">
        <f>+INDEX(DataEx!$1:$1048576,MATCH('2013'!$A114,DataEx!$D:$D,0),MATCH('2013'!I$101,DataEx!$222:$222,0))</f>
        <v>311767.07284781808</v>
      </c>
      <c r="J114" s="189">
        <f>+INDEX(DataEx!$1:$1048576,MATCH('2013'!$A114,DataEx!$D:$D,0),MATCH('2013'!J$101,DataEx!$222:$222,0))</f>
        <v>386022.31060141494</v>
      </c>
      <c r="K114" s="189">
        <f>+INDEX(DataEx!$1:$1048576,MATCH('2013'!$A114,DataEx!$D:$D,0),MATCH('2013'!K$101,DataEx!$222:$222,0))</f>
        <v>403723.81098959706</v>
      </c>
      <c r="L114" s="189">
        <f>+INDEX(DataEx!$1:$1048576,MATCH('2013'!$A114,DataEx!$D:$D,0),MATCH('2013'!L$101,DataEx!$222:$222,0))</f>
        <v>443763.10051744088</v>
      </c>
      <c r="M114" s="189">
        <f>+INDEX(DataEx!$1:$1048576,MATCH('2013'!$A114,DataEx!$D:$D,0),MATCH('2013'!M$101,DataEx!$222:$222,0))</f>
        <v>452390.66108767391</v>
      </c>
      <c r="N114" s="189">
        <f>+INDEX(DataEx!$1:$1048576,MATCH('2013'!$A114,DataEx!$D:$D,0),MATCH('2013'!N$101,DataEx!$222:$222,0))</f>
        <v>423242.62809333584</v>
      </c>
      <c r="O114" s="189">
        <f>+INDEX(DataEx!$1:$1048576,MATCH('2013'!$A114,DataEx!$D:$D,0),MATCH('2013'!O$101,DataEx!$222:$222,0))</f>
        <v>377993.63627302414</v>
      </c>
      <c r="P114" s="189">
        <f>+INDEX(DataEx!$1:$1048576,MATCH('2013'!$A114,DataEx!$D:$D,0),MATCH('2013'!P$101,DataEx!$222:$222,0))</f>
        <v>381409.00489262829</v>
      </c>
      <c r="Q114" s="189">
        <f>+INDEX(DataEx!$1:$1048576,MATCH('2013'!$A114,DataEx!$D:$D,0),MATCH('2013'!Q$101,DataEx!$222:$222,0))</f>
        <v>381497.52149931074</v>
      </c>
      <c r="R114" s="189">
        <f>+INDEX(DataEx!$1:$1048576,MATCH('2013'!$A114,DataEx!$D:$D,0),MATCH('2013'!R$101,DataEx!$222:$222,0))</f>
        <v>331335.45678221656</v>
      </c>
      <c r="S114" s="270">
        <f t="shared" si="20"/>
        <v>4409065.5830532731</v>
      </c>
      <c r="T114" s="271">
        <f t="shared" si="21"/>
        <v>1.3252376264061537E-3</v>
      </c>
    </row>
    <row r="115" spans="1:20">
      <c r="A115" s="298" t="str">
        <f t="shared" si="17"/>
        <v>712p</v>
      </c>
      <c r="B115" s="363" t="str">
        <f>+VLOOKUP(LEFT($A115,LEN(A115)-1)*1,Master!$D$22:$G$218,4,FALSE)</f>
        <v>Doprinosi</v>
      </c>
      <c r="C115" s="364"/>
      <c r="D115" s="364"/>
      <c r="E115" s="364"/>
      <c r="F115" s="364"/>
      <c r="G115" s="195">
        <f>+SUM(G116:G119)</f>
        <v>10225366.011998521</v>
      </c>
      <c r="H115" s="195">
        <f t="shared" ref="H115:R115" si="22">+SUM(H116:H119)</f>
        <v>26328872.744704504</v>
      </c>
      <c r="I115" s="195">
        <f t="shared" si="22"/>
        <v>28215029.512952704</v>
      </c>
      <c r="J115" s="195">
        <f t="shared" si="22"/>
        <v>31078344.176256344</v>
      </c>
      <c r="K115" s="195">
        <f t="shared" si="22"/>
        <v>31062993.346150994</v>
      </c>
      <c r="L115" s="195">
        <f t="shared" si="22"/>
        <v>29533886.744876273</v>
      </c>
      <c r="M115" s="195">
        <f t="shared" si="22"/>
        <v>35614836.490956061</v>
      </c>
      <c r="N115" s="195">
        <f t="shared" si="22"/>
        <v>41423629.787263155</v>
      </c>
      <c r="O115" s="195">
        <f t="shared" si="22"/>
        <v>27897944.753825549</v>
      </c>
      <c r="P115" s="195">
        <f t="shared" si="22"/>
        <v>35782419.896350168</v>
      </c>
      <c r="Q115" s="195">
        <f t="shared" si="22"/>
        <v>35053926.847713381</v>
      </c>
      <c r="R115" s="272">
        <f t="shared" si="22"/>
        <v>52000480.125178605</v>
      </c>
      <c r="S115" s="273">
        <f t="shared" si="20"/>
        <v>384217730.43822622</v>
      </c>
      <c r="T115" s="274">
        <f t="shared" si="21"/>
        <v>0.11548474013772955</v>
      </c>
    </row>
    <row r="116" spans="1:20">
      <c r="A116" s="298" t="str">
        <f t="shared" si="17"/>
        <v>7121p</v>
      </c>
      <c r="B116" s="343" t="str">
        <f>+VLOOKUP(LEFT($A116,LEN(A116)-1)*1,Master!$D$22:$G$218,4,FALSE)</f>
        <v>Doprinosi za penzijsko i invalidsko osiguranje</v>
      </c>
      <c r="C116" s="344"/>
      <c r="D116" s="344"/>
      <c r="E116" s="344"/>
      <c r="F116" s="344"/>
      <c r="G116" s="189">
        <f>+INDEX(DataEx!$1:$1048576,MATCH('2013'!$A116,DataEx!$D:$D,0),MATCH('2013'!G$101,DataEx!$222:$222,0))</f>
        <v>5896216.9131298037</v>
      </c>
      <c r="H116" s="189">
        <f>+INDEX(DataEx!$1:$1048576,MATCH('2013'!$A116,DataEx!$D:$D,0),MATCH('2013'!H$101,DataEx!$222:$222,0))</f>
        <v>15984604.165490396</v>
      </c>
      <c r="I116" s="189">
        <f>+INDEX(DataEx!$1:$1048576,MATCH('2013'!$A116,DataEx!$D:$D,0),MATCH('2013'!I$101,DataEx!$222:$222,0))</f>
        <v>15980210.637352593</v>
      </c>
      <c r="J116" s="189">
        <f>+INDEX(DataEx!$1:$1048576,MATCH('2013'!$A116,DataEx!$D:$D,0),MATCH('2013'!J$101,DataEx!$222:$222,0))</f>
        <v>18099107.195466701</v>
      </c>
      <c r="K116" s="189">
        <f>+INDEX(DataEx!$1:$1048576,MATCH('2013'!$A116,DataEx!$D:$D,0),MATCH('2013'!K$101,DataEx!$222:$222,0))</f>
        <v>18902345.114124902</v>
      </c>
      <c r="L116" s="189">
        <f>+INDEX(DataEx!$1:$1048576,MATCH('2013'!$A116,DataEx!$D:$D,0),MATCH('2013'!L$101,DataEx!$222:$222,0))</f>
        <v>16660130.6959597</v>
      </c>
      <c r="M116" s="189">
        <f>+INDEX(DataEx!$1:$1048576,MATCH('2013'!$A116,DataEx!$D:$D,0),MATCH('2013'!M$101,DataEx!$222:$222,0))</f>
        <v>20975423.912817873</v>
      </c>
      <c r="N116" s="189">
        <f>+INDEX(DataEx!$1:$1048576,MATCH('2013'!$A116,DataEx!$D:$D,0),MATCH('2013'!N$101,DataEx!$222:$222,0))</f>
        <v>24152995.284398187</v>
      </c>
      <c r="O116" s="189">
        <f>+INDEX(DataEx!$1:$1048576,MATCH('2013'!$A116,DataEx!$D:$D,0),MATCH('2013'!O$101,DataEx!$222:$222,0))</f>
        <v>16438117.212416081</v>
      </c>
      <c r="P116" s="189">
        <f>+INDEX(DataEx!$1:$1048576,MATCH('2013'!$A116,DataEx!$D:$D,0),MATCH('2013'!P$101,DataEx!$222:$222,0))</f>
        <v>21064902.89657861</v>
      </c>
      <c r="Q116" s="189">
        <f>+INDEX(DataEx!$1:$1048576,MATCH('2013'!$A116,DataEx!$D:$D,0),MATCH('2013'!Q$101,DataEx!$222:$222,0))</f>
        <v>21199343.745804995</v>
      </c>
      <c r="R116" s="189">
        <f>+INDEX(DataEx!$1:$1048576,MATCH('2013'!$A116,DataEx!$D:$D,0),MATCH('2013'!R$101,DataEx!$222:$222,0))</f>
        <v>31496085.4772765</v>
      </c>
      <c r="S116" s="270">
        <f t="shared" si="20"/>
        <v>226849483.25081638</v>
      </c>
      <c r="T116" s="271">
        <f t="shared" si="21"/>
        <v>6.8184395326364999E-2</v>
      </c>
    </row>
    <row r="117" spans="1:20">
      <c r="A117" s="298" t="str">
        <f t="shared" si="17"/>
        <v>7122p</v>
      </c>
      <c r="B117" s="343" t="str">
        <f>+VLOOKUP(LEFT($A117,LEN(A117)-1)*1,Master!$D$22:$G$218,4,FALSE)</f>
        <v>Doprinosi za zdravstveno osiguranje</v>
      </c>
      <c r="C117" s="344"/>
      <c r="D117" s="344"/>
      <c r="E117" s="344"/>
      <c r="F117" s="344"/>
      <c r="G117" s="189">
        <f>+INDEX(DataEx!$1:$1048576,MATCH('2013'!$A117,DataEx!$D:$D,0),MATCH('2013'!G$101,DataEx!$222:$222,0))</f>
        <v>3523976.3657705826</v>
      </c>
      <c r="H117" s="189">
        <f>+INDEX(DataEx!$1:$1048576,MATCH('2013'!$A117,DataEx!$D:$D,0),MATCH('2013'!H$101,DataEx!$222:$222,0))</f>
        <v>8837193.1137481872</v>
      </c>
      <c r="I117" s="189">
        <f>+INDEX(DataEx!$1:$1048576,MATCH('2013'!$A117,DataEx!$D:$D,0),MATCH('2013'!I$101,DataEx!$222:$222,0))</f>
        <v>10296968.732518861</v>
      </c>
      <c r="J117" s="189">
        <f>+INDEX(DataEx!$1:$1048576,MATCH('2013'!$A117,DataEx!$D:$D,0),MATCH('2013'!J$101,DataEx!$222:$222,0))</f>
        <v>11080649.937486099</v>
      </c>
      <c r="K117" s="189">
        <f>+INDEX(DataEx!$1:$1048576,MATCH('2013'!$A117,DataEx!$D:$D,0),MATCH('2013'!K$101,DataEx!$222:$222,0))</f>
        <v>10426593.073253199</v>
      </c>
      <c r="L117" s="189">
        <f>+INDEX(DataEx!$1:$1048576,MATCH('2013'!$A117,DataEx!$D:$D,0),MATCH('2013'!L$101,DataEx!$222:$222,0))</f>
        <v>10797558.1123464</v>
      </c>
      <c r="M117" s="189">
        <f>+INDEX(DataEx!$1:$1048576,MATCH('2013'!$A117,DataEx!$D:$D,0),MATCH('2013'!M$101,DataEx!$222:$222,0))</f>
        <v>12338418.275424777</v>
      </c>
      <c r="N117" s="189">
        <f>+INDEX(DataEx!$1:$1048576,MATCH('2013'!$A117,DataEx!$D:$D,0),MATCH('2013'!N$101,DataEx!$222:$222,0))</f>
        <v>14695618.751093065</v>
      </c>
      <c r="O117" s="189">
        <f>+INDEX(DataEx!$1:$1048576,MATCH('2013'!$A117,DataEx!$D:$D,0),MATCH('2013'!O$101,DataEx!$222:$222,0))</f>
        <v>9887757.094026586</v>
      </c>
      <c r="P117" s="189">
        <f>+INDEX(DataEx!$1:$1048576,MATCH('2013'!$A117,DataEx!$D:$D,0),MATCH('2013'!P$101,DataEx!$222:$222,0))</f>
        <v>12555740.885830941</v>
      </c>
      <c r="Q117" s="189">
        <f>+INDEX(DataEx!$1:$1048576,MATCH('2013'!$A117,DataEx!$D:$D,0),MATCH('2013'!Q$101,DataEx!$222:$222,0))</f>
        <v>11911787.04868594</v>
      </c>
      <c r="R117" s="189">
        <f>+INDEX(DataEx!$1:$1048576,MATCH('2013'!$A117,DataEx!$D:$D,0),MATCH('2013'!R$101,DataEx!$222:$222,0))</f>
        <v>17572653.898443229</v>
      </c>
      <c r="S117" s="270">
        <f t="shared" si="20"/>
        <v>133924915.28862786</v>
      </c>
      <c r="T117" s="271">
        <f t="shared" si="21"/>
        <v>4.0253957105088028E-2</v>
      </c>
    </row>
    <row r="118" spans="1:20">
      <c r="A118" s="298" t="str">
        <f t="shared" si="17"/>
        <v>7123p</v>
      </c>
      <c r="B118" s="343" t="str">
        <f>+VLOOKUP(LEFT($A118,LEN(A118)-1)*1,Master!$D$22:$G$218,4,FALSE)</f>
        <v>Doprinosi za osiguranje od nezaposlenosti</v>
      </c>
      <c r="C118" s="344"/>
      <c r="D118" s="344"/>
      <c r="E118" s="344"/>
      <c r="F118" s="344"/>
      <c r="G118" s="189">
        <f>+INDEX(DataEx!$1:$1048576,MATCH('2013'!$A118,DataEx!$D:$D,0),MATCH('2013'!G$101,DataEx!$222:$222,0))</f>
        <v>290701.31067824201</v>
      </c>
      <c r="H118" s="189">
        <f>+INDEX(DataEx!$1:$1048576,MATCH('2013'!$A118,DataEx!$D:$D,0),MATCH('2013'!H$101,DataEx!$222:$222,0))</f>
        <v>744628.51853836537</v>
      </c>
      <c r="I118" s="189">
        <f>+INDEX(DataEx!$1:$1048576,MATCH('2013'!$A118,DataEx!$D:$D,0),MATCH('2013'!I$101,DataEx!$222:$222,0))</f>
        <v>900014.53265058505</v>
      </c>
      <c r="J118" s="189">
        <f>+INDEX(DataEx!$1:$1048576,MATCH('2013'!$A118,DataEx!$D:$D,0),MATCH('2013'!J$101,DataEx!$222:$222,0))</f>
        <v>960420.42316401063</v>
      </c>
      <c r="K118" s="189">
        <f>+INDEX(DataEx!$1:$1048576,MATCH('2013'!$A118,DataEx!$D:$D,0),MATCH('2013'!K$101,DataEx!$222:$222,0))</f>
        <v>850902.03134404484</v>
      </c>
      <c r="L118" s="189">
        <f>+INDEX(DataEx!$1:$1048576,MATCH('2013'!$A118,DataEx!$D:$D,0),MATCH('2013'!L$101,DataEx!$222:$222,0))</f>
        <v>873102.0001937449</v>
      </c>
      <c r="M118" s="189">
        <f>+INDEX(DataEx!$1:$1048576,MATCH('2013'!$A118,DataEx!$D:$D,0),MATCH('2013'!M$101,DataEx!$222:$222,0))</f>
        <v>1044477.0015934415</v>
      </c>
      <c r="N118" s="189">
        <f>+INDEX(DataEx!$1:$1048576,MATCH('2013'!$A118,DataEx!$D:$D,0),MATCH('2013'!N$101,DataEx!$222:$222,0))</f>
        <v>1233245.0541489115</v>
      </c>
      <c r="O118" s="189">
        <f>+INDEX(DataEx!$1:$1048576,MATCH('2013'!$A118,DataEx!$D:$D,0),MATCH('2013'!O$101,DataEx!$222:$222,0))</f>
        <v>823964.48361802031</v>
      </c>
      <c r="P118" s="189">
        <f>+INDEX(DataEx!$1:$1048576,MATCH('2013'!$A118,DataEx!$D:$D,0),MATCH('2013'!P$101,DataEx!$222:$222,0))</f>
        <v>1104138.5296295469</v>
      </c>
      <c r="Q118" s="189">
        <f>+INDEX(DataEx!$1:$1048576,MATCH('2013'!$A118,DataEx!$D:$D,0),MATCH('2013'!Q$101,DataEx!$222:$222,0))</f>
        <v>947842.00635200134</v>
      </c>
      <c r="R118" s="189">
        <f>+INDEX(DataEx!$1:$1048576,MATCH('2013'!$A118,DataEx!$D:$D,0),MATCH('2013'!R$101,DataEx!$222:$222,0))</f>
        <v>1446638.2353968821</v>
      </c>
      <c r="S118" s="270">
        <f t="shared" si="20"/>
        <v>11220074.127307797</v>
      </c>
      <c r="T118" s="271">
        <f t="shared" si="21"/>
        <v>3.3724298549166806E-3</v>
      </c>
    </row>
    <row r="119" spans="1:20">
      <c r="A119" s="298" t="str">
        <f t="shared" si="17"/>
        <v>7124p</v>
      </c>
      <c r="B119" s="343" t="str">
        <f>+VLOOKUP(LEFT($A119,LEN(A119)-1)*1,Master!$D$22:$G$218,4,FALSE)</f>
        <v>Ostali doprinosi</v>
      </c>
      <c r="C119" s="344"/>
      <c r="D119" s="344"/>
      <c r="E119" s="344"/>
      <c r="F119" s="344"/>
      <c r="G119" s="189">
        <f>+INDEX(DataEx!$1:$1048576,MATCH('2013'!$A119,DataEx!$D:$D,0),MATCH('2013'!G$101,DataEx!$222:$222,0))</f>
        <v>514471.42241989321</v>
      </c>
      <c r="H119" s="189">
        <f>+INDEX(DataEx!$1:$1048576,MATCH('2013'!$A119,DataEx!$D:$D,0),MATCH('2013'!H$101,DataEx!$222:$222,0))</f>
        <v>762446.94692755432</v>
      </c>
      <c r="I119" s="189">
        <f>+INDEX(DataEx!$1:$1048576,MATCH('2013'!$A119,DataEx!$D:$D,0),MATCH('2013'!I$101,DataEx!$222:$222,0))</f>
        <v>1037835.6104306638</v>
      </c>
      <c r="J119" s="189">
        <f>+INDEX(DataEx!$1:$1048576,MATCH('2013'!$A119,DataEx!$D:$D,0),MATCH('2013'!J$101,DataEx!$222:$222,0))</f>
        <v>938166.6201395333</v>
      </c>
      <c r="K119" s="189">
        <f>+INDEX(DataEx!$1:$1048576,MATCH('2013'!$A119,DataEx!$D:$D,0),MATCH('2013'!K$101,DataEx!$222:$222,0))</f>
        <v>883153.12742885004</v>
      </c>
      <c r="L119" s="189">
        <f>+INDEX(DataEx!$1:$1048576,MATCH('2013'!$A119,DataEx!$D:$D,0),MATCH('2013'!L$101,DataEx!$222:$222,0))</f>
        <v>1203095.9363764296</v>
      </c>
      <c r="M119" s="189">
        <f>+INDEX(DataEx!$1:$1048576,MATCH('2013'!$A119,DataEx!$D:$D,0),MATCH('2013'!M$101,DataEx!$222:$222,0))</f>
        <v>1256517.301119969</v>
      </c>
      <c r="N119" s="189">
        <f>+INDEX(DataEx!$1:$1048576,MATCH('2013'!$A119,DataEx!$D:$D,0),MATCH('2013'!N$101,DataEx!$222:$222,0))</f>
        <v>1341770.6976229935</v>
      </c>
      <c r="O119" s="189">
        <f>+INDEX(DataEx!$1:$1048576,MATCH('2013'!$A119,DataEx!$D:$D,0),MATCH('2013'!O$101,DataEx!$222:$222,0))</f>
        <v>748105.96376486088</v>
      </c>
      <c r="P119" s="189">
        <f>+INDEX(DataEx!$1:$1048576,MATCH('2013'!$A119,DataEx!$D:$D,0),MATCH('2013'!P$101,DataEx!$222:$222,0))</f>
        <v>1057637.5843110771</v>
      </c>
      <c r="Q119" s="189">
        <f>+INDEX(DataEx!$1:$1048576,MATCH('2013'!$A119,DataEx!$D:$D,0),MATCH('2013'!Q$101,DataEx!$222:$222,0))</f>
        <v>994954.04687044967</v>
      </c>
      <c r="R119" s="189">
        <f>+INDEX(DataEx!$1:$1048576,MATCH('2013'!$A119,DataEx!$D:$D,0),MATCH('2013'!R$101,DataEx!$222:$222,0))</f>
        <v>1485102.5140619949</v>
      </c>
      <c r="S119" s="270">
        <f t="shared" si="20"/>
        <v>12223257.77147427</v>
      </c>
      <c r="T119" s="271">
        <f t="shared" si="21"/>
        <v>3.6739578513598648E-3</v>
      </c>
    </row>
    <row r="120" spans="1:20">
      <c r="A120" s="298" t="str">
        <f t="shared" si="17"/>
        <v>713p</v>
      </c>
      <c r="B120" s="351" t="str">
        <f>+VLOOKUP(LEFT($A120,LEN(A120)-1)*1,Master!$D$22:$G$218,4,FALSE)</f>
        <v>Takse</v>
      </c>
      <c r="C120" s="352"/>
      <c r="D120" s="352"/>
      <c r="E120" s="352"/>
      <c r="F120" s="352"/>
      <c r="G120" s="201">
        <f>+INDEX(DataEx!$1:$1048576,MATCH('2013'!$A120,DataEx!$D:$D,0),MATCH('2013'!G$101,DataEx!$222:$222,0))</f>
        <v>2027877.2372930939</v>
      </c>
      <c r="H120" s="201">
        <f>+INDEX(DataEx!$1:$1048576,MATCH('2013'!$A120,DataEx!$D:$D,0),MATCH('2013'!H$101,DataEx!$222:$222,0))</f>
        <v>1882424.3685098737</v>
      </c>
      <c r="I120" s="201">
        <f>+INDEX(DataEx!$1:$1048576,MATCH('2013'!$A120,DataEx!$D:$D,0),MATCH('2013'!I$101,DataEx!$222:$222,0))</f>
        <v>2363168.5236575948</v>
      </c>
      <c r="J120" s="201">
        <f>+INDEX(DataEx!$1:$1048576,MATCH('2013'!$A120,DataEx!$D:$D,0),MATCH('2013'!J$101,DataEx!$222:$222,0))</f>
        <v>2393449.5740456693</v>
      </c>
      <c r="K120" s="201">
        <f>+INDEX(DataEx!$1:$1048576,MATCH('2013'!$A120,DataEx!$D:$D,0),MATCH('2013'!K$101,DataEx!$222:$222,0))</f>
        <v>2431766.3719360717</v>
      </c>
      <c r="L120" s="201">
        <f>+INDEX(DataEx!$1:$1048576,MATCH('2013'!$A120,DataEx!$D:$D,0),MATCH('2013'!L$101,DataEx!$222:$222,0))</f>
        <v>2858151.7123018736</v>
      </c>
      <c r="M120" s="201">
        <f>+INDEX(DataEx!$1:$1048576,MATCH('2013'!$A120,DataEx!$D:$D,0),MATCH('2013'!M$101,DataEx!$222:$222,0))</f>
        <v>2917908.2048975867</v>
      </c>
      <c r="N120" s="201">
        <f>+INDEX(DataEx!$1:$1048576,MATCH('2013'!$A120,DataEx!$D:$D,0),MATCH('2013'!N$101,DataEx!$222:$222,0))</f>
        <v>2932949.8029298875</v>
      </c>
      <c r="O120" s="201">
        <f>+INDEX(DataEx!$1:$1048576,MATCH('2013'!$A120,DataEx!$D:$D,0),MATCH('2013'!O$101,DataEx!$222:$222,0))</f>
        <v>2302181.1067919475</v>
      </c>
      <c r="P120" s="201">
        <f>+INDEX(DataEx!$1:$1048576,MATCH('2013'!$A120,DataEx!$D:$D,0),MATCH('2013'!P$101,DataEx!$222:$222,0))</f>
        <v>2479397.4364794977</v>
      </c>
      <c r="Q120" s="201">
        <f>+INDEX(DataEx!$1:$1048576,MATCH('2013'!$A120,DataEx!$D:$D,0),MATCH('2013'!Q$101,DataEx!$222:$222,0))</f>
        <v>2197340.2207755819</v>
      </c>
      <c r="R120" s="275">
        <f>+INDEX(DataEx!$1:$1048576,MATCH('2013'!$A120,DataEx!$D:$D,0),MATCH('2013'!R$101,DataEx!$222:$222,0))</f>
        <v>2280154.7968325969</v>
      </c>
      <c r="S120" s="273">
        <f t="shared" si="20"/>
        <v>29066769.356451273</v>
      </c>
      <c r="T120" s="274">
        <f t="shared" si="21"/>
        <v>8.7366304047043208E-3</v>
      </c>
    </row>
    <row r="121" spans="1:20">
      <c r="A121" s="298" t="str">
        <f t="shared" si="17"/>
        <v>714p</v>
      </c>
      <c r="B121" s="351" t="str">
        <f>+VLOOKUP(LEFT($A121,LEN(A121)-1)*1,Master!$D$22:$G$218,4,FALSE)</f>
        <v>Naknade</v>
      </c>
      <c r="C121" s="352"/>
      <c r="D121" s="352"/>
      <c r="E121" s="352"/>
      <c r="F121" s="352"/>
      <c r="G121" s="201">
        <f>+INDEX(DataEx!$1:$1048576,MATCH('2013'!$A121,DataEx!$D:$D,0),MATCH('2013'!G$101,DataEx!$222:$222,0))</f>
        <v>982710.87498690933</v>
      </c>
      <c r="H121" s="201">
        <f>+INDEX(DataEx!$1:$1048576,MATCH('2013'!$A121,DataEx!$D:$D,0),MATCH('2013'!H$101,DataEx!$222:$222,0))</f>
        <v>869104.05358116457</v>
      </c>
      <c r="I121" s="201">
        <f>+INDEX(DataEx!$1:$1048576,MATCH('2013'!$A121,DataEx!$D:$D,0),MATCH('2013'!I$101,DataEx!$222:$222,0))</f>
        <v>787268.76554129389</v>
      </c>
      <c r="J121" s="201">
        <f>+INDEX(DataEx!$1:$1048576,MATCH('2013'!$A121,DataEx!$D:$D,0),MATCH('2013'!J$101,DataEx!$222:$222,0))</f>
        <v>1546322.5460752659</v>
      </c>
      <c r="K121" s="201">
        <f>+INDEX(DataEx!$1:$1048576,MATCH('2013'!$A121,DataEx!$D:$D,0),MATCH('2013'!K$101,DataEx!$222:$222,0))</f>
        <v>932515.34080204321</v>
      </c>
      <c r="L121" s="201">
        <f>+INDEX(DataEx!$1:$1048576,MATCH('2013'!$A121,DataEx!$D:$D,0),MATCH('2013'!L$101,DataEx!$222:$222,0))</f>
        <v>1175327.7210279165</v>
      </c>
      <c r="M121" s="201">
        <f>+INDEX(DataEx!$1:$1048576,MATCH('2013'!$A121,DataEx!$D:$D,0),MATCH('2013'!M$101,DataEx!$222:$222,0))</f>
        <v>2020249.028265815</v>
      </c>
      <c r="N121" s="201">
        <f>+INDEX(DataEx!$1:$1048576,MATCH('2013'!$A121,DataEx!$D:$D,0),MATCH('2013'!N$101,DataEx!$222:$222,0))</f>
        <v>1079348.0183819076</v>
      </c>
      <c r="O121" s="201">
        <f>+INDEX(DataEx!$1:$1048576,MATCH('2013'!$A121,DataEx!$D:$D,0),MATCH('2013'!O$101,DataEx!$222:$222,0))</f>
        <v>1345127.7045627646</v>
      </c>
      <c r="P121" s="201">
        <f>+INDEX(DataEx!$1:$1048576,MATCH('2013'!$A121,DataEx!$D:$D,0),MATCH('2013'!P$101,DataEx!$222:$222,0))</f>
        <v>1098866.9792922472</v>
      </c>
      <c r="Q121" s="201">
        <f>+INDEX(DataEx!$1:$1048576,MATCH('2013'!$A121,DataEx!$D:$D,0),MATCH('2013'!Q$101,DataEx!$222:$222,0))</f>
        <v>885498.0103225843</v>
      </c>
      <c r="R121" s="275">
        <f>+INDEX(DataEx!$1:$1048576,MATCH('2013'!$A121,DataEx!$D:$D,0),MATCH('2013'!R$101,DataEx!$222:$222,0))</f>
        <v>1136253.4997662231</v>
      </c>
      <c r="S121" s="273">
        <f t="shared" si="20"/>
        <v>13858592.542606136</v>
      </c>
      <c r="T121" s="274">
        <f t="shared" si="21"/>
        <v>4.1654921979579606E-3</v>
      </c>
    </row>
    <row r="122" spans="1:20">
      <c r="A122" s="298" t="str">
        <f t="shared" si="17"/>
        <v>715p</v>
      </c>
      <c r="B122" s="351" t="str">
        <f>+VLOOKUP(LEFT($A122,LEN(A122)-1)*1,Master!$D$22:$G$218,4,FALSE)</f>
        <v>Ostali prihodi</v>
      </c>
      <c r="C122" s="352"/>
      <c r="D122" s="352"/>
      <c r="E122" s="352"/>
      <c r="F122" s="352"/>
      <c r="G122" s="201">
        <f>+INDEX(DataEx!$1:$1048576,MATCH('2013'!$A122,DataEx!$D:$D,0),MATCH('2013'!G$101,DataEx!$222:$222,0))</f>
        <v>923442.3429132913</v>
      </c>
      <c r="H122" s="201">
        <f>+INDEX(DataEx!$1:$1048576,MATCH('2013'!$A122,DataEx!$D:$D,0),MATCH('2013'!H$101,DataEx!$222:$222,0))</f>
        <v>1777418.9190493901</v>
      </c>
      <c r="I122" s="201">
        <f>+INDEX(DataEx!$1:$1048576,MATCH('2013'!$A122,DataEx!$D:$D,0),MATCH('2013'!I$101,DataEx!$222:$222,0))</f>
        <v>2321412.8253925741</v>
      </c>
      <c r="J122" s="201">
        <f>+INDEX(DataEx!$1:$1048576,MATCH('2013'!$A122,DataEx!$D:$D,0),MATCH('2013'!J$101,DataEx!$222:$222,0))</f>
        <v>1637829.2535735941</v>
      </c>
      <c r="K122" s="201">
        <f>+INDEX(DataEx!$1:$1048576,MATCH('2013'!$A122,DataEx!$D:$D,0),MATCH('2013'!K$101,DataEx!$222:$222,0))</f>
        <v>1886272.7717710272</v>
      </c>
      <c r="L122" s="201">
        <f>+INDEX(DataEx!$1:$1048576,MATCH('2013'!$A122,DataEx!$D:$D,0),MATCH('2013'!L$101,DataEx!$222:$222,0))</f>
        <v>1533956.11443653</v>
      </c>
      <c r="M122" s="201">
        <f>+INDEX(DataEx!$1:$1048576,MATCH('2013'!$A122,DataEx!$D:$D,0),MATCH('2013'!M$101,DataEx!$222:$222,0))</f>
        <v>3092390.5965000256</v>
      </c>
      <c r="N122" s="201">
        <f>+INDEX(DataEx!$1:$1048576,MATCH('2013'!$A122,DataEx!$D:$D,0),MATCH('2013'!N$101,DataEx!$222:$222,0))</f>
        <v>2409748.3951187199</v>
      </c>
      <c r="O122" s="201">
        <f>+INDEX(DataEx!$1:$1048576,MATCH('2013'!$A122,DataEx!$D:$D,0),MATCH('2013'!O$101,DataEx!$222:$222,0))</f>
        <v>1476812.0861061718</v>
      </c>
      <c r="P122" s="201">
        <f>+INDEX(DataEx!$1:$1048576,MATCH('2013'!$A122,DataEx!$D:$D,0),MATCH('2013'!P$101,DataEx!$222:$222,0))</f>
        <v>1888437.4129044577</v>
      </c>
      <c r="Q122" s="201">
        <f>+INDEX(DataEx!$1:$1048576,MATCH('2013'!$A122,DataEx!$D:$D,0),MATCH('2013'!Q$101,DataEx!$222:$222,0))</f>
        <v>2006775.4309992469</v>
      </c>
      <c r="R122" s="275">
        <f>+INDEX(DataEx!$1:$1048576,MATCH('2013'!$A122,DataEx!$D:$D,0),MATCH('2013'!R$101,DataEx!$222:$222,0))</f>
        <v>8463643.2651979905</v>
      </c>
      <c r="S122" s="273">
        <f t="shared" si="20"/>
        <v>29418139.413963012</v>
      </c>
      <c r="T122" s="274">
        <f t="shared" si="21"/>
        <v>8.8422420841487871E-3</v>
      </c>
    </row>
    <row r="123" spans="1:20">
      <c r="A123" s="298" t="str">
        <f t="shared" si="17"/>
        <v>73p</v>
      </c>
      <c r="B123" s="351" t="str">
        <f>+VLOOKUP(LEFT($A123,LEN(A123)-1)*1,Master!$D$22:$G$218,4,FALSE)</f>
        <v>Primici od otplate kredita i sredstva prenesena iz prethodne godine</v>
      </c>
      <c r="C123" s="352"/>
      <c r="D123" s="352"/>
      <c r="E123" s="352"/>
      <c r="F123" s="352"/>
      <c r="G123" s="201">
        <f>+INDEX(DataEx!$1:$1048576,MATCH('2013'!$A123,DataEx!$D:$D,0),MATCH('2013'!G$101,DataEx!$222:$222,0))</f>
        <v>559600.7769500342</v>
      </c>
      <c r="H123" s="201">
        <f>+INDEX(DataEx!$1:$1048576,MATCH('2013'!$A123,DataEx!$D:$D,0),MATCH('2013'!H$101,DataEx!$222:$222,0))</f>
        <v>354476.86713533319</v>
      </c>
      <c r="I123" s="201">
        <f>+INDEX(DataEx!$1:$1048576,MATCH('2013'!$A123,DataEx!$D:$D,0),MATCH('2013'!I$101,DataEx!$222:$222,0))</f>
        <v>385297.92814256047</v>
      </c>
      <c r="J123" s="201">
        <f>+INDEX(DataEx!$1:$1048576,MATCH('2013'!$A123,DataEx!$D:$D,0),MATCH('2013'!J$101,DataEx!$222:$222,0))</f>
        <v>255274.24635764034</v>
      </c>
      <c r="K123" s="201">
        <f>+INDEX(DataEx!$1:$1048576,MATCH('2013'!$A123,DataEx!$D:$D,0),MATCH('2013'!K$101,DataEx!$222:$222,0))</f>
        <v>249492.02995238511</v>
      </c>
      <c r="L123" s="201">
        <f>+INDEX(DataEx!$1:$1048576,MATCH('2013'!$A123,DataEx!$D:$D,0),MATCH('2013'!L$101,DataEx!$222:$222,0))</f>
        <v>375486.02775821509</v>
      </c>
      <c r="M123" s="201">
        <f>+INDEX(DataEx!$1:$1048576,MATCH('2013'!$A123,DataEx!$D:$D,0),MATCH('2013'!M$101,DataEx!$222:$222,0))</f>
        <v>535390.30249528366</v>
      </c>
      <c r="N123" s="201">
        <f>+INDEX(DataEx!$1:$1048576,MATCH('2013'!$A123,DataEx!$D:$D,0),MATCH('2013'!N$101,DataEx!$222:$222,0))</f>
        <v>597926.67182852363</v>
      </c>
      <c r="O123" s="201">
        <f>+INDEX(DataEx!$1:$1048576,MATCH('2013'!$A123,DataEx!$D:$D,0),MATCH('2013'!O$101,DataEx!$222:$222,0))</f>
        <v>377295.10829472088</v>
      </c>
      <c r="P123" s="201">
        <f>+INDEX(DataEx!$1:$1048576,MATCH('2013'!$A123,DataEx!$D:$D,0),MATCH('2013'!P$101,DataEx!$222:$222,0))</f>
        <v>319944.5954149249</v>
      </c>
      <c r="Q123" s="201">
        <f>+INDEX(DataEx!$1:$1048576,MATCH('2013'!$A123,DataEx!$D:$D,0),MATCH('2013'!Q$101,DataEx!$222:$222,0))</f>
        <v>559463.96219362307</v>
      </c>
      <c r="R123" s="275">
        <f>+INDEX(DataEx!$1:$1048576,MATCH('2013'!$A123,DataEx!$D:$D,0),MATCH('2013'!R$101,DataEx!$222:$222,0))</f>
        <v>239411.49161934044</v>
      </c>
      <c r="S123" s="273">
        <f t="shared" si="20"/>
        <v>4809060.008142584</v>
      </c>
      <c r="T123" s="274">
        <f t="shared" si="21"/>
        <v>1.4454643847738454E-3</v>
      </c>
    </row>
    <row r="124" spans="1:20" ht="13.5" thickBot="1">
      <c r="A124" s="298" t="str">
        <f t="shared" si="17"/>
        <v>74p</v>
      </c>
      <c r="B124" s="353" t="str">
        <f>+VLOOKUP(LEFT($A124,LEN(A124)-1)*1,Master!$D$22:$G$218,4,FALSE)</f>
        <v>Donacije i transferi</v>
      </c>
      <c r="C124" s="354"/>
      <c r="D124" s="354"/>
      <c r="E124" s="354"/>
      <c r="F124" s="354"/>
      <c r="G124" s="201">
        <f>+INDEX(DataEx!$1:$1048576,MATCH('2013'!$A124,DataEx!$D:$D,0),MATCH('2013'!G$101,DataEx!$222:$222,0))</f>
        <v>0</v>
      </c>
      <c r="H124" s="201">
        <f>+INDEX(DataEx!$1:$1048576,MATCH('2013'!$A124,DataEx!$D:$D,0),MATCH('2013'!H$101,DataEx!$222:$222,0))</f>
        <v>0</v>
      </c>
      <c r="I124" s="201">
        <f>+INDEX(DataEx!$1:$1048576,MATCH('2013'!$A124,DataEx!$D:$D,0),MATCH('2013'!I$101,DataEx!$222:$222,0))</f>
        <v>0</v>
      </c>
      <c r="J124" s="201">
        <f>+INDEX(DataEx!$1:$1048576,MATCH('2013'!$A124,DataEx!$D:$D,0),MATCH('2013'!J$101,DataEx!$222:$222,0))</f>
        <v>0</v>
      </c>
      <c r="K124" s="201">
        <f>+INDEX(DataEx!$1:$1048576,MATCH('2013'!$A124,DataEx!$D:$D,0),MATCH('2013'!K$101,DataEx!$222:$222,0))</f>
        <v>0</v>
      </c>
      <c r="L124" s="201">
        <f>+INDEX(DataEx!$1:$1048576,MATCH('2013'!$A124,DataEx!$D:$D,0),MATCH('2013'!L$101,DataEx!$222:$222,0))</f>
        <v>0</v>
      </c>
      <c r="M124" s="201">
        <f>+INDEX(DataEx!$1:$1048576,MATCH('2013'!$A124,DataEx!$D:$D,0),MATCH('2013'!M$101,DataEx!$222:$222,0))</f>
        <v>0</v>
      </c>
      <c r="N124" s="201">
        <f>+INDEX(DataEx!$1:$1048576,MATCH('2013'!$A124,DataEx!$D:$D,0),MATCH('2013'!N$101,DataEx!$222:$222,0))</f>
        <v>0</v>
      </c>
      <c r="O124" s="201">
        <f>+INDEX(DataEx!$1:$1048576,MATCH('2013'!$A124,DataEx!$D:$D,0),MATCH('2013'!O$101,DataEx!$222:$222,0))</f>
        <v>0</v>
      </c>
      <c r="P124" s="201">
        <f>+INDEX(DataEx!$1:$1048576,MATCH('2013'!$A124,DataEx!$D:$D,0),MATCH('2013'!P$101,DataEx!$222:$222,0))</f>
        <v>0</v>
      </c>
      <c r="Q124" s="201">
        <f>+INDEX(DataEx!$1:$1048576,MATCH('2013'!$A124,DataEx!$D:$D,0),MATCH('2013'!Q$101,DataEx!$222:$222,0))</f>
        <v>0</v>
      </c>
      <c r="R124" s="275">
        <f>+INDEX(DataEx!$1:$1048576,MATCH('2013'!$A124,DataEx!$D:$D,0),MATCH('2013'!R$101,DataEx!$222:$222,0))</f>
        <v>0</v>
      </c>
      <c r="S124" s="276">
        <f t="shared" si="20"/>
        <v>0</v>
      </c>
      <c r="T124" s="277">
        <f t="shared" si="21"/>
        <v>0</v>
      </c>
    </row>
    <row r="125" spans="1:20" ht="13.5" thickBot="1">
      <c r="A125" s="298" t="str">
        <f t="shared" si="17"/>
        <v>4p</v>
      </c>
      <c r="B125" s="339" t="str">
        <f>+VLOOKUP(LEFT($A125,LEN(A125)-1)*1,Master!$D$22:$G$218,4,FALSE)</f>
        <v>Budžetki izdaci</v>
      </c>
      <c r="C125" s="340"/>
      <c r="D125" s="340"/>
      <c r="E125" s="340"/>
      <c r="F125" s="340"/>
      <c r="G125" s="177">
        <f>+G127+G138+G144+SUM(G145:G148)</f>
        <v>104759711.41583334</v>
      </c>
      <c r="H125" s="177">
        <f t="shared" ref="H125:R125" si="23">+H127+H138+H144+SUM(H145:H148)</f>
        <v>104759711.41583334</v>
      </c>
      <c r="I125" s="177">
        <f t="shared" si="23"/>
        <v>104759711.41583334</v>
      </c>
      <c r="J125" s="177">
        <f t="shared" si="23"/>
        <v>104759711.41583334</v>
      </c>
      <c r="K125" s="177">
        <f t="shared" si="23"/>
        <v>104759711.41583334</v>
      </c>
      <c r="L125" s="177">
        <f t="shared" si="23"/>
        <v>104759711.41583334</v>
      </c>
      <c r="M125" s="177">
        <f t="shared" si="23"/>
        <v>104759711.41583334</v>
      </c>
      <c r="N125" s="177">
        <f t="shared" si="23"/>
        <v>104759711.41583334</v>
      </c>
      <c r="O125" s="177">
        <f t="shared" si="23"/>
        <v>104759711.41583334</v>
      </c>
      <c r="P125" s="177">
        <f t="shared" si="23"/>
        <v>104759711.41583334</v>
      </c>
      <c r="Q125" s="177">
        <f t="shared" si="23"/>
        <v>104759711.41583334</v>
      </c>
      <c r="R125" s="177">
        <f t="shared" si="23"/>
        <v>104759711.41583334</v>
      </c>
      <c r="S125" s="278">
        <f t="shared" si="20"/>
        <v>1257116536.99</v>
      </c>
      <c r="T125" s="279">
        <f t="shared" si="21"/>
        <v>0.37785288157198677</v>
      </c>
    </row>
    <row r="126" spans="1:20" ht="13.5" thickBot="1">
      <c r="A126" s="298" t="str">
        <f t="shared" si="17"/>
        <v>41p</v>
      </c>
      <c r="B126" s="355" t="str">
        <f>+VLOOKUP(LEFT($A126,LEN(A126)-1)*1,Master!$D$22:$G$218,4,FALSE)</f>
        <v>Tekući izdaci</v>
      </c>
      <c r="C126" s="356"/>
      <c r="D126" s="356"/>
      <c r="E126" s="356"/>
      <c r="F126" s="356"/>
      <c r="G126" s="207">
        <f>+G125-G145</f>
        <v>104759711.41583334</v>
      </c>
      <c r="H126" s="207">
        <f t="shared" ref="H126:R126" si="24">+H125-H145</f>
        <v>104759711.41583334</v>
      </c>
      <c r="I126" s="207">
        <f t="shared" si="24"/>
        <v>104759711.41583334</v>
      </c>
      <c r="J126" s="207">
        <f t="shared" si="24"/>
        <v>104759711.41583334</v>
      </c>
      <c r="K126" s="207">
        <f t="shared" si="24"/>
        <v>104759711.41583334</v>
      </c>
      <c r="L126" s="207">
        <f t="shared" si="24"/>
        <v>104759711.41583334</v>
      </c>
      <c r="M126" s="207">
        <f t="shared" si="24"/>
        <v>104759711.41583334</v>
      </c>
      <c r="N126" s="207">
        <f t="shared" si="24"/>
        <v>104759711.41583334</v>
      </c>
      <c r="O126" s="207">
        <f t="shared" si="24"/>
        <v>104759711.41583334</v>
      </c>
      <c r="P126" s="207">
        <f t="shared" si="24"/>
        <v>104759711.41583334</v>
      </c>
      <c r="Q126" s="207">
        <f t="shared" si="24"/>
        <v>104759711.41583334</v>
      </c>
      <c r="R126" s="207">
        <f t="shared" si="24"/>
        <v>104759711.41583334</v>
      </c>
      <c r="S126" s="280">
        <f t="shared" si="20"/>
        <v>1257116536.99</v>
      </c>
      <c r="T126" s="281">
        <f t="shared" si="21"/>
        <v>0.37785288157198677</v>
      </c>
    </row>
    <row r="127" spans="1:20">
      <c r="A127" s="298" t="str">
        <f t="shared" si="17"/>
        <v>40p</v>
      </c>
      <c r="B127" s="357" t="str">
        <f>+VLOOKUP(LEFT($A127,LEN(A127)-1)*1,Master!$D$22:$G$218,4,FALSE)</f>
        <v>Tekući budžetski izdaci</v>
      </c>
      <c r="C127" s="358"/>
      <c r="D127" s="358"/>
      <c r="E127" s="358"/>
      <c r="F127" s="358"/>
      <c r="G127" s="213">
        <f>+SUM(G128:G137)</f>
        <v>54857253.506666668</v>
      </c>
      <c r="H127" s="213">
        <f t="shared" ref="H127:R127" si="25">+SUM(H128:H137)</f>
        <v>54857253.506666668</v>
      </c>
      <c r="I127" s="213">
        <f t="shared" si="25"/>
        <v>54857253.506666668</v>
      </c>
      <c r="J127" s="213">
        <f t="shared" si="25"/>
        <v>54857253.506666668</v>
      </c>
      <c r="K127" s="213">
        <f t="shared" si="25"/>
        <v>54857253.506666668</v>
      </c>
      <c r="L127" s="213">
        <f t="shared" si="25"/>
        <v>54857253.506666668</v>
      </c>
      <c r="M127" s="213">
        <f t="shared" si="25"/>
        <v>54857253.506666668</v>
      </c>
      <c r="N127" s="213">
        <f t="shared" si="25"/>
        <v>54857253.506666668</v>
      </c>
      <c r="O127" s="213">
        <f t="shared" si="25"/>
        <v>54857253.506666668</v>
      </c>
      <c r="P127" s="213">
        <f t="shared" si="25"/>
        <v>54857253.506666668</v>
      </c>
      <c r="Q127" s="213">
        <f t="shared" si="25"/>
        <v>54857253.506666668</v>
      </c>
      <c r="R127" s="282">
        <f t="shared" si="25"/>
        <v>54857253.506666668</v>
      </c>
      <c r="S127" s="268">
        <f t="shared" si="20"/>
        <v>658287042.08000004</v>
      </c>
      <c r="T127" s="269">
        <f t="shared" si="21"/>
        <v>0.19786205051998798</v>
      </c>
    </row>
    <row r="128" spans="1:20">
      <c r="A128" s="298" t="str">
        <f t="shared" si="17"/>
        <v>411p</v>
      </c>
      <c r="B128" s="343" t="str">
        <f>+VLOOKUP(LEFT($A128,LEN(A128)-1)*1,Master!$D$22:$G$218,4,FALSE)</f>
        <v>Bruto zarade i doprinosi na teret poslodavca</v>
      </c>
      <c r="C128" s="344"/>
      <c r="D128" s="344"/>
      <c r="E128" s="344"/>
      <c r="F128" s="344"/>
      <c r="G128" s="189">
        <f>+INDEX(DataEx!$1:$1048576,MATCH('2013'!$A128,DataEx!$D:$D,0),MATCH('2013'!G$101,DataEx!$222:$222,0))</f>
        <v>31010717.645833336</v>
      </c>
      <c r="H128" s="189">
        <f>+INDEX(DataEx!$1:$1048576,MATCH('2013'!$A128,DataEx!$D:$D,0),MATCH('2013'!H$101,DataEx!$222:$222,0))</f>
        <v>31010717.645833336</v>
      </c>
      <c r="I128" s="189">
        <f>+INDEX(DataEx!$1:$1048576,MATCH('2013'!$A128,DataEx!$D:$D,0),MATCH('2013'!I$101,DataEx!$222:$222,0))</f>
        <v>31010717.645833336</v>
      </c>
      <c r="J128" s="189">
        <f>+INDEX(DataEx!$1:$1048576,MATCH('2013'!$A128,DataEx!$D:$D,0),MATCH('2013'!J$101,DataEx!$222:$222,0))</f>
        <v>31010717.645833336</v>
      </c>
      <c r="K128" s="189">
        <f>+INDEX(DataEx!$1:$1048576,MATCH('2013'!$A128,DataEx!$D:$D,0),MATCH('2013'!K$101,DataEx!$222:$222,0))</f>
        <v>31010717.645833336</v>
      </c>
      <c r="L128" s="189">
        <f>+INDEX(DataEx!$1:$1048576,MATCH('2013'!$A128,DataEx!$D:$D,0),MATCH('2013'!L$101,DataEx!$222:$222,0))</f>
        <v>31010717.645833336</v>
      </c>
      <c r="M128" s="189">
        <f>+INDEX(DataEx!$1:$1048576,MATCH('2013'!$A128,DataEx!$D:$D,0),MATCH('2013'!M$101,DataEx!$222:$222,0))</f>
        <v>31010717.645833336</v>
      </c>
      <c r="N128" s="189">
        <f>+INDEX(DataEx!$1:$1048576,MATCH('2013'!$A128,DataEx!$D:$D,0),MATCH('2013'!N$101,DataEx!$222:$222,0))</f>
        <v>31010717.645833336</v>
      </c>
      <c r="O128" s="189">
        <f>+INDEX(DataEx!$1:$1048576,MATCH('2013'!$A128,DataEx!$D:$D,0),MATCH('2013'!O$101,DataEx!$222:$222,0))</f>
        <v>31010717.645833336</v>
      </c>
      <c r="P128" s="189">
        <f>+INDEX(DataEx!$1:$1048576,MATCH('2013'!$A128,DataEx!$D:$D,0),MATCH('2013'!P$101,DataEx!$222:$222,0))</f>
        <v>31010717.645833336</v>
      </c>
      <c r="Q128" s="189">
        <f>+INDEX(DataEx!$1:$1048576,MATCH('2013'!$A128,DataEx!$D:$D,0),MATCH('2013'!Q$101,DataEx!$222:$222,0))</f>
        <v>31010717.645833336</v>
      </c>
      <c r="R128" s="189">
        <f>+INDEX(DataEx!$1:$1048576,MATCH('2013'!$A128,DataEx!$D:$D,0),MATCH('2013'!R$101,DataEx!$222:$222,0))</f>
        <v>31010717.645833336</v>
      </c>
      <c r="S128" s="270">
        <f t="shared" si="20"/>
        <v>372128611.75</v>
      </c>
      <c r="T128" s="271">
        <f t="shared" si="21"/>
        <v>0.11185110061617072</v>
      </c>
    </row>
    <row r="129" spans="1:20">
      <c r="A129" s="298" t="str">
        <f t="shared" si="17"/>
        <v>412p</v>
      </c>
      <c r="B129" s="343" t="str">
        <f>+VLOOKUP(LEFT($A129,LEN(A129)-1)*1,Master!$D$22:$G$218,4,FALSE)</f>
        <v>Ostala lična primanja</v>
      </c>
      <c r="C129" s="344"/>
      <c r="D129" s="344"/>
      <c r="E129" s="344"/>
      <c r="F129" s="344"/>
      <c r="G129" s="189">
        <f>+INDEX(DataEx!$1:$1048576,MATCH('2013'!$A129,DataEx!$D:$D,0),MATCH('2013'!G$101,DataEx!$222:$222,0))</f>
        <v>901608.53416666668</v>
      </c>
      <c r="H129" s="189">
        <f>+INDEX(DataEx!$1:$1048576,MATCH('2013'!$A129,DataEx!$D:$D,0),MATCH('2013'!H$101,DataEx!$222:$222,0))</f>
        <v>901608.53416666668</v>
      </c>
      <c r="I129" s="189">
        <f>+INDEX(DataEx!$1:$1048576,MATCH('2013'!$A129,DataEx!$D:$D,0),MATCH('2013'!I$101,DataEx!$222:$222,0))</f>
        <v>901608.53416666668</v>
      </c>
      <c r="J129" s="189">
        <f>+INDEX(DataEx!$1:$1048576,MATCH('2013'!$A129,DataEx!$D:$D,0),MATCH('2013'!J$101,DataEx!$222:$222,0))</f>
        <v>901608.53416666668</v>
      </c>
      <c r="K129" s="189">
        <f>+INDEX(DataEx!$1:$1048576,MATCH('2013'!$A129,DataEx!$D:$D,0),MATCH('2013'!K$101,DataEx!$222:$222,0))</f>
        <v>901608.53416666668</v>
      </c>
      <c r="L129" s="189">
        <f>+INDEX(DataEx!$1:$1048576,MATCH('2013'!$A129,DataEx!$D:$D,0),MATCH('2013'!L$101,DataEx!$222:$222,0))</f>
        <v>901608.53416666668</v>
      </c>
      <c r="M129" s="189">
        <f>+INDEX(DataEx!$1:$1048576,MATCH('2013'!$A129,DataEx!$D:$D,0),MATCH('2013'!M$101,DataEx!$222:$222,0))</f>
        <v>901608.53416666668</v>
      </c>
      <c r="N129" s="189">
        <f>+INDEX(DataEx!$1:$1048576,MATCH('2013'!$A129,DataEx!$D:$D,0),MATCH('2013'!N$101,DataEx!$222:$222,0))</f>
        <v>901608.53416666668</v>
      </c>
      <c r="O129" s="189">
        <f>+INDEX(DataEx!$1:$1048576,MATCH('2013'!$A129,DataEx!$D:$D,0),MATCH('2013'!O$101,DataEx!$222:$222,0))</f>
        <v>901608.53416666668</v>
      </c>
      <c r="P129" s="189">
        <f>+INDEX(DataEx!$1:$1048576,MATCH('2013'!$A129,DataEx!$D:$D,0),MATCH('2013'!P$101,DataEx!$222:$222,0))</f>
        <v>901608.53416666668</v>
      </c>
      <c r="Q129" s="189">
        <f>+INDEX(DataEx!$1:$1048576,MATCH('2013'!$A129,DataEx!$D:$D,0),MATCH('2013'!Q$101,DataEx!$222:$222,0))</f>
        <v>901608.53416666668</v>
      </c>
      <c r="R129" s="189">
        <f>+INDEX(DataEx!$1:$1048576,MATCH('2013'!$A129,DataEx!$D:$D,0),MATCH('2013'!R$101,DataEx!$222:$222,0))</f>
        <v>901608.53416666668</v>
      </c>
      <c r="S129" s="270">
        <f t="shared" si="20"/>
        <v>10819302.41</v>
      </c>
      <c r="T129" s="271">
        <f t="shared" si="21"/>
        <v>3.2519694649834688E-3</v>
      </c>
    </row>
    <row r="130" spans="1:20">
      <c r="A130" s="298" t="str">
        <f t="shared" si="17"/>
        <v>413p</v>
      </c>
      <c r="B130" s="343" t="str">
        <f>+VLOOKUP(LEFT($A130,LEN(A130)-1)*1,Master!$D$22:$G$218,4,FALSE)</f>
        <v>Rashodi za materijal</v>
      </c>
      <c r="C130" s="344"/>
      <c r="D130" s="344"/>
      <c r="E130" s="344"/>
      <c r="F130" s="344"/>
      <c r="G130" s="189">
        <f>+INDEX(DataEx!$1:$1048576,MATCH('2013'!$A130,DataEx!$D:$D,0),MATCH('2013'!G$101,DataEx!$222:$222,0))</f>
        <v>2109966.5125000002</v>
      </c>
      <c r="H130" s="189">
        <f>+INDEX(DataEx!$1:$1048576,MATCH('2013'!$A130,DataEx!$D:$D,0),MATCH('2013'!H$101,DataEx!$222:$222,0))</f>
        <v>2109966.5125000002</v>
      </c>
      <c r="I130" s="189">
        <f>+INDEX(DataEx!$1:$1048576,MATCH('2013'!$A130,DataEx!$D:$D,0),MATCH('2013'!I$101,DataEx!$222:$222,0))</f>
        <v>2109966.5125000002</v>
      </c>
      <c r="J130" s="189">
        <f>+INDEX(DataEx!$1:$1048576,MATCH('2013'!$A130,DataEx!$D:$D,0),MATCH('2013'!J$101,DataEx!$222:$222,0))</f>
        <v>2109966.5125000002</v>
      </c>
      <c r="K130" s="189">
        <f>+INDEX(DataEx!$1:$1048576,MATCH('2013'!$A130,DataEx!$D:$D,0),MATCH('2013'!K$101,DataEx!$222:$222,0))</f>
        <v>2109966.5125000002</v>
      </c>
      <c r="L130" s="189">
        <f>+INDEX(DataEx!$1:$1048576,MATCH('2013'!$A130,DataEx!$D:$D,0),MATCH('2013'!L$101,DataEx!$222:$222,0))</f>
        <v>2109966.5125000002</v>
      </c>
      <c r="M130" s="189">
        <f>+INDEX(DataEx!$1:$1048576,MATCH('2013'!$A130,DataEx!$D:$D,0),MATCH('2013'!M$101,DataEx!$222:$222,0))</f>
        <v>2109966.5125000002</v>
      </c>
      <c r="N130" s="189">
        <f>+INDEX(DataEx!$1:$1048576,MATCH('2013'!$A130,DataEx!$D:$D,0),MATCH('2013'!N$101,DataEx!$222:$222,0))</f>
        <v>2109966.5125000002</v>
      </c>
      <c r="O130" s="189">
        <f>+INDEX(DataEx!$1:$1048576,MATCH('2013'!$A130,DataEx!$D:$D,0),MATCH('2013'!O$101,DataEx!$222:$222,0))</f>
        <v>2109966.5125000002</v>
      </c>
      <c r="P130" s="189">
        <f>+INDEX(DataEx!$1:$1048576,MATCH('2013'!$A130,DataEx!$D:$D,0),MATCH('2013'!P$101,DataEx!$222:$222,0))</f>
        <v>2109966.5125000002</v>
      </c>
      <c r="Q130" s="189">
        <f>+INDEX(DataEx!$1:$1048576,MATCH('2013'!$A130,DataEx!$D:$D,0),MATCH('2013'!Q$101,DataEx!$222:$222,0))</f>
        <v>2109966.5125000002</v>
      </c>
      <c r="R130" s="189">
        <f>+INDEX(DataEx!$1:$1048576,MATCH('2013'!$A130,DataEx!$D:$D,0),MATCH('2013'!R$101,DataEx!$222:$222,0))</f>
        <v>2109966.5125000002</v>
      </c>
      <c r="S130" s="270">
        <f t="shared" si="20"/>
        <v>25319598.149999995</v>
      </c>
      <c r="T130" s="271">
        <f t="shared" si="21"/>
        <v>7.6103390892696106E-3</v>
      </c>
    </row>
    <row r="131" spans="1:20">
      <c r="A131" s="298" t="str">
        <f t="shared" si="17"/>
        <v>414p</v>
      </c>
      <c r="B131" s="343" t="str">
        <f>+VLOOKUP(LEFT($A131,LEN(A131)-1)*1,Master!$D$22:$G$218,4,FALSE)</f>
        <v>Rashodi za usluge</v>
      </c>
      <c r="C131" s="344"/>
      <c r="D131" s="344"/>
      <c r="E131" s="344"/>
      <c r="F131" s="344"/>
      <c r="G131" s="189">
        <f>+INDEX(DataEx!$1:$1048576,MATCH('2013'!$A131,DataEx!$D:$D,0),MATCH('2013'!G$101,DataEx!$222:$222,0))</f>
        <v>3636728.03</v>
      </c>
      <c r="H131" s="189">
        <f>+INDEX(DataEx!$1:$1048576,MATCH('2013'!$A131,DataEx!$D:$D,0),MATCH('2013'!H$101,DataEx!$222:$222,0))</f>
        <v>3636728.03</v>
      </c>
      <c r="I131" s="189">
        <f>+INDEX(DataEx!$1:$1048576,MATCH('2013'!$A131,DataEx!$D:$D,0),MATCH('2013'!I$101,DataEx!$222:$222,0))</f>
        <v>3636728.03</v>
      </c>
      <c r="J131" s="189">
        <f>+INDEX(DataEx!$1:$1048576,MATCH('2013'!$A131,DataEx!$D:$D,0),MATCH('2013'!J$101,DataEx!$222:$222,0))</f>
        <v>3636728.03</v>
      </c>
      <c r="K131" s="189">
        <f>+INDEX(DataEx!$1:$1048576,MATCH('2013'!$A131,DataEx!$D:$D,0),MATCH('2013'!K$101,DataEx!$222:$222,0))</f>
        <v>3636728.03</v>
      </c>
      <c r="L131" s="189">
        <f>+INDEX(DataEx!$1:$1048576,MATCH('2013'!$A131,DataEx!$D:$D,0),MATCH('2013'!L$101,DataEx!$222:$222,0))</f>
        <v>3636728.03</v>
      </c>
      <c r="M131" s="189">
        <f>+INDEX(DataEx!$1:$1048576,MATCH('2013'!$A131,DataEx!$D:$D,0),MATCH('2013'!M$101,DataEx!$222:$222,0))</f>
        <v>3636728.03</v>
      </c>
      <c r="N131" s="189">
        <f>+INDEX(DataEx!$1:$1048576,MATCH('2013'!$A131,DataEx!$D:$D,0),MATCH('2013'!N$101,DataEx!$222:$222,0))</f>
        <v>3636728.03</v>
      </c>
      <c r="O131" s="189">
        <f>+INDEX(DataEx!$1:$1048576,MATCH('2013'!$A131,DataEx!$D:$D,0),MATCH('2013'!O$101,DataEx!$222:$222,0))</f>
        <v>3636728.03</v>
      </c>
      <c r="P131" s="189">
        <f>+INDEX(DataEx!$1:$1048576,MATCH('2013'!$A131,DataEx!$D:$D,0),MATCH('2013'!P$101,DataEx!$222:$222,0))</f>
        <v>3636728.03</v>
      </c>
      <c r="Q131" s="189">
        <f>+INDEX(DataEx!$1:$1048576,MATCH('2013'!$A131,DataEx!$D:$D,0),MATCH('2013'!Q$101,DataEx!$222:$222,0))</f>
        <v>3636728.03</v>
      </c>
      <c r="R131" s="189">
        <f>+INDEX(DataEx!$1:$1048576,MATCH('2013'!$A131,DataEx!$D:$D,0),MATCH('2013'!R$101,DataEx!$222:$222,0))</f>
        <v>3636728.03</v>
      </c>
      <c r="S131" s="270">
        <f t="shared" si="20"/>
        <v>43640736.360000007</v>
      </c>
      <c r="T131" s="271">
        <f t="shared" si="21"/>
        <v>1.3117143480613167E-2</v>
      </c>
    </row>
    <row r="132" spans="1:20">
      <c r="A132" s="298" t="str">
        <f t="shared" si="17"/>
        <v>415p</v>
      </c>
      <c r="B132" s="343" t="str">
        <f>+VLOOKUP(LEFT($A132,LEN(A132)-1)*1,Master!$D$22:$G$218,4,FALSE)</f>
        <v>Rashodi za tekuće održavanje</v>
      </c>
      <c r="C132" s="344"/>
      <c r="D132" s="344"/>
      <c r="E132" s="344"/>
      <c r="F132" s="344"/>
      <c r="G132" s="189">
        <f>+INDEX(DataEx!$1:$1048576,MATCH('2013'!$A132,DataEx!$D:$D,0),MATCH('2013'!G$101,DataEx!$222:$222,0))</f>
        <v>1705556.6708333332</v>
      </c>
      <c r="H132" s="189">
        <f>+INDEX(DataEx!$1:$1048576,MATCH('2013'!$A132,DataEx!$D:$D,0),MATCH('2013'!H$101,DataEx!$222:$222,0))</f>
        <v>1705556.6708333332</v>
      </c>
      <c r="I132" s="189">
        <f>+INDEX(DataEx!$1:$1048576,MATCH('2013'!$A132,DataEx!$D:$D,0),MATCH('2013'!I$101,DataEx!$222:$222,0))</f>
        <v>1705556.6708333332</v>
      </c>
      <c r="J132" s="189">
        <f>+INDEX(DataEx!$1:$1048576,MATCH('2013'!$A132,DataEx!$D:$D,0),MATCH('2013'!J$101,DataEx!$222:$222,0))</f>
        <v>1705556.6708333332</v>
      </c>
      <c r="K132" s="189">
        <f>+INDEX(DataEx!$1:$1048576,MATCH('2013'!$A132,DataEx!$D:$D,0),MATCH('2013'!K$101,DataEx!$222:$222,0))</f>
        <v>1705556.6708333332</v>
      </c>
      <c r="L132" s="189">
        <f>+INDEX(DataEx!$1:$1048576,MATCH('2013'!$A132,DataEx!$D:$D,0),MATCH('2013'!L$101,DataEx!$222:$222,0))</f>
        <v>1705556.6708333332</v>
      </c>
      <c r="M132" s="189">
        <f>+INDEX(DataEx!$1:$1048576,MATCH('2013'!$A132,DataEx!$D:$D,0),MATCH('2013'!M$101,DataEx!$222:$222,0))</f>
        <v>1705556.6708333332</v>
      </c>
      <c r="N132" s="189">
        <f>+INDEX(DataEx!$1:$1048576,MATCH('2013'!$A132,DataEx!$D:$D,0),MATCH('2013'!N$101,DataEx!$222:$222,0))</f>
        <v>1705556.6708333332</v>
      </c>
      <c r="O132" s="189">
        <f>+INDEX(DataEx!$1:$1048576,MATCH('2013'!$A132,DataEx!$D:$D,0),MATCH('2013'!O$101,DataEx!$222:$222,0))</f>
        <v>1705556.6708333332</v>
      </c>
      <c r="P132" s="189">
        <f>+INDEX(DataEx!$1:$1048576,MATCH('2013'!$A132,DataEx!$D:$D,0),MATCH('2013'!P$101,DataEx!$222:$222,0))</f>
        <v>1705556.6708333332</v>
      </c>
      <c r="Q132" s="189">
        <f>+INDEX(DataEx!$1:$1048576,MATCH('2013'!$A132,DataEx!$D:$D,0),MATCH('2013'!Q$101,DataEx!$222:$222,0))</f>
        <v>1705556.6708333332</v>
      </c>
      <c r="R132" s="189">
        <f>+INDEX(DataEx!$1:$1048576,MATCH('2013'!$A132,DataEx!$D:$D,0),MATCH('2013'!R$101,DataEx!$222:$222,0))</f>
        <v>1705556.6708333332</v>
      </c>
      <c r="S132" s="270">
        <f t="shared" si="20"/>
        <v>20466680.049999997</v>
      </c>
      <c r="T132" s="271">
        <f t="shared" si="21"/>
        <v>6.15169223023745E-3</v>
      </c>
    </row>
    <row r="133" spans="1:20">
      <c r="A133" s="298" t="str">
        <f t="shared" si="17"/>
        <v>416p</v>
      </c>
      <c r="B133" s="343" t="str">
        <f>+VLOOKUP(LEFT($A133,LEN(A133)-1)*1,Master!$D$22:$G$218,4,FALSE)</f>
        <v>Kamate</v>
      </c>
      <c r="C133" s="344"/>
      <c r="D133" s="344"/>
      <c r="E133" s="344"/>
      <c r="F133" s="344"/>
      <c r="G133" s="189">
        <f>+INDEX(DataEx!$1:$1048576,MATCH('2013'!$A133,DataEx!$D:$D,0),MATCH('2013'!G$101,DataEx!$222:$222,0))</f>
        <v>5866967.2749999994</v>
      </c>
      <c r="H133" s="189">
        <f>+INDEX(DataEx!$1:$1048576,MATCH('2013'!$A133,DataEx!$D:$D,0),MATCH('2013'!H$101,DataEx!$222:$222,0))</f>
        <v>5866967.2749999994</v>
      </c>
      <c r="I133" s="189">
        <f>+INDEX(DataEx!$1:$1048576,MATCH('2013'!$A133,DataEx!$D:$D,0),MATCH('2013'!I$101,DataEx!$222:$222,0))</f>
        <v>5866967.2749999994</v>
      </c>
      <c r="J133" s="189">
        <f>+INDEX(DataEx!$1:$1048576,MATCH('2013'!$A133,DataEx!$D:$D,0),MATCH('2013'!J$101,DataEx!$222:$222,0))</f>
        <v>5866967.2749999994</v>
      </c>
      <c r="K133" s="189">
        <f>+INDEX(DataEx!$1:$1048576,MATCH('2013'!$A133,DataEx!$D:$D,0),MATCH('2013'!K$101,DataEx!$222:$222,0))</f>
        <v>5866967.2749999994</v>
      </c>
      <c r="L133" s="189">
        <f>+INDEX(DataEx!$1:$1048576,MATCH('2013'!$A133,DataEx!$D:$D,0),MATCH('2013'!L$101,DataEx!$222:$222,0))</f>
        <v>5866967.2749999994</v>
      </c>
      <c r="M133" s="189">
        <f>+INDEX(DataEx!$1:$1048576,MATCH('2013'!$A133,DataEx!$D:$D,0),MATCH('2013'!M$101,DataEx!$222:$222,0))</f>
        <v>5866967.2749999994</v>
      </c>
      <c r="N133" s="189">
        <f>+INDEX(DataEx!$1:$1048576,MATCH('2013'!$A133,DataEx!$D:$D,0),MATCH('2013'!N$101,DataEx!$222:$222,0))</f>
        <v>5866967.2749999994</v>
      </c>
      <c r="O133" s="189">
        <f>+INDEX(DataEx!$1:$1048576,MATCH('2013'!$A133,DataEx!$D:$D,0),MATCH('2013'!O$101,DataEx!$222:$222,0))</f>
        <v>5866967.2749999994</v>
      </c>
      <c r="P133" s="189">
        <f>+INDEX(DataEx!$1:$1048576,MATCH('2013'!$A133,DataEx!$D:$D,0),MATCH('2013'!P$101,DataEx!$222:$222,0))</f>
        <v>5866967.2749999994</v>
      </c>
      <c r="Q133" s="189">
        <f>+INDEX(DataEx!$1:$1048576,MATCH('2013'!$A133,DataEx!$D:$D,0),MATCH('2013'!Q$101,DataEx!$222:$222,0))</f>
        <v>5866967.2749999994</v>
      </c>
      <c r="R133" s="189">
        <f>+INDEX(DataEx!$1:$1048576,MATCH('2013'!$A133,DataEx!$D:$D,0),MATCH('2013'!R$101,DataEx!$222:$222,0))</f>
        <v>5866967.2749999994</v>
      </c>
      <c r="S133" s="270">
        <f t="shared" si="20"/>
        <v>70403607.299999997</v>
      </c>
      <c r="T133" s="271">
        <f t="shared" si="21"/>
        <v>2.1161288638412983E-2</v>
      </c>
    </row>
    <row r="134" spans="1:20">
      <c r="A134" s="298" t="str">
        <f t="shared" si="17"/>
        <v>417p</v>
      </c>
      <c r="B134" s="343" t="str">
        <f>+VLOOKUP(LEFT($A134,LEN(A134)-1)*1,Master!$D$22:$G$218,4,FALSE)</f>
        <v>Renta</v>
      </c>
      <c r="C134" s="344"/>
      <c r="D134" s="344"/>
      <c r="E134" s="344"/>
      <c r="F134" s="344"/>
      <c r="G134" s="189">
        <f>+INDEX(DataEx!$1:$1048576,MATCH('2013'!$A134,DataEx!$D:$D,0),MATCH('2013'!G$101,DataEx!$222:$222,0))</f>
        <v>656311.6166666667</v>
      </c>
      <c r="H134" s="189">
        <f>+INDEX(DataEx!$1:$1048576,MATCH('2013'!$A134,DataEx!$D:$D,0),MATCH('2013'!H$101,DataEx!$222:$222,0))</f>
        <v>656311.6166666667</v>
      </c>
      <c r="I134" s="189">
        <f>+INDEX(DataEx!$1:$1048576,MATCH('2013'!$A134,DataEx!$D:$D,0),MATCH('2013'!I$101,DataEx!$222:$222,0))</f>
        <v>656311.6166666667</v>
      </c>
      <c r="J134" s="189">
        <f>+INDEX(DataEx!$1:$1048576,MATCH('2013'!$A134,DataEx!$D:$D,0),MATCH('2013'!J$101,DataEx!$222:$222,0))</f>
        <v>656311.6166666667</v>
      </c>
      <c r="K134" s="189">
        <f>+INDEX(DataEx!$1:$1048576,MATCH('2013'!$A134,DataEx!$D:$D,0),MATCH('2013'!K$101,DataEx!$222:$222,0))</f>
        <v>656311.6166666667</v>
      </c>
      <c r="L134" s="189">
        <f>+INDEX(DataEx!$1:$1048576,MATCH('2013'!$A134,DataEx!$D:$D,0),MATCH('2013'!L$101,DataEx!$222:$222,0))</f>
        <v>656311.6166666667</v>
      </c>
      <c r="M134" s="189">
        <f>+INDEX(DataEx!$1:$1048576,MATCH('2013'!$A134,DataEx!$D:$D,0),MATCH('2013'!M$101,DataEx!$222:$222,0))</f>
        <v>656311.6166666667</v>
      </c>
      <c r="N134" s="189">
        <f>+INDEX(DataEx!$1:$1048576,MATCH('2013'!$A134,DataEx!$D:$D,0),MATCH('2013'!N$101,DataEx!$222:$222,0))</f>
        <v>656311.6166666667</v>
      </c>
      <c r="O134" s="189">
        <f>+INDEX(DataEx!$1:$1048576,MATCH('2013'!$A134,DataEx!$D:$D,0),MATCH('2013'!O$101,DataEx!$222:$222,0))</f>
        <v>656311.6166666667</v>
      </c>
      <c r="P134" s="189">
        <f>+INDEX(DataEx!$1:$1048576,MATCH('2013'!$A134,DataEx!$D:$D,0),MATCH('2013'!P$101,DataEx!$222:$222,0))</f>
        <v>656311.6166666667</v>
      </c>
      <c r="Q134" s="189">
        <f>+INDEX(DataEx!$1:$1048576,MATCH('2013'!$A134,DataEx!$D:$D,0),MATCH('2013'!Q$101,DataEx!$222:$222,0))</f>
        <v>656311.6166666667</v>
      </c>
      <c r="R134" s="189">
        <f>+INDEX(DataEx!$1:$1048576,MATCH('2013'!$A134,DataEx!$D:$D,0),MATCH('2013'!R$101,DataEx!$222:$222,0))</f>
        <v>656311.6166666667</v>
      </c>
      <c r="S134" s="270">
        <f t="shared" si="20"/>
        <v>7875739.4000000022</v>
      </c>
      <c r="T134" s="271">
        <f t="shared" si="21"/>
        <v>2.3672195371205297E-3</v>
      </c>
    </row>
    <row r="135" spans="1:20">
      <c r="A135" s="298" t="str">
        <f t="shared" si="17"/>
        <v>418p</v>
      </c>
      <c r="B135" s="343" t="str">
        <f>+VLOOKUP(LEFT($A135,LEN(A135)-1)*1,Master!$D$22:$G$218,4,FALSE)</f>
        <v>Subvencije</v>
      </c>
      <c r="C135" s="344"/>
      <c r="D135" s="344"/>
      <c r="E135" s="344"/>
      <c r="F135" s="344"/>
      <c r="G135" s="189">
        <f>+INDEX(DataEx!$1:$1048576,MATCH('2013'!$A135,DataEx!$D:$D,0),MATCH('2013'!G$101,DataEx!$222:$222,0))</f>
        <v>1185833.3333333333</v>
      </c>
      <c r="H135" s="189">
        <f>+INDEX(DataEx!$1:$1048576,MATCH('2013'!$A135,DataEx!$D:$D,0),MATCH('2013'!H$101,DataEx!$222:$222,0))</f>
        <v>1185833.3333333333</v>
      </c>
      <c r="I135" s="189">
        <f>+INDEX(DataEx!$1:$1048576,MATCH('2013'!$A135,DataEx!$D:$D,0),MATCH('2013'!I$101,DataEx!$222:$222,0))</f>
        <v>1185833.3333333333</v>
      </c>
      <c r="J135" s="189">
        <f>+INDEX(DataEx!$1:$1048576,MATCH('2013'!$A135,DataEx!$D:$D,0),MATCH('2013'!J$101,DataEx!$222:$222,0))</f>
        <v>1185833.3333333333</v>
      </c>
      <c r="K135" s="189">
        <f>+INDEX(DataEx!$1:$1048576,MATCH('2013'!$A135,DataEx!$D:$D,0),MATCH('2013'!K$101,DataEx!$222:$222,0))</f>
        <v>1185833.3333333333</v>
      </c>
      <c r="L135" s="189">
        <f>+INDEX(DataEx!$1:$1048576,MATCH('2013'!$A135,DataEx!$D:$D,0),MATCH('2013'!L$101,DataEx!$222:$222,0))</f>
        <v>1185833.3333333333</v>
      </c>
      <c r="M135" s="189">
        <f>+INDEX(DataEx!$1:$1048576,MATCH('2013'!$A135,DataEx!$D:$D,0),MATCH('2013'!M$101,DataEx!$222:$222,0))</f>
        <v>1185833.3333333333</v>
      </c>
      <c r="N135" s="189">
        <f>+INDEX(DataEx!$1:$1048576,MATCH('2013'!$A135,DataEx!$D:$D,0),MATCH('2013'!N$101,DataEx!$222:$222,0))</f>
        <v>1185833.3333333333</v>
      </c>
      <c r="O135" s="189">
        <f>+INDEX(DataEx!$1:$1048576,MATCH('2013'!$A135,DataEx!$D:$D,0),MATCH('2013'!O$101,DataEx!$222:$222,0))</f>
        <v>1185833.3333333333</v>
      </c>
      <c r="P135" s="189">
        <f>+INDEX(DataEx!$1:$1048576,MATCH('2013'!$A135,DataEx!$D:$D,0),MATCH('2013'!P$101,DataEx!$222:$222,0))</f>
        <v>1185833.3333333333</v>
      </c>
      <c r="Q135" s="189">
        <f>+INDEX(DataEx!$1:$1048576,MATCH('2013'!$A135,DataEx!$D:$D,0),MATCH('2013'!Q$101,DataEx!$222:$222,0))</f>
        <v>1185833.3333333333</v>
      </c>
      <c r="R135" s="189">
        <f>+INDEX(DataEx!$1:$1048576,MATCH('2013'!$A135,DataEx!$D:$D,0),MATCH('2013'!R$101,DataEx!$222:$222,0))</f>
        <v>1185833.3333333333</v>
      </c>
      <c r="S135" s="270">
        <f t="shared" si="20"/>
        <v>14230000.000000002</v>
      </c>
      <c r="T135" s="271">
        <f t="shared" si="21"/>
        <v>4.2771265404268118E-3</v>
      </c>
    </row>
    <row r="136" spans="1:20">
      <c r="A136" s="298" t="str">
        <f t="shared" si="17"/>
        <v>419p</v>
      </c>
      <c r="B136" s="343" t="str">
        <f>+VLOOKUP(LEFT($A136,LEN(A136)-1)*1,Master!$D$22:$G$218,4,FALSE)</f>
        <v>Ostali izdaci</v>
      </c>
      <c r="C136" s="344"/>
      <c r="D136" s="344"/>
      <c r="E136" s="344"/>
      <c r="F136" s="344"/>
      <c r="G136" s="189">
        <f>+INDEX(DataEx!$1:$1048576,MATCH('2013'!$A136,DataEx!$D:$D,0),MATCH('2013'!G$101,DataEx!$222:$222,0))</f>
        <v>2119159.9008333334</v>
      </c>
      <c r="H136" s="189">
        <f>+INDEX(DataEx!$1:$1048576,MATCH('2013'!$A136,DataEx!$D:$D,0),MATCH('2013'!H$101,DataEx!$222:$222,0))</f>
        <v>2119159.9008333334</v>
      </c>
      <c r="I136" s="189">
        <f>+INDEX(DataEx!$1:$1048576,MATCH('2013'!$A136,DataEx!$D:$D,0),MATCH('2013'!I$101,DataEx!$222:$222,0))</f>
        <v>2119159.9008333334</v>
      </c>
      <c r="J136" s="189">
        <f>+INDEX(DataEx!$1:$1048576,MATCH('2013'!$A136,DataEx!$D:$D,0),MATCH('2013'!J$101,DataEx!$222:$222,0))</f>
        <v>2119159.9008333334</v>
      </c>
      <c r="K136" s="189">
        <f>+INDEX(DataEx!$1:$1048576,MATCH('2013'!$A136,DataEx!$D:$D,0),MATCH('2013'!K$101,DataEx!$222:$222,0))</f>
        <v>2119159.9008333334</v>
      </c>
      <c r="L136" s="189">
        <f>+INDEX(DataEx!$1:$1048576,MATCH('2013'!$A136,DataEx!$D:$D,0),MATCH('2013'!L$101,DataEx!$222:$222,0))</f>
        <v>2119159.9008333334</v>
      </c>
      <c r="M136" s="189">
        <f>+INDEX(DataEx!$1:$1048576,MATCH('2013'!$A136,DataEx!$D:$D,0),MATCH('2013'!M$101,DataEx!$222:$222,0))</f>
        <v>2119159.9008333334</v>
      </c>
      <c r="N136" s="189">
        <f>+INDEX(DataEx!$1:$1048576,MATCH('2013'!$A136,DataEx!$D:$D,0),MATCH('2013'!N$101,DataEx!$222:$222,0))</f>
        <v>2119159.9008333334</v>
      </c>
      <c r="O136" s="189">
        <f>+INDEX(DataEx!$1:$1048576,MATCH('2013'!$A136,DataEx!$D:$D,0),MATCH('2013'!O$101,DataEx!$222:$222,0))</f>
        <v>2119159.9008333334</v>
      </c>
      <c r="P136" s="189">
        <f>+INDEX(DataEx!$1:$1048576,MATCH('2013'!$A136,DataEx!$D:$D,0),MATCH('2013'!P$101,DataEx!$222:$222,0))</f>
        <v>2119159.9008333334</v>
      </c>
      <c r="Q136" s="189">
        <f>+INDEX(DataEx!$1:$1048576,MATCH('2013'!$A136,DataEx!$D:$D,0),MATCH('2013'!Q$101,DataEx!$222:$222,0))</f>
        <v>2119159.9008333334</v>
      </c>
      <c r="R136" s="189">
        <f>+INDEX(DataEx!$1:$1048576,MATCH('2013'!$A136,DataEx!$D:$D,0),MATCH('2013'!R$101,DataEx!$222:$222,0))</f>
        <v>2119159.9008333334</v>
      </c>
      <c r="S136" s="270">
        <f t="shared" si="20"/>
        <v>25429918.810000006</v>
      </c>
      <c r="T136" s="271">
        <f t="shared" si="21"/>
        <v>7.6434982897505277E-3</v>
      </c>
    </row>
    <row r="137" spans="1:20">
      <c r="A137" s="298" t="str">
        <f t="shared" si="17"/>
        <v>440p</v>
      </c>
      <c r="B137" s="343" t="str">
        <f>+VLOOKUP(LEFT($A137,LEN(A137)-1)*1,Master!$D$22:$G$218,4,FALSE)</f>
        <v>Kapitalni izdaci u tekućem budžetu</v>
      </c>
      <c r="C137" s="344"/>
      <c r="D137" s="344"/>
      <c r="E137" s="344"/>
      <c r="F137" s="344"/>
      <c r="G137" s="189">
        <f>+INDEX(DataEx!$1:$1048576,MATCH('2013'!$A137,DataEx!$D:$D,0),MATCH('2013'!G$101,DataEx!$222:$222,0))</f>
        <v>5664403.9874999989</v>
      </c>
      <c r="H137" s="189">
        <f>+INDEX(DataEx!$1:$1048576,MATCH('2013'!$A137,DataEx!$D:$D,0),MATCH('2013'!H$101,DataEx!$222:$222,0))</f>
        <v>5664403.9874999989</v>
      </c>
      <c r="I137" s="189">
        <f>+INDEX(DataEx!$1:$1048576,MATCH('2013'!$A137,DataEx!$D:$D,0),MATCH('2013'!I$101,DataEx!$222:$222,0))</f>
        <v>5664403.9874999989</v>
      </c>
      <c r="J137" s="189">
        <f>+INDEX(DataEx!$1:$1048576,MATCH('2013'!$A137,DataEx!$D:$D,0),MATCH('2013'!J$101,DataEx!$222:$222,0))</f>
        <v>5664403.9874999989</v>
      </c>
      <c r="K137" s="189">
        <f>+INDEX(DataEx!$1:$1048576,MATCH('2013'!$A137,DataEx!$D:$D,0),MATCH('2013'!K$101,DataEx!$222:$222,0))</f>
        <v>5664403.9874999989</v>
      </c>
      <c r="L137" s="189">
        <f>+INDEX(DataEx!$1:$1048576,MATCH('2013'!$A137,DataEx!$D:$D,0),MATCH('2013'!L$101,DataEx!$222:$222,0))</f>
        <v>5664403.9874999989</v>
      </c>
      <c r="M137" s="189">
        <f>+INDEX(DataEx!$1:$1048576,MATCH('2013'!$A137,DataEx!$D:$D,0),MATCH('2013'!M$101,DataEx!$222:$222,0))</f>
        <v>5664403.9874999989</v>
      </c>
      <c r="N137" s="189">
        <f>+INDEX(DataEx!$1:$1048576,MATCH('2013'!$A137,DataEx!$D:$D,0),MATCH('2013'!N$101,DataEx!$222:$222,0))</f>
        <v>5664403.9874999989</v>
      </c>
      <c r="O137" s="189">
        <f>+INDEX(DataEx!$1:$1048576,MATCH('2013'!$A137,DataEx!$D:$D,0),MATCH('2013'!O$101,DataEx!$222:$222,0))</f>
        <v>5664403.9874999989</v>
      </c>
      <c r="P137" s="189">
        <f>+INDEX(DataEx!$1:$1048576,MATCH('2013'!$A137,DataEx!$D:$D,0),MATCH('2013'!P$101,DataEx!$222:$222,0))</f>
        <v>5664403.9874999989</v>
      </c>
      <c r="Q137" s="189">
        <f>+INDEX(DataEx!$1:$1048576,MATCH('2013'!$A137,DataEx!$D:$D,0),MATCH('2013'!Q$101,DataEx!$222:$222,0))</f>
        <v>5664403.9874999989</v>
      </c>
      <c r="R137" s="189">
        <f>+INDEX(DataEx!$1:$1048576,MATCH('2013'!$A137,DataEx!$D:$D,0),MATCH('2013'!R$101,DataEx!$222:$222,0))</f>
        <v>5664403.9874999989</v>
      </c>
      <c r="S137" s="270">
        <f t="shared" si="20"/>
        <v>67972847.849999979</v>
      </c>
      <c r="T137" s="271">
        <f t="shared" si="21"/>
        <v>2.0430672633002699E-2</v>
      </c>
    </row>
    <row r="138" spans="1:20">
      <c r="A138" s="298" t="str">
        <f t="shared" si="17"/>
        <v>42p</v>
      </c>
      <c r="B138" s="333" t="str">
        <f>+VLOOKUP(LEFT($A138,LEN(A138)-1)*1,Master!$D$22:$G$218,4,FALSE)</f>
        <v>Transferi za socijalnu zaštitu</v>
      </c>
      <c r="C138" s="334"/>
      <c r="D138" s="334"/>
      <c r="E138" s="334"/>
      <c r="F138" s="334"/>
      <c r="G138" s="219">
        <f>+SUM(G139:G143)</f>
        <v>41489393.925000004</v>
      </c>
      <c r="H138" s="219">
        <f t="shared" ref="H138:R138" si="26">+SUM(H139:H143)</f>
        <v>41489393.925000004</v>
      </c>
      <c r="I138" s="219">
        <f t="shared" si="26"/>
        <v>41489393.925000004</v>
      </c>
      <c r="J138" s="219">
        <f t="shared" si="26"/>
        <v>41489393.925000004</v>
      </c>
      <c r="K138" s="219">
        <f t="shared" si="26"/>
        <v>41489393.925000004</v>
      </c>
      <c r="L138" s="219">
        <f t="shared" si="26"/>
        <v>41489393.925000004</v>
      </c>
      <c r="M138" s="219">
        <f t="shared" si="26"/>
        <v>41489393.925000004</v>
      </c>
      <c r="N138" s="219">
        <f t="shared" si="26"/>
        <v>41489393.925000004</v>
      </c>
      <c r="O138" s="219">
        <f t="shared" si="26"/>
        <v>41489393.925000004</v>
      </c>
      <c r="P138" s="219">
        <f t="shared" si="26"/>
        <v>41489393.925000004</v>
      </c>
      <c r="Q138" s="219">
        <f t="shared" si="26"/>
        <v>41489393.925000004</v>
      </c>
      <c r="R138" s="283">
        <f t="shared" si="26"/>
        <v>41489393.925000004</v>
      </c>
      <c r="S138" s="273">
        <f t="shared" si="20"/>
        <v>497872727.10000008</v>
      </c>
      <c r="T138" s="274">
        <f t="shared" si="21"/>
        <v>0.14964614580703339</v>
      </c>
    </row>
    <row r="139" spans="1:20">
      <c r="A139" s="298" t="str">
        <f t="shared" si="17"/>
        <v>421p</v>
      </c>
      <c r="B139" s="343" t="str">
        <f>+VLOOKUP(LEFT($A139,LEN(A139)-1)*1,Master!$D$22:$G$218,4,FALSE)</f>
        <v>Prava iz oblasti socijalne zaštite</v>
      </c>
      <c r="C139" s="344"/>
      <c r="D139" s="344"/>
      <c r="E139" s="344"/>
      <c r="F139" s="344"/>
      <c r="G139" s="189">
        <f>+INDEX(DataEx!$1:$1048576,MATCH('2013'!$A139,DataEx!$D:$D,0),MATCH('2013'!G$101,DataEx!$222:$222,0))</f>
        <v>5084083.333333333</v>
      </c>
      <c r="H139" s="189">
        <f>+INDEX(DataEx!$1:$1048576,MATCH('2013'!$A139,DataEx!$D:$D,0),MATCH('2013'!H$101,DataEx!$222:$222,0))</f>
        <v>5084083.333333333</v>
      </c>
      <c r="I139" s="189">
        <f>+INDEX(DataEx!$1:$1048576,MATCH('2013'!$A139,DataEx!$D:$D,0),MATCH('2013'!I$101,DataEx!$222:$222,0))</f>
        <v>5084083.333333333</v>
      </c>
      <c r="J139" s="189">
        <f>+INDEX(DataEx!$1:$1048576,MATCH('2013'!$A139,DataEx!$D:$D,0),MATCH('2013'!J$101,DataEx!$222:$222,0))</f>
        <v>5084083.333333333</v>
      </c>
      <c r="K139" s="189">
        <f>+INDEX(DataEx!$1:$1048576,MATCH('2013'!$A139,DataEx!$D:$D,0),MATCH('2013'!K$101,DataEx!$222:$222,0))</f>
        <v>5084083.333333333</v>
      </c>
      <c r="L139" s="189">
        <f>+INDEX(DataEx!$1:$1048576,MATCH('2013'!$A139,DataEx!$D:$D,0),MATCH('2013'!L$101,DataEx!$222:$222,0))</f>
        <v>5084083.333333333</v>
      </c>
      <c r="M139" s="189">
        <f>+INDEX(DataEx!$1:$1048576,MATCH('2013'!$A139,DataEx!$D:$D,0),MATCH('2013'!M$101,DataEx!$222:$222,0))</f>
        <v>5084083.333333333</v>
      </c>
      <c r="N139" s="189">
        <f>+INDEX(DataEx!$1:$1048576,MATCH('2013'!$A139,DataEx!$D:$D,0),MATCH('2013'!N$101,DataEx!$222:$222,0))</f>
        <v>5084083.333333333</v>
      </c>
      <c r="O139" s="189">
        <f>+INDEX(DataEx!$1:$1048576,MATCH('2013'!$A139,DataEx!$D:$D,0),MATCH('2013'!O$101,DataEx!$222:$222,0))</f>
        <v>5084083.333333333</v>
      </c>
      <c r="P139" s="189">
        <f>+INDEX(DataEx!$1:$1048576,MATCH('2013'!$A139,DataEx!$D:$D,0),MATCH('2013'!P$101,DataEx!$222:$222,0))</f>
        <v>5084083.333333333</v>
      </c>
      <c r="Q139" s="189">
        <f>+INDEX(DataEx!$1:$1048576,MATCH('2013'!$A139,DataEx!$D:$D,0),MATCH('2013'!Q$101,DataEx!$222:$222,0))</f>
        <v>5084083.333333333</v>
      </c>
      <c r="R139" s="189">
        <f>+INDEX(DataEx!$1:$1048576,MATCH('2013'!$A139,DataEx!$D:$D,0),MATCH('2013'!R$101,DataEx!$222:$222,0))</f>
        <v>5084083.333333333</v>
      </c>
      <c r="S139" s="270">
        <f t="shared" si="20"/>
        <v>61009000.000000007</v>
      </c>
      <c r="T139" s="271">
        <f t="shared" si="21"/>
        <v>1.83375413285242E-2</v>
      </c>
    </row>
    <row r="140" spans="1:20">
      <c r="A140" s="298" t="str">
        <f t="shared" si="17"/>
        <v>422p</v>
      </c>
      <c r="B140" s="343" t="str">
        <f>+VLOOKUP(LEFT($A140,LEN(A140)-1)*1,Master!$D$22:$G$218,4,FALSE)</f>
        <v>Sredstva za tehnološke viškove</v>
      </c>
      <c r="C140" s="344"/>
      <c r="D140" s="344"/>
      <c r="E140" s="344"/>
      <c r="F140" s="344"/>
      <c r="G140" s="189">
        <f>+INDEX(DataEx!$1:$1048576,MATCH('2013'!$A140,DataEx!$D:$D,0),MATCH('2013'!G$101,DataEx!$222:$222,0))</f>
        <v>1280004.1666666665</v>
      </c>
      <c r="H140" s="189">
        <f>+INDEX(DataEx!$1:$1048576,MATCH('2013'!$A140,DataEx!$D:$D,0),MATCH('2013'!H$101,DataEx!$222:$222,0))</f>
        <v>1280004.1666666665</v>
      </c>
      <c r="I140" s="189">
        <f>+INDEX(DataEx!$1:$1048576,MATCH('2013'!$A140,DataEx!$D:$D,0),MATCH('2013'!I$101,DataEx!$222:$222,0))</f>
        <v>1280004.1666666665</v>
      </c>
      <c r="J140" s="189">
        <f>+INDEX(DataEx!$1:$1048576,MATCH('2013'!$A140,DataEx!$D:$D,0),MATCH('2013'!J$101,DataEx!$222:$222,0))</f>
        <v>1280004.1666666665</v>
      </c>
      <c r="K140" s="189">
        <f>+INDEX(DataEx!$1:$1048576,MATCH('2013'!$A140,DataEx!$D:$D,0),MATCH('2013'!K$101,DataEx!$222:$222,0))</f>
        <v>1280004.1666666665</v>
      </c>
      <c r="L140" s="189">
        <f>+INDEX(DataEx!$1:$1048576,MATCH('2013'!$A140,DataEx!$D:$D,0),MATCH('2013'!L$101,DataEx!$222:$222,0))</f>
        <v>1280004.1666666665</v>
      </c>
      <c r="M140" s="189">
        <f>+INDEX(DataEx!$1:$1048576,MATCH('2013'!$A140,DataEx!$D:$D,0),MATCH('2013'!M$101,DataEx!$222:$222,0))</f>
        <v>1280004.1666666665</v>
      </c>
      <c r="N140" s="189">
        <f>+INDEX(DataEx!$1:$1048576,MATCH('2013'!$A140,DataEx!$D:$D,0),MATCH('2013'!N$101,DataEx!$222:$222,0))</f>
        <v>1280004.1666666665</v>
      </c>
      <c r="O140" s="189">
        <f>+INDEX(DataEx!$1:$1048576,MATCH('2013'!$A140,DataEx!$D:$D,0),MATCH('2013'!O$101,DataEx!$222:$222,0))</f>
        <v>1280004.1666666665</v>
      </c>
      <c r="P140" s="189">
        <f>+INDEX(DataEx!$1:$1048576,MATCH('2013'!$A140,DataEx!$D:$D,0),MATCH('2013'!P$101,DataEx!$222:$222,0))</f>
        <v>1280004.1666666665</v>
      </c>
      <c r="Q140" s="189">
        <f>+INDEX(DataEx!$1:$1048576,MATCH('2013'!$A140,DataEx!$D:$D,0),MATCH('2013'!Q$101,DataEx!$222:$222,0))</f>
        <v>1280004.1666666665</v>
      </c>
      <c r="R140" s="189">
        <f>+INDEX(DataEx!$1:$1048576,MATCH('2013'!$A140,DataEx!$D:$D,0),MATCH('2013'!R$101,DataEx!$222:$222,0))</f>
        <v>1280004.1666666665</v>
      </c>
      <c r="S140" s="270">
        <f t="shared" si="20"/>
        <v>15360049.999999994</v>
      </c>
      <c r="T140" s="271">
        <f t="shared" si="21"/>
        <v>4.6167868951006892E-3</v>
      </c>
    </row>
    <row r="141" spans="1:20">
      <c r="A141" s="298" t="str">
        <f t="shared" si="17"/>
        <v>423p</v>
      </c>
      <c r="B141" s="343" t="str">
        <f>+VLOOKUP(LEFT($A141,LEN(A141)-1)*1,Master!$D$22:$G$218,4,FALSE)</f>
        <v>Prava iz oblasti penzijskog i invalidskog osiguranja</v>
      </c>
      <c r="C141" s="344"/>
      <c r="D141" s="344"/>
      <c r="E141" s="344"/>
      <c r="F141" s="344"/>
      <c r="G141" s="189">
        <f>+INDEX(DataEx!$1:$1048576,MATCH('2013'!$A141,DataEx!$D:$D,0),MATCH('2013'!G$101,DataEx!$222:$222,0))</f>
        <v>33408639.758333333</v>
      </c>
      <c r="H141" s="189">
        <f>+INDEX(DataEx!$1:$1048576,MATCH('2013'!$A141,DataEx!$D:$D,0),MATCH('2013'!H$101,DataEx!$222:$222,0))</f>
        <v>33408639.758333333</v>
      </c>
      <c r="I141" s="189">
        <f>+INDEX(DataEx!$1:$1048576,MATCH('2013'!$A141,DataEx!$D:$D,0),MATCH('2013'!I$101,DataEx!$222:$222,0))</f>
        <v>33408639.758333333</v>
      </c>
      <c r="J141" s="189">
        <f>+INDEX(DataEx!$1:$1048576,MATCH('2013'!$A141,DataEx!$D:$D,0),MATCH('2013'!J$101,DataEx!$222:$222,0))</f>
        <v>33408639.758333333</v>
      </c>
      <c r="K141" s="189">
        <f>+INDEX(DataEx!$1:$1048576,MATCH('2013'!$A141,DataEx!$D:$D,0),MATCH('2013'!K$101,DataEx!$222:$222,0))</f>
        <v>33408639.758333333</v>
      </c>
      <c r="L141" s="189">
        <f>+INDEX(DataEx!$1:$1048576,MATCH('2013'!$A141,DataEx!$D:$D,0),MATCH('2013'!L$101,DataEx!$222:$222,0))</f>
        <v>33408639.758333333</v>
      </c>
      <c r="M141" s="189">
        <f>+INDEX(DataEx!$1:$1048576,MATCH('2013'!$A141,DataEx!$D:$D,0),MATCH('2013'!M$101,DataEx!$222:$222,0))</f>
        <v>33408639.758333333</v>
      </c>
      <c r="N141" s="189">
        <f>+INDEX(DataEx!$1:$1048576,MATCH('2013'!$A141,DataEx!$D:$D,0),MATCH('2013'!N$101,DataEx!$222:$222,0))</f>
        <v>33408639.758333333</v>
      </c>
      <c r="O141" s="189">
        <f>+INDEX(DataEx!$1:$1048576,MATCH('2013'!$A141,DataEx!$D:$D,0),MATCH('2013'!O$101,DataEx!$222:$222,0))</f>
        <v>33408639.758333333</v>
      </c>
      <c r="P141" s="189">
        <f>+INDEX(DataEx!$1:$1048576,MATCH('2013'!$A141,DataEx!$D:$D,0),MATCH('2013'!P$101,DataEx!$222:$222,0))</f>
        <v>33408639.758333333</v>
      </c>
      <c r="Q141" s="189">
        <f>+INDEX(DataEx!$1:$1048576,MATCH('2013'!$A141,DataEx!$D:$D,0),MATCH('2013'!Q$101,DataEx!$222:$222,0))</f>
        <v>33408639.758333333</v>
      </c>
      <c r="R141" s="189">
        <f>+INDEX(DataEx!$1:$1048576,MATCH('2013'!$A141,DataEx!$D:$D,0),MATCH('2013'!R$101,DataEx!$222:$222,0))</f>
        <v>33408639.758333333</v>
      </c>
      <c r="S141" s="270">
        <f t="shared" si="20"/>
        <v>400903677.09999996</v>
      </c>
      <c r="T141" s="271">
        <f t="shared" si="21"/>
        <v>0.12050005323113916</v>
      </c>
    </row>
    <row r="142" spans="1:20">
      <c r="A142" s="298" t="str">
        <f t="shared" si="17"/>
        <v>424p</v>
      </c>
      <c r="B142" s="343" t="str">
        <f>+VLOOKUP(LEFT($A142,LEN(A142)-1)*1,Master!$D$22:$G$218,4,FALSE)</f>
        <v>Ostala prava iz oblasti zdravstvene zaštite</v>
      </c>
      <c r="C142" s="344"/>
      <c r="D142" s="344"/>
      <c r="E142" s="344"/>
      <c r="F142" s="344"/>
      <c r="G142" s="189">
        <f>+INDEX(DataEx!$1:$1048576,MATCH('2013'!$A142,DataEx!$D:$D,0),MATCH('2013'!G$101,DataEx!$222:$222,0))</f>
        <v>1133333.3333333333</v>
      </c>
      <c r="H142" s="189">
        <f>+INDEX(DataEx!$1:$1048576,MATCH('2013'!$A142,DataEx!$D:$D,0),MATCH('2013'!H$101,DataEx!$222:$222,0))</f>
        <v>1133333.3333333333</v>
      </c>
      <c r="I142" s="189">
        <f>+INDEX(DataEx!$1:$1048576,MATCH('2013'!$A142,DataEx!$D:$D,0),MATCH('2013'!I$101,DataEx!$222:$222,0))</f>
        <v>1133333.3333333333</v>
      </c>
      <c r="J142" s="189">
        <f>+INDEX(DataEx!$1:$1048576,MATCH('2013'!$A142,DataEx!$D:$D,0),MATCH('2013'!J$101,DataEx!$222:$222,0))</f>
        <v>1133333.3333333333</v>
      </c>
      <c r="K142" s="189">
        <f>+INDEX(DataEx!$1:$1048576,MATCH('2013'!$A142,DataEx!$D:$D,0),MATCH('2013'!K$101,DataEx!$222:$222,0))</f>
        <v>1133333.3333333333</v>
      </c>
      <c r="L142" s="189">
        <f>+INDEX(DataEx!$1:$1048576,MATCH('2013'!$A142,DataEx!$D:$D,0),MATCH('2013'!L$101,DataEx!$222:$222,0))</f>
        <v>1133333.3333333333</v>
      </c>
      <c r="M142" s="189">
        <f>+INDEX(DataEx!$1:$1048576,MATCH('2013'!$A142,DataEx!$D:$D,0),MATCH('2013'!M$101,DataEx!$222:$222,0))</f>
        <v>1133333.3333333333</v>
      </c>
      <c r="N142" s="189">
        <f>+INDEX(DataEx!$1:$1048576,MATCH('2013'!$A142,DataEx!$D:$D,0),MATCH('2013'!N$101,DataEx!$222:$222,0))</f>
        <v>1133333.3333333333</v>
      </c>
      <c r="O142" s="189">
        <f>+INDEX(DataEx!$1:$1048576,MATCH('2013'!$A142,DataEx!$D:$D,0),MATCH('2013'!O$101,DataEx!$222:$222,0))</f>
        <v>1133333.3333333333</v>
      </c>
      <c r="P142" s="189">
        <f>+INDEX(DataEx!$1:$1048576,MATCH('2013'!$A142,DataEx!$D:$D,0),MATCH('2013'!P$101,DataEx!$222:$222,0))</f>
        <v>1133333.3333333333</v>
      </c>
      <c r="Q142" s="189">
        <f>+INDEX(DataEx!$1:$1048576,MATCH('2013'!$A142,DataEx!$D:$D,0),MATCH('2013'!Q$101,DataEx!$222:$222,0))</f>
        <v>1133333.3333333333</v>
      </c>
      <c r="R142" s="189">
        <f>+INDEX(DataEx!$1:$1048576,MATCH('2013'!$A142,DataEx!$D:$D,0),MATCH('2013'!R$101,DataEx!$222:$222,0))</f>
        <v>1133333.3333333333</v>
      </c>
      <c r="S142" s="270">
        <f t="shared" si="20"/>
        <v>13600000.000000002</v>
      </c>
      <c r="T142" s="271">
        <f t="shared" si="21"/>
        <v>4.0877667568379929E-3</v>
      </c>
    </row>
    <row r="143" spans="1:20">
      <c r="A143" s="298" t="str">
        <f t="shared" si="17"/>
        <v>425p</v>
      </c>
      <c r="B143" s="343" t="str">
        <f>+VLOOKUP(LEFT($A143,LEN(A143)-1)*1,Master!$D$22:$G$218,4,FALSE)</f>
        <v>Ostala prava iz zdravstvenog osiguranja</v>
      </c>
      <c r="C143" s="344"/>
      <c r="D143" s="344"/>
      <c r="E143" s="344"/>
      <c r="F143" s="344"/>
      <c r="G143" s="189">
        <f>+INDEX(DataEx!$1:$1048576,MATCH('2013'!$A143,DataEx!$D:$D,0),MATCH('2013'!G$101,DataEx!$222:$222,0))</f>
        <v>583333.33333333326</v>
      </c>
      <c r="H143" s="189">
        <f>+INDEX(DataEx!$1:$1048576,MATCH('2013'!$A143,DataEx!$D:$D,0),MATCH('2013'!H$101,DataEx!$222:$222,0))</f>
        <v>583333.33333333326</v>
      </c>
      <c r="I143" s="189">
        <f>+INDEX(DataEx!$1:$1048576,MATCH('2013'!$A143,DataEx!$D:$D,0),MATCH('2013'!I$101,DataEx!$222:$222,0))</f>
        <v>583333.33333333326</v>
      </c>
      <c r="J143" s="189">
        <f>+INDEX(DataEx!$1:$1048576,MATCH('2013'!$A143,DataEx!$D:$D,0),MATCH('2013'!J$101,DataEx!$222:$222,0))</f>
        <v>583333.33333333326</v>
      </c>
      <c r="K143" s="189">
        <f>+INDEX(DataEx!$1:$1048576,MATCH('2013'!$A143,DataEx!$D:$D,0),MATCH('2013'!K$101,DataEx!$222:$222,0))</f>
        <v>583333.33333333326</v>
      </c>
      <c r="L143" s="189">
        <f>+INDEX(DataEx!$1:$1048576,MATCH('2013'!$A143,DataEx!$D:$D,0),MATCH('2013'!L$101,DataEx!$222:$222,0))</f>
        <v>583333.33333333326</v>
      </c>
      <c r="M143" s="189">
        <f>+INDEX(DataEx!$1:$1048576,MATCH('2013'!$A143,DataEx!$D:$D,0),MATCH('2013'!M$101,DataEx!$222:$222,0))</f>
        <v>583333.33333333326</v>
      </c>
      <c r="N143" s="189">
        <f>+INDEX(DataEx!$1:$1048576,MATCH('2013'!$A143,DataEx!$D:$D,0),MATCH('2013'!N$101,DataEx!$222:$222,0))</f>
        <v>583333.33333333326</v>
      </c>
      <c r="O143" s="189">
        <f>+INDEX(DataEx!$1:$1048576,MATCH('2013'!$A143,DataEx!$D:$D,0),MATCH('2013'!O$101,DataEx!$222:$222,0))</f>
        <v>583333.33333333326</v>
      </c>
      <c r="P143" s="189">
        <f>+INDEX(DataEx!$1:$1048576,MATCH('2013'!$A143,DataEx!$D:$D,0),MATCH('2013'!P$101,DataEx!$222:$222,0))</f>
        <v>583333.33333333326</v>
      </c>
      <c r="Q143" s="189">
        <f>+INDEX(DataEx!$1:$1048576,MATCH('2013'!$A143,DataEx!$D:$D,0),MATCH('2013'!Q$101,DataEx!$222:$222,0))</f>
        <v>583333.33333333326</v>
      </c>
      <c r="R143" s="189">
        <f>+INDEX(DataEx!$1:$1048576,MATCH('2013'!$A143,DataEx!$D:$D,0),MATCH('2013'!R$101,DataEx!$222:$222,0))</f>
        <v>583333.33333333326</v>
      </c>
      <c r="S143" s="270">
        <f t="shared" si="20"/>
        <v>6999999.9999999972</v>
      </c>
      <c r="T143" s="271">
        <f t="shared" si="21"/>
        <v>2.1039975954313186E-3</v>
      </c>
    </row>
    <row r="144" spans="1:20">
      <c r="A144" s="298" t="str">
        <f t="shared" si="17"/>
        <v>43p</v>
      </c>
      <c r="B144" s="345" t="str">
        <f>+VLOOKUP(LEFT($A144,LEN(A144)-1)*1,Master!$D$22:$G$218,4,FALSE)</f>
        <v xml:space="preserve">Transferi institucijama, pojedincima, nevladinom i javnom sektoru </v>
      </c>
      <c r="C144" s="346"/>
      <c r="D144" s="346"/>
      <c r="E144" s="346"/>
      <c r="F144" s="346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>
        <f>+INDEX(DataEx!$1:$1048576,MATCH('2013'!$A144,DataEx!$D:$D,0),MATCH('2013'!J$6,DataEx!$7:$7,0))</f>
        <v>7656724.8525</v>
      </c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>
        <f>+INDEX(DataEx!$1:$1048576,MATCH('2013'!$A144,DataEx!$D:$D,0),MATCH('2013'!N$6,DataEx!$7:$7,0))</f>
        <v>7656724.8525</v>
      </c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75">
        <f>+INDEX(DataEx!$1:$1048576,MATCH('2013'!$A144,DataEx!$D:$D,0),MATCH('2013'!R$6,DataEx!$7:$7,0))</f>
        <v>7656724.8525</v>
      </c>
      <c r="S144" s="273">
        <f>+SUM(G144:R144)</f>
        <v>91880698.230000019</v>
      </c>
      <c r="T144" s="274">
        <f t="shared" si="21"/>
        <v>2.7616681163210106E-2</v>
      </c>
    </row>
    <row r="145" spans="1:20">
      <c r="A145" s="298" t="str">
        <f t="shared" si="17"/>
        <v>44p</v>
      </c>
      <c r="B145" s="345" t="str">
        <f>+VLOOKUP(LEFT($A145,LEN(A145)-1)*1,Master!$D$22:$G$218,4,FALSE)</f>
        <v>Kapitalni budžet</v>
      </c>
      <c r="C145" s="346"/>
      <c r="D145" s="346"/>
      <c r="E145" s="346"/>
      <c r="F145" s="346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>
        <f>+INDEX(DataEx!$1:$1048576,MATCH('2013'!$A145,DataEx!$D:$D,0),MATCH('2013'!J$6,DataEx!$7:$7,0))</f>
        <v>0</v>
      </c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>
        <f>+INDEX(DataEx!$1:$1048576,MATCH('2013'!$A145,DataEx!$D:$D,0),MATCH('2013'!N$6,DataEx!$7:$7,0))</f>
        <v>0</v>
      </c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>
        <f>+INDEX(DataEx!$1:$1048576,MATCH('2013'!$A145,DataEx!$D:$D,0),MATCH('2013'!R$6,DataEx!$7:$7,0))</f>
        <v>0</v>
      </c>
      <c r="S145" s="273">
        <f t="shared" si="20"/>
        <v>0</v>
      </c>
      <c r="T145" s="274">
        <f t="shared" si="21"/>
        <v>0</v>
      </c>
    </row>
    <row r="146" spans="1:20">
      <c r="A146" s="298" t="str">
        <f t="shared" si="17"/>
        <v>451p</v>
      </c>
      <c r="B146" s="331" t="str">
        <f>+VLOOKUP(LEFT($A146,LEN(A146)-1)*1,Master!$D$22:$G$218,4,FALSE)</f>
        <v>Pozajmice i krediti</v>
      </c>
      <c r="C146" s="332"/>
      <c r="D146" s="332"/>
      <c r="E146" s="332"/>
      <c r="F146" s="332"/>
      <c r="G146" s="189">
        <f>+INDEX(DataEx!$1:$1048576,MATCH('2013'!$A146,DataEx!$D:$D,0),MATCH('2013'!G$101,DataEx!$222:$222,0))</f>
        <v>143333.33333333334</v>
      </c>
      <c r="H146" s="189">
        <f>+INDEX(DataEx!$1:$1048576,MATCH('2013'!$A146,DataEx!$D:$D,0),MATCH('2013'!H$101,DataEx!$222:$222,0))</f>
        <v>143333.33333333334</v>
      </c>
      <c r="I146" s="189">
        <f>+INDEX(DataEx!$1:$1048576,MATCH('2013'!$A146,DataEx!$D:$D,0),MATCH('2013'!I$101,DataEx!$222:$222,0))</f>
        <v>143333.33333333334</v>
      </c>
      <c r="J146" s="189">
        <f>+INDEX(DataEx!$1:$1048576,MATCH('2013'!$A146,DataEx!$D:$D,0),MATCH('2013'!J$101,DataEx!$222:$222,0))</f>
        <v>143333.33333333334</v>
      </c>
      <c r="K146" s="189">
        <f>+INDEX(DataEx!$1:$1048576,MATCH('2013'!$A146,DataEx!$D:$D,0),MATCH('2013'!K$101,DataEx!$222:$222,0))</f>
        <v>143333.33333333334</v>
      </c>
      <c r="L146" s="189">
        <f>+INDEX(DataEx!$1:$1048576,MATCH('2013'!$A146,DataEx!$D:$D,0),MATCH('2013'!L$101,DataEx!$222:$222,0))</f>
        <v>143333.33333333334</v>
      </c>
      <c r="M146" s="189">
        <f>+INDEX(DataEx!$1:$1048576,MATCH('2013'!$A146,DataEx!$D:$D,0),MATCH('2013'!M$101,DataEx!$222:$222,0))</f>
        <v>143333.33333333334</v>
      </c>
      <c r="N146" s="189">
        <f>+INDEX(DataEx!$1:$1048576,MATCH('2013'!$A146,DataEx!$D:$D,0),MATCH('2013'!N$101,DataEx!$222:$222,0))</f>
        <v>143333.33333333334</v>
      </c>
      <c r="O146" s="189">
        <f>+INDEX(DataEx!$1:$1048576,MATCH('2013'!$A146,DataEx!$D:$D,0),MATCH('2013'!O$101,DataEx!$222:$222,0))</f>
        <v>143333.33333333334</v>
      </c>
      <c r="P146" s="189">
        <f>+INDEX(DataEx!$1:$1048576,MATCH('2013'!$A146,DataEx!$D:$D,0),MATCH('2013'!P$101,DataEx!$222:$222,0))</f>
        <v>143333.33333333334</v>
      </c>
      <c r="Q146" s="189">
        <f>+INDEX(DataEx!$1:$1048576,MATCH('2013'!$A146,DataEx!$D:$D,0),MATCH('2013'!Q$101,DataEx!$222:$222,0))</f>
        <v>143333.33333333334</v>
      </c>
      <c r="R146" s="189">
        <f>+INDEX(DataEx!$1:$1048576,MATCH('2013'!$A146,DataEx!$D:$D,0),MATCH('2013'!R$101,DataEx!$222:$222,0))</f>
        <v>143333.33333333334</v>
      </c>
      <c r="S146" s="270">
        <f t="shared" si="20"/>
        <v>1719999.9999999998</v>
      </c>
      <c r="T146" s="271">
        <f t="shared" si="21"/>
        <v>5.1698226630598131E-4</v>
      </c>
    </row>
    <row r="147" spans="1:20">
      <c r="A147" s="298" t="str">
        <f t="shared" si="17"/>
        <v>47p</v>
      </c>
      <c r="B147" s="331" t="str">
        <f>+VLOOKUP(LEFT($A147,LEN(A147)-1)*1,Master!$D$22:$G$218,4,FALSE)</f>
        <v>Rezerve</v>
      </c>
      <c r="C147" s="332"/>
      <c r="D147" s="332"/>
      <c r="E147" s="332"/>
      <c r="F147" s="332"/>
      <c r="G147" s="189">
        <f>+INDEX(DataEx!$1:$1048576,MATCH('2013'!$A147,DataEx!$D:$D,0),MATCH('2013'!G$101,DataEx!$222:$222,0))</f>
        <v>613005.79833333334</v>
      </c>
      <c r="H147" s="189">
        <f>+INDEX(DataEx!$1:$1048576,MATCH('2013'!$A147,DataEx!$D:$D,0),MATCH('2013'!H$101,DataEx!$222:$222,0))</f>
        <v>613005.79833333334</v>
      </c>
      <c r="I147" s="189">
        <f>+INDEX(DataEx!$1:$1048576,MATCH('2013'!$A147,DataEx!$D:$D,0),MATCH('2013'!I$101,DataEx!$222:$222,0))</f>
        <v>613005.79833333334</v>
      </c>
      <c r="J147" s="189">
        <f>+INDEX(DataEx!$1:$1048576,MATCH('2013'!$A147,DataEx!$D:$D,0),MATCH('2013'!J$101,DataEx!$222:$222,0))</f>
        <v>613005.79833333334</v>
      </c>
      <c r="K147" s="189">
        <f>+INDEX(DataEx!$1:$1048576,MATCH('2013'!$A147,DataEx!$D:$D,0),MATCH('2013'!K$101,DataEx!$222:$222,0))</f>
        <v>613005.79833333334</v>
      </c>
      <c r="L147" s="189">
        <f>+INDEX(DataEx!$1:$1048576,MATCH('2013'!$A147,DataEx!$D:$D,0),MATCH('2013'!L$101,DataEx!$222:$222,0))</f>
        <v>613005.79833333334</v>
      </c>
      <c r="M147" s="189">
        <f>+INDEX(DataEx!$1:$1048576,MATCH('2013'!$A147,DataEx!$D:$D,0),MATCH('2013'!M$101,DataEx!$222:$222,0))</f>
        <v>613005.79833333334</v>
      </c>
      <c r="N147" s="189">
        <f>+INDEX(DataEx!$1:$1048576,MATCH('2013'!$A147,DataEx!$D:$D,0),MATCH('2013'!N$101,DataEx!$222:$222,0))</f>
        <v>613005.79833333334</v>
      </c>
      <c r="O147" s="189">
        <f>+INDEX(DataEx!$1:$1048576,MATCH('2013'!$A147,DataEx!$D:$D,0),MATCH('2013'!O$101,DataEx!$222:$222,0))</f>
        <v>613005.79833333334</v>
      </c>
      <c r="P147" s="189">
        <f>+INDEX(DataEx!$1:$1048576,MATCH('2013'!$A147,DataEx!$D:$D,0),MATCH('2013'!P$101,DataEx!$222:$222,0))</f>
        <v>613005.79833333334</v>
      </c>
      <c r="Q147" s="189">
        <f>+INDEX(DataEx!$1:$1048576,MATCH('2013'!$A147,DataEx!$D:$D,0),MATCH('2013'!Q$101,DataEx!$222:$222,0))</f>
        <v>613005.79833333334</v>
      </c>
      <c r="R147" s="189">
        <f>+INDEX(DataEx!$1:$1048576,MATCH('2013'!$A147,DataEx!$D:$D,0),MATCH('2013'!R$101,DataEx!$222:$222,0))</f>
        <v>613005.79833333334</v>
      </c>
      <c r="S147" s="270">
        <f t="shared" si="20"/>
        <v>7356069.5800000019</v>
      </c>
      <c r="T147" s="271">
        <f t="shared" si="21"/>
        <v>2.2110218154493544E-3</v>
      </c>
    </row>
    <row r="148" spans="1:20" ht="13.5" thickBot="1">
      <c r="A148" s="298" t="str">
        <f t="shared" si="17"/>
        <v>462p</v>
      </c>
      <c r="B148" s="347" t="str">
        <f>+VLOOKUP(LEFT($A148,LEN(A148)-1)*1,Master!$D$22:$G$218,4,FALSE)</f>
        <v>Otplata garancija</v>
      </c>
      <c r="C148" s="348"/>
      <c r="D148" s="348"/>
      <c r="E148" s="348"/>
      <c r="F148" s="348"/>
      <c r="G148" s="189">
        <f>+INDEX(DataEx!$1:$1048576,MATCH('2013'!$A148,DataEx!$D:$D,0),MATCH('2013'!G$101,DataEx!$222:$222,0))</f>
        <v>0</v>
      </c>
      <c r="H148" s="189">
        <f>+INDEX(DataEx!$1:$1048576,MATCH('2013'!$A148,DataEx!$D:$D,0),MATCH('2013'!H$101,DataEx!$222:$222,0))</f>
        <v>0</v>
      </c>
      <c r="I148" s="189">
        <f>+INDEX(DataEx!$1:$1048576,MATCH('2013'!$A148,DataEx!$D:$D,0),MATCH('2013'!I$101,DataEx!$222:$222,0))</f>
        <v>0</v>
      </c>
      <c r="J148" s="189">
        <f>+INDEX(DataEx!$1:$1048576,MATCH('2013'!$A148,DataEx!$D:$D,0),MATCH('2013'!J$101,DataEx!$222:$222,0))</f>
        <v>0</v>
      </c>
      <c r="K148" s="189">
        <f>+INDEX(DataEx!$1:$1048576,MATCH('2013'!$A148,DataEx!$D:$D,0),MATCH('2013'!K$101,DataEx!$222:$222,0))</f>
        <v>0</v>
      </c>
      <c r="L148" s="189">
        <f>+INDEX(DataEx!$1:$1048576,MATCH('2013'!$A148,DataEx!$D:$D,0),MATCH('2013'!L$101,DataEx!$222:$222,0))</f>
        <v>0</v>
      </c>
      <c r="M148" s="189">
        <f>+INDEX(DataEx!$1:$1048576,MATCH('2013'!$A148,DataEx!$D:$D,0),MATCH('2013'!M$101,DataEx!$222:$222,0))</f>
        <v>0</v>
      </c>
      <c r="N148" s="189">
        <f>+INDEX(DataEx!$1:$1048576,MATCH('2013'!$A148,DataEx!$D:$D,0),MATCH('2013'!N$101,DataEx!$222:$222,0))</f>
        <v>0</v>
      </c>
      <c r="O148" s="189">
        <f>+INDEX(DataEx!$1:$1048576,MATCH('2013'!$A148,DataEx!$D:$D,0),MATCH('2013'!O$101,DataEx!$222:$222,0))</f>
        <v>0</v>
      </c>
      <c r="P148" s="189">
        <f>+INDEX(DataEx!$1:$1048576,MATCH('2013'!$A148,DataEx!$D:$D,0),MATCH('2013'!P$101,DataEx!$222:$222,0))</f>
        <v>0</v>
      </c>
      <c r="Q148" s="189">
        <f>+INDEX(DataEx!$1:$1048576,MATCH('2013'!$A148,DataEx!$D:$D,0),MATCH('2013'!Q$101,DataEx!$222:$222,0))</f>
        <v>0</v>
      </c>
      <c r="R148" s="189">
        <f>+INDEX(DataEx!$1:$1048576,MATCH('2013'!$A148,DataEx!$D:$D,0),MATCH('2013'!R$101,DataEx!$222:$222,0))</f>
        <v>0</v>
      </c>
      <c r="S148" s="284">
        <f t="shared" si="20"/>
        <v>0</v>
      </c>
      <c r="T148" s="285">
        <f t="shared" si="21"/>
        <v>0</v>
      </c>
    </row>
    <row r="149" spans="1:20" ht="13.5" thickBot="1">
      <c r="A149" s="299" t="str">
        <f>+CONCATENATE(A56,"p")</f>
        <v>1000p</v>
      </c>
      <c r="B149" s="349" t="str">
        <f>+VLOOKUP(LEFT($A149,LEN(A149)-1)*1,Master!$D$22:$G$218,4,FALSE)</f>
        <v>Suficit / deficit</v>
      </c>
      <c r="C149" s="350"/>
      <c r="D149" s="350"/>
      <c r="E149" s="350"/>
      <c r="F149" s="350"/>
      <c r="G149" s="177">
        <f>+G105-G125</f>
        <v>-48354461.060954176</v>
      </c>
      <c r="H149" s="177">
        <f t="shared" ref="H149:R149" si="27">+H105-H125</f>
        <v>-32691560.666983277</v>
      </c>
      <c r="I149" s="177">
        <f t="shared" si="27"/>
        <v>-21816404.570872396</v>
      </c>
      <c r="J149" s="177">
        <f t="shared" si="27"/>
        <v>-4803512.9519641995</v>
      </c>
      <c r="K149" s="177">
        <f t="shared" si="27"/>
        <v>-8293653.308595404</v>
      </c>
      <c r="L149" s="177">
        <f t="shared" si="27"/>
        <v>-3808077.6239380389</v>
      </c>
      <c r="M149" s="177">
        <f t="shared" si="27"/>
        <v>10831588.342078716</v>
      </c>
      <c r="N149" s="177">
        <f t="shared" si="27"/>
        <v>10137514.333536357</v>
      </c>
      <c r="O149" s="177">
        <f t="shared" si="27"/>
        <v>-5569934.0880613476</v>
      </c>
      <c r="P149" s="177">
        <f t="shared" si="27"/>
        <v>112281.16940359771</v>
      </c>
      <c r="Q149" s="177">
        <f t="shared" si="27"/>
        <v>-7832255.2660046369</v>
      </c>
      <c r="R149" s="177">
        <f t="shared" si="27"/>
        <v>16772759.703588426</v>
      </c>
      <c r="S149" s="286">
        <f t="shared" si="20"/>
        <v>-95315715.988766387</v>
      </c>
      <c r="T149" s="287">
        <f t="shared" si="21"/>
        <v>-2.8649148178168438E-2</v>
      </c>
    </row>
    <row r="150" spans="1:20" ht="13.5" thickBot="1">
      <c r="A150" s="299" t="str">
        <f>+CONCATENATE(A57,"p")</f>
        <v>1001p</v>
      </c>
      <c r="B150" s="341" t="str">
        <f>+VLOOKUP(LEFT($A150,LEN(A150)-1)*1,Master!$D$22:$G$218,4,FALSE)</f>
        <v>Primarni bilans</v>
      </c>
      <c r="C150" s="342"/>
      <c r="D150" s="342"/>
      <c r="E150" s="342"/>
      <c r="F150" s="342"/>
      <c r="G150" s="231">
        <f>+G149+G133</f>
        <v>-42487493.785954177</v>
      </c>
      <c r="H150" s="231">
        <f t="shared" ref="H150:R150" si="28">+H149+H133</f>
        <v>-26824593.391983278</v>
      </c>
      <c r="I150" s="231">
        <f t="shared" si="28"/>
        <v>-15949437.295872398</v>
      </c>
      <c r="J150" s="231">
        <f t="shared" si="28"/>
        <v>1063454.3230357999</v>
      </c>
      <c r="K150" s="231">
        <f t="shared" si="28"/>
        <v>-2426686.0335954046</v>
      </c>
      <c r="L150" s="231">
        <f t="shared" si="28"/>
        <v>2058889.6510619605</v>
      </c>
      <c r="M150" s="231">
        <f t="shared" si="28"/>
        <v>16698555.617078714</v>
      </c>
      <c r="N150" s="231">
        <f t="shared" si="28"/>
        <v>16004481.608536355</v>
      </c>
      <c r="O150" s="231">
        <f t="shared" si="28"/>
        <v>297033.18693865184</v>
      </c>
      <c r="P150" s="231">
        <f t="shared" si="28"/>
        <v>5979248.4444035972</v>
      </c>
      <c r="Q150" s="231">
        <f t="shared" si="28"/>
        <v>-1965287.9910046374</v>
      </c>
      <c r="R150" s="231">
        <f t="shared" si="28"/>
        <v>22639726.978588425</v>
      </c>
      <c r="S150" s="286">
        <f t="shared" si="20"/>
        <v>-24912108.688766353</v>
      </c>
      <c r="T150" s="287">
        <f t="shared" si="21"/>
        <v>-7.4878595397554412E-3</v>
      </c>
    </row>
    <row r="151" spans="1:20">
      <c r="A151" s="299" t="str">
        <f>+CONCATENATE(A58,"p")</f>
        <v>46p</v>
      </c>
      <c r="B151" s="333" t="str">
        <f>+VLOOKUP(LEFT($A151,LEN(A151)-1)*1,Master!$D$22:$G$218,4,FALSE)</f>
        <v>Otplata dugova</v>
      </c>
      <c r="C151" s="334"/>
      <c r="D151" s="334"/>
      <c r="E151" s="334"/>
      <c r="F151" s="334"/>
      <c r="G151" s="219">
        <f>+SUM(G152:G154)</f>
        <v>9889761</v>
      </c>
      <c r="H151" s="219">
        <f t="shared" ref="H151:R151" si="29">+SUM(H152:H154)</f>
        <v>9889761</v>
      </c>
      <c r="I151" s="219">
        <f t="shared" si="29"/>
        <v>9889761</v>
      </c>
      <c r="J151" s="219">
        <f t="shared" si="29"/>
        <v>9889761</v>
      </c>
      <c r="K151" s="219">
        <f t="shared" si="29"/>
        <v>9889761</v>
      </c>
      <c r="L151" s="219">
        <f t="shared" si="29"/>
        <v>9889761</v>
      </c>
      <c r="M151" s="219">
        <f t="shared" si="29"/>
        <v>9889761</v>
      </c>
      <c r="N151" s="219">
        <f t="shared" si="29"/>
        <v>9889761</v>
      </c>
      <c r="O151" s="219">
        <f t="shared" si="29"/>
        <v>9889761</v>
      </c>
      <c r="P151" s="219">
        <f t="shared" si="29"/>
        <v>9889761</v>
      </c>
      <c r="Q151" s="219">
        <f t="shared" si="29"/>
        <v>9889761</v>
      </c>
      <c r="R151" s="219">
        <f t="shared" si="29"/>
        <v>9889761</v>
      </c>
      <c r="S151" s="288">
        <f t="shared" si="20"/>
        <v>118677132</v>
      </c>
      <c r="T151" s="289">
        <f t="shared" si="21"/>
        <v>3.5670914337240754E-2</v>
      </c>
    </row>
    <row r="152" spans="1:20">
      <c r="A152" s="299" t="str">
        <f>+CONCATENATE(A59,"p")</f>
        <v>4611p</v>
      </c>
      <c r="B152" s="335" t="str">
        <f>+VLOOKUP(LEFT($A152,LEN(A152)-1)*1,Master!$D$22:$G$218,4,FALSE)</f>
        <v>Otplata hartija od vrijednosti i kredita rezidentima</v>
      </c>
      <c r="C152" s="336"/>
      <c r="D152" s="336"/>
      <c r="E152" s="336"/>
      <c r="F152" s="336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>
        <f>+INDEX(DataEx!$1:$1048576,MATCH('2013'!$A152,DataEx!$D:$D,0),MATCH('2013'!J$6,DataEx!$7:$7,0))</f>
        <v>1983333.3333333333</v>
      </c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>
        <f>+INDEX(DataEx!$1:$1048576,MATCH('2013'!$A152,DataEx!$D:$D,0),MATCH('2013'!N$6,DataEx!$7:$7,0))</f>
        <v>1983333.3333333333</v>
      </c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>
        <f>+INDEX(DataEx!$1:$1048576,MATCH('2013'!$A152,DataEx!$D:$D,0),MATCH('2013'!R$6,DataEx!$7:$7,0))</f>
        <v>1983333.3333333333</v>
      </c>
      <c r="S152" s="290">
        <f t="shared" si="20"/>
        <v>23799999.999999996</v>
      </c>
      <c r="T152" s="291">
        <f t="shared" si="21"/>
        <v>7.1535918244664855E-3</v>
      </c>
    </row>
    <row r="153" spans="1:20">
      <c r="A153" s="299" t="str">
        <f>+CONCATENATE(A60,"p")</f>
        <v>4612p</v>
      </c>
      <c r="B153" s="331" t="str">
        <f>+VLOOKUP(LEFT($A153,LEN(A153)-1)*1,Master!$D$22:$G$218,4,FALSE)</f>
        <v>Otplata hartija od vrijednosti i kredita nerezidentima</v>
      </c>
      <c r="C153" s="332"/>
      <c r="D153" s="332"/>
      <c r="E153" s="332"/>
      <c r="F153" s="332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>
        <f>+INDEX(DataEx!$1:$1048576,MATCH('2013'!$A153,DataEx!$D:$D,0),MATCH('2013'!J$6,DataEx!$7:$7,0))</f>
        <v>5225000</v>
      </c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>
        <f>+INDEX(DataEx!$1:$1048576,MATCH('2013'!$A153,DataEx!$D:$D,0),MATCH('2013'!N$6,DataEx!$7:$7,0))</f>
        <v>5225000</v>
      </c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>
        <f>+INDEX(DataEx!$1:$1048576,MATCH('2013'!$A153,DataEx!$D:$D,0),MATCH('2013'!R$6,DataEx!$7:$7,0))</f>
        <v>5225000</v>
      </c>
      <c r="S153" s="290">
        <f t="shared" si="20"/>
        <v>62700000</v>
      </c>
      <c r="T153" s="291">
        <f t="shared" si="21"/>
        <v>1.8845807033363391E-2</v>
      </c>
    </row>
    <row r="154" spans="1:20" ht="13.5" thickBot="1">
      <c r="A154" s="299" t="str">
        <f>+CONCATENATE(A54,"p")</f>
        <v>4630p</v>
      </c>
      <c r="B154" s="347" t="str">
        <f>+VLOOKUP(LEFT($A154,LEN(A154)-1)*1,Master!$D$22:$G$218,4,FALSE)</f>
        <v>Otplata obaveza iz prethodnih godina</v>
      </c>
      <c r="C154" s="348"/>
      <c r="D154" s="348"/>
      <c r="E154" s="348"/>
      <c r="F154" s="348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>
        <f>+INDEX(DataEx!$1:$1048576,MATCH('2013'!$A154,DataEx!$D:$D,0),MATCH('2013'!J$6,DataEx!$7:$7,0))</f>
        <v>2681427.6666666665</v>
      </c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>
        <f>+INDEX(DataEx!$1:$1048576,MATCH('2013'!$A154,DataEx!$D:$D,0),MATCH('2013'!N$6,DataEx!$7:$7,0))</f>
        <v>2681427.6666666665</v>
      </c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>
        <f>+INDEX(DataEx!$1:$1048576,MATCH('2013'!$A154,DataEx!$D:$D,0),MATCH('2013'!R$6,DataEx!$7:$7,0))</f>
        <v>2681427.6666666665</v>
      </c>
      <c r="S154" s="290">
        <f t="shared" si="20"/>
        <v>32177132.000000004</v>
      </c>
      <c r="T154" s="291">
        <f t="shared" si="21"/>
        <v>9.6715154794108811E-3</v>
      </c>
    </row>
    <row r="155" spans="1:20" ht="13.5" thickBot="1">
      <c r="A155" s="299" t="str">
        <f t="shared" ref="A155:A160" si="30">+CONCATENATE(A61,"p")</f>
        <v>1002p</v>
      </c>
      <c r="B155" s="337" t="str">
        <f>+VLOOKUP(LEFT($A155,LEN(A155)-1)*1,Master!$D$22:$G$218,4,FALSE)</f>
        <v>Nedostajuća sredstva</v>
      </c>
      <c r="C155" s="338"/>
      <c r="D155" s="338"/>
      <c r="E155" s="338"/>
      <c r="F155" s="338"/>
      <c r="G155" s="243">
        <f>+G149-G151</f>
        <v>-58244222.060954176</v>
      </c>
      <c r="H155" s="243">
        <f t="shared" ref="H155:R155" si="31">+H149-H151</f>
        <v>-42581321.666983277</v>
      </c>
      <c r="I155" s="243">
        <f t="shared" si="31"/>
        <v>-31706165.570872396</v>
      </c>
      <c r="J155" s="243">
        <f t="shared" si="31"/>
        <v>-14693273.9519642</v>
      </c>
      <c r="K155" s="243">
        <f t="shared" si="31"/>
        <v>-18183414.308595404</v>
      </c>
      <c r="L155" s="243">
        <f t="shared" si="31"/>
        <v>-13697838.623938039</v>
      </c>
      <c r="M155" s="243">
        <f t="shared" si="31"/>
        <v>941827.34207871556</v>
      </c>
      <c r="N155" s="243">
        <f t="shared" si="31"/>
        <v>247753.33353635669</v>
      </c>
      <c r="O155" s="243">
        <f t="shared" si="31"/>
        <v>-15459695.088061348</v>
      </c>
      <c r="P155" s="243">
        <f t="shared" si="31"/>
        <v>-9777479.8305964023</v>
      </c>
      <c r="Q155" s="243">
        <f t="shared" si="31"/>
        <v>-17722016.266004637</v>
      </c>
      <c r="R155" s="243">
        <f t="shared" si="31"/>
        <v>6882998.7035884261</v>
      </c>
      <c r="S155" s="292">
        <f t="shared" si="20"/>
        <v>-213992847.98876631</v>
      </c>
      <c r="T155" s="293">
        <f t="shared" si="21"/>
        <v>-6.4320062515409171E-2</v>
      </c>
    </row>
    <row r="156" spans="1:20" ht="13.5" thickBot="1">
      <c r="A156" s="299" t="str">
        <f t="shared" si="30"/>
        <v>1003p</v>
      </c>
      <c r="B156" s="339" t="str">
        <f>+VLOOKUP(LEFT($A156,LEN(A156)-1)*1,Master!$D$22:$G$218,4,FALSE)</f>
        <v>Finansiranje</v>
      </c>
      <c r="C156" s="340"/>
      <c r="D156" s="340"/>
      <c r="E156" s="340"/>
      <c r="F156" s="340"/>
      <c r="G156" s="177">
        <f>+SUM(G157:G160)</f>
        <v>58244222.060954176</v>
      </c>
      <c r="H156" s="177">
        <f t="shared" ref="H156:R156" si="32">+SUM(H157:H160)</f>
        <v>42581321.666983277</v>
      </c>
      <c r="I156" s="177">
        <f t="shared" si="32"/>
        <v>31706165.570872396</v>
      </c>
      <c r="J156" s="177">
        <f t="shared" si="32"/>
        <v>14693273.9519642</v>
      </c>
      <c r="K156" s="177">
        <f t="shared" si="32"/>
        <v>18183414.308595404</v>
      </c>
      <c r="L156" s="177">
        <f t="shared" si="32"/>
        <v>13697838.623938039</v>
      </c>
      <c r="M156" s="177">
        <f t="shared" si="32"/>
        <v>-941827.34207871556</v>
      </c>
      <c r="N156" s="177">
        <f t="shared" si="32"/>
        <v>-247753.33353635669</v>
      </c>
      <c r="O156" s="177">
        <f t="shared" si="32"/>
        <v>15459695.088061348</v>
      </c>
      <c r="P156" s="177">
        <f t="shared" si="32"/>
        <v>9777479.8305964023</v>
      </c>
      <c r="Q156" s="177">
        <f t="shared" si="32"/>
        <v>17722016.266004637</v>
      </c>
      <c r="R156" s="177">
        <f t="shared" si="32"/>
        <v>-6882998.7035884261</v>
      </c>
      <c r="S156" s="294">
        <f t="shared" si="20"/>
        <v>213992847.98876631</v>
      </c>
      <c r="T156" s="295">
        <f t="shared" si="21"/>
        <v>6.4320062515409171E-2</v>
      </c>
    </row>
    <row r="157" spans="1:20">
      <c r="A157" s="299" t="str">
        <f t="shared" si="30"/>
        <v>7511p</v>
      </c>
      <c r="B157" s="335" t="str">
        <f>+VLOOKUP(LEFT($A157,LEN(A157)-1)*1,Master!$D$22:$G$218,4,FALSE)</f>
        <v>Pozajmice i krediti od domaćih izvora</v>
      </c>
      <c r="C157" s="336"/>
      <c r="D157" s="336"/>
      <c r="E157" s="336"/>
      <c r="F157" s="336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>
        <f>+INDEX(DataEx!$1:$1048576,MATCH('2013'!$A157,DataEx!$D:$D,0),MATCH('2013'!J$6,DataEx!$7:$7,0))</f>
        <v>0</v>
      </c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>
        <f>+INDEX(DataEx!$1:$1048576,MATCH('2013'!$A157,DataEx!$D:$D,0),MATCH('2013'!N$6,DataEx!$7:$7,0))</f>
        <v>0</v>
      </c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>
        <f>+INDEX(DataEx!$1:$1048576,MATCH('2013'!$A157,DataEx!$D:$D,0),MATCH('2013'!R$6,DataEx!$7:$7,0))</f>
        <v>0</v>
      </c>
      <c r="S157" s="290">
        <f t="shared" si="20"/>
        <v>0</v>
      </c>
      <c r="T157" s="291">
        <f t="shared" si="21"/>
        <v>0</v>
      </c>
    </row>
    <row r="158" spans="1:20">
      <c r="A158" s="299" t="str">
        <f t="shared" si="30"/>
        <v>7512p</v>
      </c>
      <c r="B158" s="331" t="str">
        <f>+VLOOKUP(LEFT($A158,LEN(A158)-1)*1,Master!$D$22:$G$218,4,FALSE)</f>
        <v>Pozajmice i krediti od inostranih izvora</v>
      </c>
      <c r="C158" s="332"/>
      <c r="D158" s="332"/>
      <c r="E158" s="332"/>
      <c r="F158" s="332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>
        <f>+INDEX(DataEx!$1:$1048576,MATCH('2013'!$A158,DataEx!$D:$D,0),MATCH('2013'!J$6,DataEx!$7:$7,0))</f>
        <v>200000000</v>
      </c>
      <c r="K158" s="237">
        <f>+INDEX(DataEx!$1:$1048576,MATCH('2013'!$A158,DataEx!$D:$D,0),MATCH('2013'!K$6,DataEx!$7:$7,0))</f>
        <v>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>
        <f>+INDEX(DataEx!$1:$1048576,MATCH('2013'!$A158,DataEx!$D:$D,0),MATCH('2013'!N$6,DataEx!$7:$7,0))</f>
        <v>0</v>
      </c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50000000</v>
      </c>
      <c r="Q158" s="237">
        <f>+INDEX(DataEx!$1:$1048576,MATCH('2013'!$A158,DataEx!$D:$D,0),MATCH('2013'!Q$6,DataEx!$7:$7,0))</f>
        <v>0</v>
      </c>
      <c r="R158" s="237">
        <f>+INDEX(DataEx!$1:$1048576,MATCH('2013'!$A158,DataEx!$D:$D,0),MATCH('2013'!R$6,DataEx!$7:$7,0))</f>
        <v>0</v>
      </c>
      <c r="S158" s="290">
        <f t="shared" si="20"/>
        <v>250000000</v>
      </c>
      <c r="T158" s="291">
        <f t="shared" si="21"/>
        <v>7.5142771265404265E-2</v>
      </c>
    </row>
    <row r="159" spans="1:20">
      <c r="A159" s="299" t="str">
        <f t="shared" si="30"/>
        <v>72p</v>
      </c>
      <c r="B159" s="331" t="str">
        <f>+VLOOKUP(LEFT($A159,LEN(A159)-1)*1,Master!$D$22:$G$218,4,FALSE)</f>
        <v>Primici od prodaje imovine</v>
      </c>
      <c r="C159" s="332"/>
      <c r="D159" s="332"/>
      <c r="E159" s="332"/>
      <c r="F159" s="332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>
        <f>+INDEX(DataEx!$1:$1048576,MATCH('2013'!$A159,DataEx!$D:$D,0),MATCH('2013'!J$6,DataEx!$7:$7,0))</f>
        <v>8000000</v>
      </c>
      <c r="K159" s="237">
        <f>+INDEX(DataEx!$1:$1048576,MATCH('2013'!$A159,DataEx!$D:$D,0),MATCH('2013'!K$6,DataEx!$7:$7,0))</f>
        <v>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>
        <f>+INDEX(DataEx!$1:$1048576,MATCH('2013'!$A159,DataEx!$D:$D,0),MATCH('2013'!N$6,DataEx!$7:$7,0))</f>
        <v>0</v>
      </c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>
        <f>+INDEX(DataEx!$1:$1048576,MATCH('2013'!$A159,DataEx!$D:$D,0),MATCH('2013'!R$6,DataEx!$7:$7,0))</f>
        <v>0</v>
      </c>
      <c r="S159" s="290">
        <f t="shared" si="20"/>
        <v>8000000</v>
      </c>
      <c r="T159" s="291">
        <f t="shared" si="21"/>
        <v>2.4045686804929365E-3</v>
      </c>
    </row>
    <row r="160" spans="1:20" ht="13.5" thickBot="1">
      <c r="A160" s="299" t="str">
        <f t="shared" si="30"/>
        <v>1004p</v>
      </c>
      <c r="B160" s="249" t="str">
        <f>+VLOOKUP(LEFT($A160,LEN(A160)-1)*1,Master!$D$22:$G$218,4,FALSE)</f>
        <v>Povećanje / smanjenje depozita</v>
      </c>
      <c r="C160" s="250"/>
      <c r="D160" s="250"/>
      <c r="E160" s="250"/>
      <c r="F160" s="250"/>
      <c r="G160" s="251">
        <f>-G155-SUM(G157:G159)</f>
        <v>58244222.060954176</v>
      </c>
      <c r="H160" s="251">
        <f t="shared" ref="H160:R160" si="33">-H155-SUM(H157:H159)</f>
        <v>42581321.666983277</v>
      </c>
      <c r="I160" s="251">
        <f t="shared" si="33"/>
        <v>31706165.570872396</v>
      </c>
      <c r="J160" s="251">
        <f t="shared" si="33"/>
        <v>-193306726.0480358</v>
      </c>
      <c r="K160" s="251">
        <f t="shared" si="33"/>
        <v>18183414.308595404</v>
      </c>
      <c r="L160" s="251">
        <f t="shared" si="33"/>
        <v>13697838.623938039</v>
      </c>
      <c r="M160" s="251">
        <f t="shared" si="33"/>
        <v>-941827.34207871556</v>
      </c>
      <c r="N160" s="251">
        <f t="shared" si="33"/>
        <v>-247753.33353635669</v>
      </c>
      <c r="O160" s="251">
        <f t="shared" si="33"/>
        <v>15459695.088061348</v>
      </c>
      <c r="P160" s="251">
        <f t="shared" si="33"/>
        <v>-40222520.169403598</v>
      </c>
      <c r="Q160" s="251">
        <f t="shared" si="33"/>
        <v>17722016.266004637</v>
      </c>
      <c r="R160" s="251">
        <f t="shared" si="33"/>
        <v>-6882998.7035884261</v>
      </c>
      <c r="S160" s="296">
        <f t="shared" si="20"/>
        <v>-44007152.011233613</v>
      </c>
      <c r="T160" s="297">
        <f t="shared" si="21"/>
        <v>-1.3227277430488011E-2</v>
      </c>
    </row>
  </sheetData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S103:T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R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418" t="str">
        <f>+Master!G244</f>
        <v>Ostvarenje budžeta</v>
      </c>
      <c r="C7" s="419"/>
      <c r="D7" s="419"/>
      <c r="E7" s="419"/>
      <c r="F7" s="419"/>
      <c r="G7" s="411">
        <v>2013</v>
      </c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3"/>
      <c r="S7" s="116" t="str">
        <f>+Master!G241</f>
        <v>BDP</v>
      </c>
      <c r="T7" s="117">
        <v>3393200615</v>
      </c>
    </row>
    <row r="8" spans="1:20" ht="16.5" customHeight="1">
      <c r="B8" s="420"/>
      <c r="C8" s="421"/>
      <c r="D8" s="421"/>
      <c r="E8" s="421"/>
      <c r="F8" s="422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411" t="str">
        <f>+Master!G238</f>
        <v>Jan - Avg</v>
      </c>
      <c r="T8" s="413"/>
    </row>
    <row r="9" spans="1:20" ht="13.5" thickBot="1">
      <c r="B9" s="423"/>
      <c r="C9" s="424"/>
      <c r="D9" s="424"/>
      <c r="E9" s="424"/>
      <c r="F9" s="425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414" t="str">
        <f>+VLOOKUP($A10,Master!$D$22:$G$218,4,FALSE)</f>
        <v>Prihodi budžeta</v>
      </c>
      <c r="C10" s="415"/>
      <c r="D10" s="415"/>
      <c r="E10" s="415"/>
      <c r="F10" s="415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0.36644945267699713</v>
      </c>
    </row>
    <row r="11" spans="1:20">
      <c r="A11" s="72">
        <v>711</v>
      </c>
      <c r="B11" s="416" t="str">
        <f>+VLOOKUP($A11,Master!$D$22:$G$218,4,FALSE)</f>
        <v>Porezi</v>
      </c>
      <c r="C11" s="417"/>
      <c r="D11" s="417"/>
      <c r="E11" s="417"/>
      <c r="F11" s="417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5" si="3">+SUM(G11:R11)</f>
        <v>755696459.51000011</v>
      </c>
      <c r="T11" s="125">
        <f t="shared" ref="T11:T65" si="4">+S11/$T$7</f>
        <v>0.22270904236235384</v>
      </c>
    </row>
    <row r="12" spans="1:20">
      <c r="A12" s="72">
        <v>7111</v>
      </c>
      <c r="B12" s="399" t="str">
        <f>+VLOOKUP($A12,Master!$D$22:$G$218,4,FALSE)</f>
        <v>Porez na dohodak fizičkih lica</v>
      </c>
      <c r="C12" s="400"/>
      <c r="D12" s="400"/>
      <c r="E12" s="400"/>
      <c r="F12" s="400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399" t="str">
        <f>+VLOOKUP($A13,Master!$D$22:$G$218,4,FALSE)</f>
        <v>Porez na dobit pravnih lica</v>
      </c>
      <c r="C13" s="400"/>
      <c r="D13" s="400"/>
      <c r="E13" s="400"/>
      <c r="F13" s="400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399" t="str">
        <f>+VLOOKUP($A14,Master!$D$22:$G$218,4,FALSE)</f>
        <v>Porez na promet nepokretnosti</v>
      </c>
      <c r="C14" s="400"/>
      <c r="D14" s="400"/>
      <c r="E14" s="400"/>
      <c r="F14" s="400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399" t="str">
        <f>+VLOOKUP($A15,Master!$D$22:$G$218,4,FALSE)</f>
        <v>Porez na dodatu vrijednost</v>
      </c>
      <c r="C15" s="400"/>
      <c r="D15" s="400"/>
      <c r="E15" s="400"/>
      <c r="F15" s="400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399" t="str">
        <f>+VLOOKUP($A16,Master!$D$22:$G$218,4,FALSE)</f>
        <v>Akcize</v>
      </c>
      <c r="C16" s="400"/>
      <c r="D16" s="400"/>
      <c r="E16" s="400"/>
      <c r="F16" s="400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399" t="str">
        <f>+VLOOKUP($A17,Master!$D$22:$G$218,4,FALSE)</f>
        <v>Porez na međunarodnu trgovinu i transakcije</v>
      </c>
      <c r="C17" s="400"/>
      <c r="D17" s="400"/>
      <c r="E17" s="400"/>
      <c r="F17" s="400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399" t="str">
        <f>+VLOOKUP($A18,Master!$D$22:$G$218,4,FALSE)</f>
        <v>Lokalni porezi</v>
      </c>
      <c r="C18" s="400"/>
      <c r="D18" s="400"/>
      <c r="E18" s="400"/>
      <c r="F18" s="400"/>
      <c r="G18" s="91">
        <f>+INDEX(DataEx!$1:$1048576,MATCH(Dug!$A18,DataEx!$D:$D,0),MATCH(Dug!G$6,DataEx!$7:$7,0))</f>
        <v>0</v>
      </c>
      <c r="H18" s="91">
        <f>+INDEX(DataEx!$1:$1048576,MATCH(Dug!$A18,DataEx!$D:$D,0),MATCH(Dug!H$6,DataEx!$7:$7,0))</f>
        <v>0</v>
      </c>
      <c r="I18" s="91">
        <f>+INDEX(DataEx!$1:$1048576,MATCH(Dug!$A18,DataEx!$D:$D,0),MATCH(Dug!I$6,DataEx!$7:$7,0))</f>
        <v>0</v>
      </c>
      <c r="J18" s="91">
        <f>+INDEX(DataEx!$1:$1048576,MATCH(Dug!$A18,DataEx!$D:$D,0),MATCH(Dug!J$6,DataEx!$7:$7,0))</f>
        <v>0</v>
      </c>
      <c r="K18" s="91">
        <f>+INDEX(DataEx!$1:$1048576,MATCH(Dug!$A18,DataEx!$D:$D,0),MATCH(Dug!K$6,DataEx!$7:$7,0))</f>
        <v>0</v>
      </c>
      <c r="L18" s="91">
        <f>+INDEX(DataEx!$1:$1048576,MATCH(Dug!$A18,DataEx!$D:$D,0),MATCH(Dug!L$6,DataEx!$7:$7,0))</f>
        <v>0</v>
      </c>
      <c r="M18" s="91">
        <f>+INDEX(DataEx!$1:$1048576,MATCH(Dug!$A18,DataEx!$D:$D,0),MATCH(Dug!M$6,DataEx!$7:$7,0))</f>
        <v>0</v>
      </c>
      <c r="N18" s="91">
        <f>+INDEX(DataEx!$1:$1048576,MATCH(Dug!$A18,DataEx!$D:$D,0),MATCH(Dug!N$6,DataEx!$7:$7,0))</f>
        <v>0</v>
      </c>
      <c r="O18" s="91">
        <f>+INDEX(DataEx!$1:$1048576,MATCH(Dug!$A18,DataEx!$D:$D,0),MATCH(Dug!O$6,DataEx!$7:$7,0))</f>
        <v>0</v>
      </c>
      <c r="P18" s="91">
        <f>+INDEX(DataEx!$1:$1048576,MATCH(Dug!$A18,DataEx!$D:$D,0),MATCH(Dug!P$6,DataEx!$7:$7,0))</f>
        <v>0</v>
      </c>
      <c r="Q18" s="91">
        <f>+INDEX(DataEx!$1:$1048576,MATCH(Dug!$A18,DataEx!$D:$D,0),MATCH(Dug!Q$6,DataEx!$7:$7,0))</f>
        <v>0</v>
      </c>
      <c r="R18" s="91">
        <f>+INDEX(DataEx!$1:$1048576,MATCH(Dug!$A18,DataEx!$D:$D,0),MATCH(Dug!R$6,DataEx!$7:$7,0))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9" t="str">
        <f>+VLOOKUP($A19,Master!$D$22:$G$218,4,FALSE)</f>
        <v>Ostali republički porezi</v>
      </c>
      <c r="C19" s="400"/>
      <c r="D19" s="400"/>
      <c r="E19" s="400"/>
      <c r="F19" s="400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09" t="str">
        <f>+VLOOKUP($A20,Master!$D$22:$G$218,4,FALSE)</f>
        <v>Doprinosi</v>
      </c>
      <c r="C20" s="410"/>
      <c r="D20" s="410"/>
      <c r="E20" s="410"/>
      <c r="F20" s="410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399" t="str">
        <f>+VLOOKUP($A21,Master!$D$22:$G$218,4,FALSE)</f>
        <v>Doprinosi za penzijsko i invalidsko osiguranje</v>
      </c>
      <c r="C21" s="400"/>
      <c r="D21" s="400"/>
      <c r="E21" s="400"/>
      <c r="F21" s="400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399" t="str">
        <f>+VLOOKUP($A22,Master!$D$22:$G$218,4,FALSE)</f>
        <v>Doprinosi za zdravstveno osiguranje</v>
      </c>
      <c r="C22" s="400"/>
      <c r="D22" s="400"/>
      <c r="E22" s="400"/>
      <c r="F22" s="400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399" t="str">
        <f>+VLOOKUP($A23,Master!$D$22:$G$218,4,FALSE)</f>
        <v>Doprinosi za osiguranje od nezaposlenosti</v>
      </c>
      <c r="C23" s="400"/>
      <c r="D23" s="400"/>
      <c r="E23" s="400"/>
      <c r="F23" s="400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399" t="str">
        <f>+VLOOKUP($A24,Master!$D$22:$G$218,4,FALSE)</f>
        <v>Ostali doprinosi</v>
      </c>
      <c r="C24" s="400"/>
      <c r="D24" s="400"/>
      <c r="E24" s="400"/>
      <c r="F24" s="400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03" t="str">
        <f>+VLOOKUP($A25,Master!$D$22:$G$218,4,FALSE)</f>
        <v>Takse</v>
      </c>
      <c r="C25" s="404"/>
      <c r="D25" s="404"/>
      <c r="E25" s="404"/>
      <c r="F25" s="404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03" t="str">
        <f>+VLOOKUP($A26,Master!$D$22:$G$218,4,FALSE)</f>
        <v>Naknade</v>
      </c>
      <c r="C26" s="404"/>
      <c r="D26" s="404"/>
      <c r="E26" s="404"/>
      <c r="F26" s="404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03" t="str">
        <f>+VLOOKUP($A27,Master!$D$22:$G$218,4,FALSE)</f>
        <v>Ostali prihodi</v>
      </c>
      <c r="C27" s="404"/>
      <c r="D27" s="404"/>
      <c r="E27" s="404"/>
      <c r="F27" s="404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03" t="str">
        <f>+VLOOKUP($A28,Master!$D$22:$G$218,4,FALSE)</f>
        <v>Primici od otplate kredita i sredstva prenesena iz prethodne godine</v>
      </c>
      <c r="C28" s="404"/>
      <c r="D28" s="404"/>
      <c r="E28" s="404"/>
      <c r="F28" s="404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05" t="str">
        <f>+VLOOKUP($A29,Master!$D$22:$G$218,4,FALSE)</f>
        <v>Donacije i transferi</v>
      </c>
      <c r="C29" s="406"/>
      <c r="D29" s="406"/>
      <c r="E29" s="406"/>
      <c r="F29" s="406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391" t="str">
        <f>+VLOOKUP($A30,Master!$D$22:$G$218,4,FALSE)</f>
        <v>Budžetki izdaci</v>
      </c>
      <c r="C30" s="392"/>
      <c r="D30" s="392"/>
      <c r="E30" s="392"/>
      <c r="F30" s="392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07" t="str">
        <f>+VLOOKUP($A31,Master!$D$22:$G$218,4,FALSE)</f>
        <v>Tekući izdaci</v>
      </c>
      <c r="C31" s="408"/>
      <c r="D31" s="408"/>
      <c r="E31" s="408"/>
      <c r="F31" s="408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401" t="str">
        <f>+VLOOKUP($A32,Master!$D$22:$G$218,4,FALSE)</f>
        <v>Tekući budžetski izdaci</v>
      </c>
      <c r="C32" s="402"/>
      <c r="D32" s="402"/>
      <c r="E32" s="402"/>
      <c r="F32" s="402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399" t="str">
        <f>+VLOOKUP($A33,Master!$D$22:$G$218,4,FALSE)</f>
        <v>Bruto zarade i doprinosi na teret poslodavca</v>
      </c>
      <c r="C33" s="400"/>
      <c r="D33" s="400"/>
      <c r="E33" s="400"/>
      <c r="F33" s="400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399" t="str">
        <f>+VLOOKUP($A34,Master!$D$22:$G$218,4,FALSE)</f>
        <v>Ostala lična primanja</v>
      </c>
      <c r="C34" s="400"/>
      <c r="D34" s="400"/>
      <c r="E34" s="400"/>
      <c r="F34" s="400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399" t="str">
        <f>+VLOOKUP($A35,Master!$D$22:$G$218,4,FALSE)</f>
        <v>Rashodi za materijal</v>
      </c>
      <c r="C35" s="400"/>
      <c r="D35" s="400"/>
      <c r="E35" s="400"/>
      <c r="F35" s="400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399" t="str">
        <f>+VLOOKUP($A36,Master!$D$22:$G$218,4,FALSE)</f>
        <v>Rashodi za usluge</v>
      </c>
      <c r="C36" s="400"/>
      <c r="D36" s="400"/>
      <c r="E36" s="400"/>
      <c r="F36" s="400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399" t="str">
        <f>+VLOOKUP($A37,Master!$D$22:$G$218,4,FALSE)</f>
        <v>Rashodi za tekuće održavanje</v>
      </c>
      <c r="C37" s="400"/>
      <c r="D37" s="400"/>
      <c r="E37" s="400"/>
      <c r="F37" s="400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399" t="str">
        <f>+VLOOKUP($A38,Master!$D$22:$G$218,4,FALSE)</f>
        <v>Kamate</v>
      </c>
      <c r="C38" s="400"/>
      <c r="D38" s="400"/>
      <c r="E38" s="400"/>
      <c r="F38" s="400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399" t="str">
        <f>+VLOOKUP($A39,Master!$D$22:$G$218,4,FALSE)</f>
        <v>Renta</v>
      </c>
      <c r="C39" s="400"/>
      <c r="D39" s="400"/>
      <c r="E39" s="400"/>
      <c r="F39" s="400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399" t="str">
        <f>+VLOOKUP($A40,Master!$D$22:$G$218,4,FALSE)</f>
        <v>Subvencije</v>
      </c>
      <c r="C40" s="400"/>
      <c r="D40" s="400"/>
      <c r="E40" s="400"/>
      <c r="F40" s="400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399" t="str">
        <f>+VLOOKUP($A41,Master!$D$22:$G$218,4,FALSE)</f>
        <v>Ostali izdaci</v>
      </c>
      <c r="C41" s="400"/>
      <c r="D41" s="400"/>
      <c r="E41" s="400"/>
      <c r="F41" s="400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399" t="str">
        <f>+VLOOKUP($A42,Master!$D$22:$G$218,4,FALSE)</f>
        <v>Kapitalni izdaci u tekućem budžetu</v>
      </c>
      <c r="C42" s="400"/>
      <c r="D42" s="400"/>
      <c r="E42" s="400"/>
      <c r="F42" s="400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385" t="str">
        <f>+VLOOKUP($A43,Master!$D$22:$G$218,4,FALSE)</f>
        <v>Transferi za socijalnu zaštitu</v>
      </c>
      <c r="C43" s="386"/>
      <c r="D43" s="386"/>
      <c r="E43" s="386"/>
      <c r="F43" s="386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399" t="str">
        <f>+VLOOKUP($A44,Master!$D$22:$G$218,4,FALSE)</f>
        <v>Prava iz oblasti socijalne zaštite</v>
      </c>
      <c r="C44" s="400"/>
      <c r="D44" s="400"/>
      <c r="E44" s="400"/>
      <c r="F44" s="400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399" t="str">
        <f>+VLOOKUP($A45,Master!$D$22:$G$218,4,FALSE)</f>
        <v>Sredstva za tehnološke viškove</v>
      </c>
      <c r="C45" s="400"/>
      <c r="D45" s="400"/>
      <c r="E45" s="400"/>
      <c r="F45" s="400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399" t="str">
        <f>+VLOOKUP($A46,Master!$D$22:$G$218,4,FALSE)</f>
        <v>Prava iz oblasti penzijskog i invalidskog osiguranja</v>
      </c>
      <c r="C46" s="400"/>
      <c r="D46" s="400"/>
      <c r="E46" s="400"/>
      <c r="F46" s="400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399" t="str">
        <f>+VLOOKUP($A47,Master!$D$22:$G$218,4,FALSE)</f>
        <v>Ostala prava iz oblasti zdravstvene zaštite</v>
      </c>
      <c r="C47" s="400"/>
      <c r="D47" s="400"/>
      <c r="E47" s="400"/>
      <c r="F47" s="400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399" t="str">
        <f>+VLOOKUP($A48,Master!$D$22:$G$218,4,FALSE)</f>
        <v>Ostala prava iz zdravstvenog osiguranja</v>
      </c>
      <c r="C48" s="400"/>
      <c r="D48" s="400"/>
      <c r="E48" s="400"/>
      <c r="F48" s="400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393" t="str">
        <f>+VLOOKUP($A49,Master!$D$22:$G$218,4,FALSE)</f>
        <v xml:space="preserve">Transferi institucijama, pojedincima, nevladinom i javnom sektoru </v>
      </c>
      <c r="C49" s="394"/>
      <c r="D49" s="394"/>
      <c r="E49" s="394"/>
      <c r="F49" s="394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393" t="str">
        <f>+VLOOKUP($A50,Master!$D$22:$G$218,4,FALSE)</f>
        <v>Kapitalni budžet</v>
      </c>
      <c r="C50" s="394"/>
      <c r="D50" s="394"/>
      <c r="E50" s="394"/>
      <c r="F50" s="394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383" t="str">
        <f>+VLOOKUP($A51,Master!$D$22:$G$218,4,FALSE)</f>
        <v>Pozajmice i krediti</v>
      </c>
      <c r="C51" s="384"/>
      <c r="D51" s="384"/>
      <c r="E51" s="384"/>
      <c r="F51" s="384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383" t="str">
        <f>+VLOOKUP($A52,Master!$D$22:$G$218,4,FALSE)</f>
        <v>Rezerve</v>
      </c>
      <c r="C52" s="384"/>
      <c r="D52" s="384"/>
      <c r="E52" s="384"/>
      <c r="F52" s="384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387" t="str">
        <f>+VLOOKUP($A53,Master!$D$22:$G$218,4,FALSE)</f>
        <v>Otplata garancija</v>
      </c>
      <c r="C53" s="388"/>
      <c r="D53" s="388"/>
      <c r="E53" s="388"/>
      <c r="F53" s="388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395" t="str">
        <f>+VLOOKUP($A54,Master!$D$22:$G$218,4,FALSE)</f>
        <v>Suficit / deficit</v>
      </c>
      <c r="C54" s="396"/>
      <c r="D54" s="396"/>
      <c r="E54" s="396"/>
      <c r="F54" s="396"/>
      <c r="G54" s="97">
        <f>+G10-G30</f>
        <v>-25764865.160000011</v>
      </c>
      <c r="H54" s="97">
        <f t="shared" ref="H54:R54" si="9">+H10-H30</f>
        <v>-19235739.12999998</v>
      </c>
      <c r="I54" s="97">
        <f t="shared" si="9"/>
        <v>-11659777.349999994</v>
      </c>
      <c r="J54" s="97">
        <f t="shared" si="9"/>
        <v>-14364838.129999951</v>
      </c>
      <c r="K54" s="97">
        <f t="shared" si="9"/>
        <v>-6163867.099999994</v>
      </c>
      <c r="L54" s="97">
        <f t="shared" si="9"/>
        <v>5042875.0399999768</v>
      </c>
      <c r="M54" s="97">
        <f t="shared" si="9"/>
        <v>-42234234.610000029</v>
      </c>
      <c r="N54" s="97">
        <f t="shared" si="9"/>
        <v>-17428959.019999936</v>
      </c>
      <c r="O54" s="97">
        <f t="shared" si="9"/>
        <v>-2160139.0499999821</v>
      </c>
      <c r="P54" s="97">
        <f t="shared" si="9"/>
        <v>19917616.980000034</v>
      </c>
      <c r="Q54" s="97">
        <f t="shared" si="9"/>
        <v>-4788039.1100000292</v>
      </c>
      <c r="R54" s="97">
        <f t="shared" si="9"/>
        <v>-6536324.8499999642</v>
      </c>
      <c r="S54" s="114">
        <f>+SUM(G54:R54)</f>
        <v>-125376291.48999986</v>
      </c>
      <c r="T54" s="115">
        <f t="shared" si="4"/>
        <v>-3.6949271709948647E-2</v>
      </c>
    </row>
    <row r="55" spans="1:20" ht="13.5" thickBot="1">
      <c r="A55" s="71">
        <v>1001</v>
      </c>
      <c r="B55" s="397" t="str">
        <f>+VLOOKUP($A55,Master!$D$22:$G$218,4,FALSE)</f>
        <v>Primarni bilans</v>
      </c>
      <c r="C55" s="398"/>
      <c r="D55" s="398"/>
      <c r="E55" s="398"/>
      <c r="F55" s="398"/>
      <c r="G55" s="98">
        <f>+G54+G38</f>
        <v>-25211074.65000001</v>
      </c>
      <c r="H55" s="98">
        <f t="shared" ref="H55:R55" si="10">+H54+H38</f>
        <v>-17451978.339999981</v>
      </c>
      <c r="I55" s="98">
        <f t="shared" si="10"/>
        <v>-9522874.729999993</v>
      </c>
      <c r="J55" s="98">
        <f t="shared" si="10"/>
        <v>10462634.000000048</v>
      </c>
      <c r="K55" s="98">
        <f t="shared" si="10"/>
        <v>-5038451.1699999943</v>
      </c>
      <c r="L55" s="98">
        <f t="shared" si="10"/>
        <v>8836821.489999976</v>
      </c>
      <c r="M55" s="98">
        <f t="shared" si="10"/>
        <v>-36495019.420000032</v>
      </c>
      <c r="N55" s="98">
        <f t="shared" si="10"/>
        <v>-15325378.929999936</v>
      </c>
      <c r="O55" s="98">
        <f t="shared" si="10"/>
        <v>16540179.570000015</v>
      </c>
      <c r="P55" s="98">
        <f t="shared" si="10"/>
        <v>20715005.270000033</v>
      </c>
      <c r="Q55" s="98">
        <f t="shared" si="10"/>
        <v>-4038920.3300000289</v>
      </c>
      <c r="R55" s="98">
        <f t="shared" si="10"/>
        <v>-924458.70999996364</v>
      </c>
      <c r="S55" s="114">
        <f t="shared" si="3"/>
        <v>-57453515.949999876</v>
      </c>
      <c r="T55" s="115">
        <f t="shared" si="4"/>
        <v>-1.6931953771321558E-2</v>
      </c>
    </row>
    <row r="56" spans="1:20">
      <c r="A56" s="71">
        <v>46</v>
      </c>
      <c r="B56" s="385" t="str">
        <f>+VLOOKUP($A56,Master!$D$22:$G$218,4,FALSE)</f>
        <v>Otplata dugova</v>
      </c>
      <c r="C56" s="386"/>
      <c r="D56" s="386"/>
      <c r="E56" s="386"/>
      <c r="F56" s="386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381" t="str">
        <f>+VLOOKUP($A57,Master!$D$22:$G$218,4,FALSE)</f>
        <v>Otplata hartija od vrijednosti i kredita rezidentima</v>
      </c>
      <c r="C57" s="382"/>
      <c r="D57" s="382"/>
      <c r="E57" s="382"/>
      <c r="F57" s="382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383" t="str">
        <f>+VLOOKUP($A58,Master!$D$22:$G$218,4,FALSE)</f>
        <v>Otplata hartija od vrijednosti i kredita nerezidentima</v>
      </c>
      <c r="C58" s="384"/>
      <c r="D58" s="384"/>
      <c r="E58" s="384"/>
      <c r="F58" s="384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387" t="str">
        <f>+VLOOKUP($A59,Master!$D$22:$G$218,4,FALSE)</f>
        <v>Otplata obaveza iz prethodnih godina</v>
      </c>
      <c r="C59" s="388"/>
      <c r="D59" s="388"/>
      <c r="E59" s="388"/>
      <c r="F59" s="388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389" t="str">
        <f>+VLOOKUP($A60,Master!$D$22:$G$218,4,FALSE)</f>
        <v>Nedostajuća sredstva</v>
      </c>
      <c r="C60" s="390"/>
      <c r="D60" s="390"/>
      <c r="E60" s="390"/>
      <c r="F60" s="390"/>
      <c r="G60" s="79">
        <f>+G54-G56</f>
        <v>-41825890.870000012</v>
      </c>
      <c r="H60" s="79">
        <f t="shared" ref="H60:R60" si="12">+H54-H56</f>
        <v>-26797806.449999984</v>
      </c>
      <c r="I60" s="79">
        <f t="shared" si="12"/>
        <v>-18877076.859999992</v>
      </c>
      <c r="J60" s="79">
        <f t="shared" si="12"/>
        <v>-22259665.66999995</v>
      </c>
      <c r="K60" s="79">
        <f t="shared" si="12"/>
        <v>-11728956.599999994</v>
      </c>
      <c r="L60" s="79">
        <f t="shared" si="12"/>
        <v>-13423750.850000024</v>
      </c>
      <c r="M60" s="79">
        <f t="shared" si="12"/>
        <v>-76838153.870000035</v>
      </c>
      <c r="N60" s="79">
        <f t="shared" si="12"/>
        <v>-34408817.129999958</v>
      </c>
      <c r="O60" s="79">
        <f t="shared" si="12"/>
        <v>-26544037.369999982</v>
      </c>
      <c r="P60" s="79">
        <f t="shared" si="12"/>
        <v>5911909.7400000319</v>
      </c>
      <c r="Q60" s="79">
        <f t="shared" si="12"/>
        <v>-14949060.470000029</v>
      </c>
      <c r="R60" s="79">
        <f t="shared" si="12"/>
        <v>-78203626.939999953</v>
      </c>
      <c r="S60" s="118">
        <f t="shared" si="3"/>
        <v>-359944933.33999991</v>
      </c>
      <c r="T60" s="119">
        <f t="shared" si="4"/>
        <v>-0.10607829426554549</v>
      </c>
    </row>
    <row r="61" spans="1:20" ht="13.5" thickBot="1">
      <c r="A61" s="71">
        <v>1003</v>
      </c>
      <c r="B61" s="391" t="str">
        <f>+VLOOKUP($A61,Master!$D$22:$G$218,4,FALSE)</f>
        <v>Finansiranje</v>
      </c>
      <c r="C61" s="392"/>
      <c r="D61" s="392"/>
      <c r="E61" s="392"/>
      <c r="F61" s="392"/>
      <c r="G61" s="97">
        <f>+SUM(G62:G65)</f>
        <v>41825890.870000012</v>
      </c>
      <c r="H61" s="97">
        <f t="shared" ref="H61:R61" si="13">+SUM(H62:H65)</f>
        <v>26797806.449999984</v>
      </c>
      <c r="I61" s="97">
        <f t="shared" si="13"/>
        <v>18877076.859999992</v>
      </c>
      <c r="J61" s="97">
        <f t="shared" si="13"/>
        <v>22259665.66999995</v>
      </c>
      <c r="K61" s="97">
        <f t="shared" si="13"/>
        <v>11728956.599999994</v>
      </c>
      <c r="L61" s="97">
        <f t="shared" si="13"/>
        <v>13423750.850000024</v>
      </c>
      <c r="M61" s="97">
        <f t="shared" si="13"/>
        <v>76838153.870000035</v>
      </c>
      <c r="N61" s="97">
        <f t="shared" si="13"/>
        <v>34408817.129999958</v>
      </c>
      <c r="O61" s="97">
        <f t="shared" si="13"/>
        <v>26544037.369999982</v>
      </c>
      <c r="P61" s="97">
        <f t="shared" si="13"/>
        <v>-5911909.7400000319</v>
      </c>
      <c r="Q61" s="97">
        <f t="shared" si="13"/>
        <v>14949060.470000029</v>
      </c>
      <c r="R61" s="97">
        <f t="shared" si="13"/>
        <v>78203626.939999953</v>
      </c>
      <c r="S61" s="120">
        <f t="shared" si="3"/>
        <v>359944933.33999991</v>
      </c>
      <c r="T61" s="121">
        <f t="shared" si="4"/>
        <v>0.10607829426554549</v>
      </c>
    </row>
    <row r="62" spans="1:20">
      <c r="A62" s="71">
        <v>7511</v>
      </c>
      <c r="B62" s="381" t="str">
        <f>+VLOOKUP($A62,Master!$D$22:$G$218,4,FALSE)</f>
        <v>Pozajmice i krediti od domaćih izvora</v>
      </c>
      <c r="C62" s="382"/>
      <c r="D62" s="382"/>
      <c r="E62" s="382"/>
      <c r="F62" s="382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383" t="str">
        <f>+VLOOKUP($A63,Master!$D$22:$G$218,4,FALSE)</f>
        <v>Pozajmice i krediti od inostranih izvora</v>
      </c>
      <c r="C63" s="384"/>
      <c r="D63" s="384"/>
      <c r="E63" s="384"/>
      <c r="F63" s="384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383" t="str">
        <f>+VLOOKUP($A64,Master!$D$22:$G$218,4,FALSE)</f>
        <v>Primici od prodaje imovine</v>
      </c>
      <c r="C64" s="384"/>
      <c r="D64" s="384"/>
      <c r="E64" s="384"/>
      <c r="F64" s="384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+VLOOKUP($A65,Master!$D$22:$G$218,4,FALSE)</f>
        <v>Povećanje / smanjenje depozita</v>
      </c>
      <c r="C65" s="103"/>
      <c r="D65" s="103"/>
      <c r="E65" s="103"/>
      <c r="F65" s="103"/>
      <c r="G65" s="101">
        <f>-G60-SUM(G62:G64)</f>
        <v>6499753.900000006</v>
      </c>
      <c r="H65" s="101">
        <f t="shared" ref="H65:R65" si="14">-H60-SUM(H62:H64)</f>
        <v>21495119.559999984</v>
      </c>
      <c r="I65" s="101">
        <f t="shared" si="14"/>
        <v>-5236865.1700000055</v>
      </c>
      <c r="J65" s="101">
        <f t="shared" si="14"/>
        <v>6868110.5899999496</v>
      </c>
      <c r="K65" s="101">
        <f t="shared" si="14"/>
        <v>5983629.349999994</v>
      </c>
      <c r="L65" s="101">
        <f t="shared" si="14"/>
        <v>1770190.6200000253</v>
      </c>
      <c r="M65" s="101">
        <f t="shared" si="14"/>
        <v>5538765.6000000387</v>
      </c>
      <c r="N65" s="101">
        <f t="shared" si="14"/>
        <v>-11748811.710000053</v>
      </c>
      <c r="O65" s="101">
        <f t="shared" si="14"/>
        <v>10120881.589999983</v>
      </c>
      <c r="P65" s="101">
        <f t="shared" si="14"/>
        <v>-6617025.1200000318</v>
      </c>
      <c r="Q65" s="101">
        <f t="shared" si="14"/>
        <v>13728473.550000029</v>
      </c>
      <c r="R65" s="101">
        <f t="shared" si="14"/>
        <v>-34273486.02000007</v>
      </c>
      <c r="S65" s="112">
        <f t="shared" si="3"/>
        <v>14128736.739999846</v>
      </c>
      <c r="T65" s="113">
        <f t="shared" si="4"/>
        <v>4.1638377281738902E-3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26" t="str">
        <f>+Master!G245</f>
        <v>Plan ostvarenja budžeta</v>
      </c>
      <c r="C101" s="366"/>
      <c r="D101" s="366"/>
      <c r="E101" s="366"/>
      <c r="F101" s="366"/>
      <c r="G101" s="373">
        <v>2014</v>
      </c>
      <c r="H101" s="374"/>
      <c r="I101" s="374"/>
      <c r="J101" s="374"/>
      <c r="K101" s="374"/>
      <c r="L101" s="374"/>
      <c r="M101" s="374"/>
      <c r="N101" s="374"/>
      <c r="O101" s="374"/>
      <c r="P101" s="374"/>
      <c r="Q101" s="374"/>
      <c r="R101" s="377"/>
      <c r="S101" s="261" t="str">
        <f>+S7</f>
        <v>BDP</v>
      </c>
      <c r="T101" s="262">
        <v>3393200615</v>
      </c>
    </row>
    <row r="102" spans="1:20" ht="15.75" customHeight="1">
      <c r="A102" s="170"/>
      <c r="B102" s="367"/>
      <c r="C102" s="368"/>
      <c r="D102" s="368"/>
      <c r="E102" s="368"/>
      <c r="F102" s="369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373" t="str">
        <f>+Master!G239</f>
        <v>Jan - Dec</v>
      </c>
      <c r="T102" s="377">
        <f t="shared" si="16"/>
        <v>0</v>
      </c>
    </row>
    <row r="103" spans="1:20" ht="13.5" thickBot="1">
      <c r="A103" s="170"/>
      <c r="B103" s="370"/>
      <c r="C103" s="371"/>
      <c r="D103" s="371"/>
      <c r="E103" s="371"/>
      <c r="F103" s="372"/>
      <c r="G103" s="163" t="s">
        <v>433</v>
      </c>
      <c r="H103" s="163" t="s">
        <v>433</v>
      </c>
      <c r="I103" s="163" t="s">
        <v>433</v>
      </c>
      <c r="J103" s="163" t="s">
        <v>433</v>
      </c>
      <c r="K103" s="163" t="s">
        <v>433</v>
      </c>
      <c r="L103" s="163" t="s">
        <v>433</v>
      </c>
      <c r="M103" s="163" t="s">
        <v>433</v>
      </c>
      <c r="N103" s="163" t="s">
        <v>433</v>
      </c>
      <c r="O103" s="163" t="s">
        <v>433</v>
      </c>
      <c r="P103" s="163" t="s">
        <v>433</v>
      </c>
      <c r="Q103" s="163" t="s">
        <v>433</v>
      </c>
      <c r="R103" s="163" t="s">
        <v>433</v>
      </c>
      <c r="S103" s="263" t="s">
        <v>433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359" t="str">
        <f>+VLOOKUP(LEFT($A104,LEN(A104)-1)*1,Master!$D$22:$G$218,4,FALSE)</f>
        <v>Prihodi budžeta</v>
      </c>
      <c r="C104" s="360"/>
      <c r="D104" s="360"/>
      <c r="E104" s="360"/>
      <c r="F104" s="360"/>
      <c r="G104" s="177">
        <f>+G105+G114+SUM(G119:G123)</f>
        <v>56405250.354879163</v>
      </c>
      <c r="H104" s="177">
        <f t="shared" ref="H104:R104" si="17">+H105+H114+SUM(H119:H123)</f>
        <v>72068150.748850062</v>
      </c>
      <c r="I104" s="177">
        <f t="shared" si="17"/>
        <v>82943306.844960943</v>
      </c>
      <c r="J104" s="177">
        <f t="shared" si="17"/>
        <v>99956198.46386914</v>
      </c>
      <c r="K104" s="177">
        <f t="shared" si="17"/>
        <v>96466058.107237935</v>
      </c>
      <c r="L104" s="177">
        <f t="shared" si="17"/>
        <v>100951633.7918953</v>
      </c>
      <c r="M104" s="177">
        <f t="shared" si="17"/>
        <v>115591299.75791205</v>
      </c>
      <c r="N104" s="177">
        <f t="shared" si="17"/>
        <v>114897225.7493697</v>
      </c>
      <c r="O104" s="177">
        <f t="shared" si="17"/>
        <v>99189777.327771991</v>
      </c>
      <c r="P104" s="177">
        <f t="shared" si="17"/>
        <v>104871992.58523694</v>
      </c>
      <c r="Q104" s="177">
        <f t="shared" si="17"/>
        <v>96927456.149828702</v>
      </c>
      <c r="R104" s="177">
        <f t="shared" si="17"/>
        <v>121532471.11942177</v>
      </c>
      <c r="S104" s="265">
        <f>+SUM(G104:R104)</f>
        <v>1161800821.0012338</v>
      </c>
      <c r="T104" s="266">
        <f>+S104/$T$7</f>
        <v>0.34239084357858807</v>
      </c>
    </row>
    <row r="105" spans="1:20">
      <c r="A105" s="298" t="str">
        <f t="shared" ref="A105:A159" si="18">+CONCATENATE(A11,"p")</f>
        <v>711p</v>
      </c>
      <c r="B105" s="361" t="str">
        <f>+VLOOKUP(LEFT($A105,LEN(A105)-1)*1,Master!$D$22:$G$218,4,FALSE)</f>
        <v>Porezi</v>
      </c>
      <c r="C105" s="362"/>
      <c r="D105" s="362"/>
      <c r="E105" s="362"/>
      <c r="F105" s="362"/>
      <c r="G105" s="183">
        <f>+SUM(G106:G113)</f>
        <v>41686253.110737316</v>
      </c>
      <c r="H105" s="183">
        <f t="shared" ref="H105:R105" si="19">+SUM(H106:H113)</f>
        <v>40855853.79586979</v>
      </c>
      <c r="I105" s="183">
        <f t="shared" si="19"/>
        <v>48871129.289274208</v>
      </c>
      <c r="J105" s="183">
        <f t="shared" si="19"/>
        <v>63044978.667560622</v>
      </c>
      <c r="K105" s="183">
        <f t="shared" si="19"/>
        <v>59903018.246625409</v>
      </c>
      <c r="L105" s="183">
        <f t="shared" si="19"/>
        <v>65474825.471494481</v>
      </c>
      <c r="M105" s="183">
        <f t="shared" si="19"/>
        <v>71410525.13479729</v>
      </c>
      <c r="N105" s="183">
        <f t="shared" si="19"/>
        <v>66453623.073847495</v>
      </c>
      <c r="O105" s="183">
        <f t="shared" si="19"/>
        <v>65790416.568190843</v>
      </c>
      <c r="P105" s="183">
        <f t="shared" si="19"/>
        <v>63302926.264795646</v>
      </c>
      <c r="Q105" s="183">
        <f t="shared" si="19"/>
        <v>56224451.677824281</v>
      </c>
      <c r="R105" s="267">
        <f t="shared" si="19"/>
        <v>57412527.94082702</v>
      </c>
      <c r="S105" s="268">
        <f t="shared" ref="S105:S159" si="20">+SUM(G105:R105)</f>
        <v>700430529.24184442</v>
      </c>
      <c r="T105" s="269">
        <f t="shared" ref="T105:T159" si="21">+S105/$T$7</f>
        <v>0.20642178542156264</v>
      </c>
    </row>
    <row r="106" spans="1:20">
      <c r="A106" s="298" t="str">
        <f t="shared" si="18"/>
        <v>7111p</v>
      </c>
      <c r="B106" s="343" t="str">
        <f>+VLOOKUP(LEFT($A106,LEN(A106)-1)*1,Master!$D$22:$G$218,4,FALSE)</f>
        <v>Porez na dohodak fizičkih lica</v>
      </c>
      <c r="C106" s="344"/>
      <c r="D106" s="344"/>
      <c r="E106" s="344"/>
      <c r="F106" s="344"/>
      <c r="G106" s="189">
        <f>+INDEX(DataEx!$1:$1048576,MATCH(Dug!$A106,DataEx!$D:$D,0),MATCH(Dug!G$100,DataEx!$222:$222,0))</f>
        <v>2820446.8223670614</v>
      </c>
      <c r="H106" s="189">
        <f>+INDEX(DataEx!$1:$1048576,MATCH(Dug!$A106,DataEx!$D:$D,0),MATCH(Dug!H$100,DataEx!$222:$222,0))</f>
        <v>5820928.5775817595</v>
      </c>
      <c r="I106" s="189">
        <f>+INDEX(DataEx!$1:$1048576,MATCH(Dug!$A106,DataEx!$D:$D,0),MATCH(Dug!I$100,DataEx!$222:$222,0))</f>
        <v>6919198.0351699237</v>
      </c>
      <c r="J106" s="189">
        <f>+INDEX(DataEx!$1:$1048576,MATCH(Dug!$A106,DataEx!$D:$D,0),MATCH(Dug!J$100,DataEx!$222:$222,0))</f>
        <v>7408525.4606941696</v>
      </c>
      <c r="K106" s="189">
        <f>+INDEX(DataEx!$1:$1048576,MATCH(Dug!$A106,DataEx!$D:$D,0),MATCH(Dug!K$100,DataEx!$222:$222,0))</f>
        <v>7204484.0505127097</v>
      </c>
      <c r="L106" s="189">
        <f>+INDEX(DataEx!$1:$1048576,MATCH(Dug!$A106,DataEx!$D:$D,0),MATCH(Dug!L$100,DataEx!$222:$222,0))</f>
        <v>6466633.4408446904</v>
      </c>
      <c r="M106" s="189">
        <f>+INDEX(DataEx!$1:$1048576,MATCH(Dug!$A106,DataEx!$D:$D,0),MATCH(Dug!M$100,DataEx!$222:$222,0))</f>
        <v>8521641.6469569467</v>
      </c>
      <c r="N106" s="189">
        <f>+INDEX(DataEx!$1:$1048576,MATCH(Dug!$A106,DataEx!$D:$D,0),MATCH(Dug!N$100,DataEx!$222:$222,0))</f>
        <v>9664205.1361650527</v>
      </c>
      <c r="O106" s="189">
        <f>+INDEX(DataEx!$1:$1048576,MATCH(Dug!$A106,DataEx!$D:$D,0),MATCH(Dug!O$100,DataEx!$222:$222,0))</f>
        <v>6815248.5982489977</v>
      </c>
      <c r="P106" s="189">
        <f>+INDEX(DataEx!$1:$1048576,MATCH(Dug!$A106,DataEx!$D:$D,0),MATCH(Dug!P$100,DataEx!$222:$222,0))</f>
        <v>9471655.9367153402</v>
      </c>
      <c r="Q106" s="189">
        <f>+INDEX(DataEx!$1:$1048576,MATCH(Dug!$A106,DataEx!$D:$D,0),MATCH(Dug!Q$100,DataEx!$222:$222,0))</f>
        <v>8042875.0851052543</v>
      </c>
      <c r="R106" s="189">
        <f>+INDEX(DataEx!$1:$1048576,MATCH(Dug!$A106,DataEx!$D:$D,0),MATCH(Dug!R$100,DataEx!$222:$222,0))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343" t="str">
        <f>+VLOOKUP(LEFT($A107,LEN(A107)-1)*1,Master!$D$22:$G$218,4,FALSE)</f>
        <v>Porez na dobit pravnih lica</v>
      </c>
      <c r="C107" s="344"/>
      <c r="D107" s="344"/>
      <c r="E107" s="344"/>
      <c r="F107" s="344"/>
      <c r="G107" s="189">
        <f>+INDEX(DataEx!$1:$1048576,MATCH(Dug!$A107,DataEx!$D:$D,0),MATCH(Dug!G$100,DataEx!$222:$222,0))</f>
        <v>579786.54478696431</v>
      </c>
      <c r="H107" s="189">
        <f>+INDEX(DataEx!$1:$1048576,MATCH(Dug!$A107,DataEx!$D:$D,0),MATCH(Dug!H$100,DataEx!$222:$222,0))</f>
        <v>515115.82451773522</v>
      </c>
      <c r="I107" s="189">
        <f>+INDEX(DataEx!$1:$1048576,MATCH(Dug!$A107,DataEx!$D:$D,0),MATCH(Dug!I$100,DataEx!$222:$222,0))</f>
        <v>4474685.1189596485</v>
      </c>
      <c r="J107" s="189">
        <f>+INDEX(DataEx!$1:$1048576,MATCH(Dug!$A107,DataEx!$D:$D,0),MATCH(Dug!J$100,DataEx!$222:$222,0))</f>
        <v>12488272.478114691</v>
      </c>
      <c r="K107" s="189">
        <f>+INDEX(DataEx!$1:$1048576,MATCH(Dug!$A107,DataEx!$D:$D,0),MATCH(Dug!K$100,DataEx!$222:$222,0))</f>
        <v>3690917.0906183273</v>
      </c>
      <c r="L107" s="189">
        <f>+INDEX(DataEx!$1:$1048576,MATCH(Dug!$A107,DataEx!$D:$D,0),MATCH(Dug!L$100,DataEx!$222:$222,0))</f>
        <v>4274773.0439898577</v>
      </c>
      <c r="M107" s="189">
        <f>+INDEX(DataEx!$1:$1048576,MATCH(Dug!$A107,DataEx!$D:$D,0),MATCH(Dug!M$100,DataEx!$222:$222,0))</f>
        <v>3994418.0701162638</v>
      </c>
      <c r="N107" s="189">
        <f>+INDEX(DataEx!$1:$1048576,MATCH(Dug!$A107,DataEx!$D:$D,0),MATCH(Dug!N$100,DataEx!$222:$222,0))</f>
        <v>3426415.4173260536</v>
      </c>
      <c r="O107" s="189">
        <f>+INDEX(DataEx!$1:$1048576,MATCH(Dug!$A107,DataEx!$D:$D,0),MATCH(Dug!O$100,DataEx!$222:$222,0))</f>
        <v>2644519.6751525379</v>
      </c>
      <c r="P107" s="189">
        <f>+INDEX(DataEx!$1:$1048576,MATCH(Dug!$A107,DataEx!$D:$D,0),MATCH(Dug!P$100,DataEx!$222:$222,0))</f>
        <v>1873134.4055505693</v>
      </c>
      <c r="Q107" s="189">
        <f>+INDEX(DataEx!$1:$1048576,MATCH(Dug!$A107,DataEx!$D:$D,0),MATCH(Dug!Q$100,DataEx!$222:$222,0))</f>
        <v>1099856.2789091328</v>
      </c>
      <c r="R107" s="189">
        <f>+INDEX(DataEx!$1:$1048576,MATCH(Dug!$A107,DataEx!$D:$D,0),MATCH(Dug!R$100,DataEx!$222:$222,0))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343" t="str">
        <f>+VLOOKUP(LEFT($A108,LEN(A108)-1)*1,Master!$D$22:$G$218,4,FALSE)</f>
        <v>Porez na promet nepokretnosti</v>
      </c>
      <c r="C108" s="344"/>
      <c r="D108" s="344"/>
      <c r="E108" s="344"/>
      <c r="F108" s="344"/>
      <c r="G108" s="189">
        <f>+INDEX(DataEx!$1:$1048576,MATCH(Dug!$A108,DataEx!$D:$D,0),MATCH(Dug!G$100,DataEx!$222:$222,0))</f>
        <v>81248.859864734099</v>
      </c>
      <c r="H108" s="189">
        <f>+INDEX(DataEx!$1:$1048576,MATCH(Dug!$A108,DataEx!$D:$D,0),MATCH(Dug!H$100,DataEx!$222:$222,0))</f>
        <v>103646.50733568591</v>
      </c>
      <c r="I108" s="189">
        <f>+INDEX(DataEx!$1:$1048576,MATCH(Dug!$A108,DataEx!$D:$D,0),MATCH(Dug!I$100,DataEx!$222:$222,0))</f>
        <v>186194.97392852511</v>
      </c>
      <c r="J108" s="189">
        <f>+INDEX(DataEx!$1:$1048576,MATCH(Dug!$A108,DataEx!$D:$D,0),MATCH(Dug!J$100,DataEx!$222:$222,0))</f>
        <v>103363.42634788297</v>
      </c>
      <c r="K108" s="189">
        <f>+INDEX(DataEx!$1:$1048576,MATCH(Dug!$A108,DataEx!$D:$D,0),MATCH(Dug!K$100,DataEx!$222:$222,0))</f>
        <v>100106.28093907743</v>
      </c>
      <c r="L108" s="189">
        <f>+INDEX(DataEx!$1:$1048576,MATCH(Dug!$A108,DataEx!$D:$D,0),MATCH(Dug!L$100,DataEx!$222:$222,0))</f>
        <v>133863.83595351625</v>
      </c>
      <c r="M108" s="189">
        <f>+INDEX(DataEx!$1:$1048576,MATCH(Dug!$A108,DataEx!$D:$D,0),MATCH(Dug!M$100,DataEx!$222:$222,0))</f>
        <v>122268.58842091225</v>
      </c>
      <c r="N108" s="189">
        <f>+INDEX(DataEx!$1:$1048576,MATCH(Dug!$A108,DataEx!$D:$D,0),MATCH(Dug!N$100,DataEx!$222:$222,0))</f>
        <v>96003.204992983359</v>
      </c>
      <c r="O108" s="189">
        <f>+INDEX(DataEx!$1:$1048576,MATCH(Dug!$A108,DataEx!$D:$D,0),MATCH(Dug!O$100,DataEx!$222:$222,0))</f>
        <v>170229.34291973972</v>
      </c>
      <c r="P108" s="189">
        <f>+INDEX(DataEx!$1:$1048576,MATCH(Dug!$A108,DataEx!$D:$D,0),MATCH(Dug!P$100,DataEx!$222:$222,0))</f>
        <v>136036.03036244924</v>
      </c>
      <c r="Q108" s="189">
        <f>+INDEX(DataEx!$1:$1048576,MATCH(Dug!$A108,DataEx!$D:$D,0),MATCH(Dug!Q$100,DataEx!$222:$222,0))</f>
        <v>147948.87120833801</v>
      </c>
      <c r="R108" s="189">
        <f>+INDEX(DataEx!$1:$1048576,MATCH(Dug!$A108,DataEx!$D:$D,0),MATCH(Dug!R$100,DataEx!$222:$222,0))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343" t="str">
        <f>+VLOOKUP(LEFT($A109,LEN(A109)-1)*1,Master!$D$22:$G$218,4,FALSE)</f>
        <v>Porez na dodatu vrijednost</v>
      </c>
      <c r="C109" s="344"/>
      <c r="D109" s="344"/>
      <c r="E109" s="344"/>
      <c r="F109" s="344"/>
      <c r="G109" s="189">
        <f>+INDEX(DataEx!$1:$1048576,MATCH(Dug!$A109,DataEx!$D:$D,0),MATCH(Dug!G$100,DataEx!$222:$222,0))</f>
        <v>22216987.25911713</v>
      </c>
      <c r="H109" s="189">
        <f>+INDEX(DataEx!$1:$1048576,MATCH(Dug!$A109,DataEx!$D:$D,0),MATCH(Dug!H$100,DataEx!$222:$222,0))</f>
        <v>22351785.25320363</v>
      </c>
      <c r="I109" s="189">
        <f>+INDEX(DataEx!$1:$1048576,MATCH(Dug!$A109,DataEx!$D:$D,0),MATCH(Dug!I$100,DataEx!$222:$222,0))</f>
        <v>24907044.612074491</v>
      </c>
      <c r="J109" s="189">
        <f>+INDEX(DataEx!$1:$1048576,MATCH(Dug!$A109,DataEx!$D:$D,0),MATCH(Dug!J$100,DataEx!$222:$222,0))</f>
        <v>29049120.919579607</v>
      </c>
      <c r="K109" s="189">
        <f>+INDEX(DataEx!$1:$1048576,MATCH(Dug!$A109,DataEx!$D:$D,0),MATCH(Dug!K$100,DataEx!$222:$222,0))</f>
        <v>32485582.306773975</v>
      </c>
      <c r="L109" s="189">
        <f>+INDEX(DataEx!$1:$1048576,MATCH(Dug!$A109,DataEx!$D:$D,0),MATCH(Dug!L$100,DataEx!$222:$222,0))</f>
        <v>39641428.685232304</v>
      </c>
      <c r="M109" s="189">
        <f>+INDEX(DataEx!$1:$1048576,MATCH(Dug!$A109,DataEx!$D:$D,0),MATCH(Dug!M$100,DataEx!$222:$222,0))</f>
        <v>39144860.544407874</v>
      </c>
      <c r="N109" s="189">
        <f>+INDEX(DataEx!$1:$1048576,MATCH(Dug!$A109,DataEx!$D:$D,0),MATCH(Dug!N$100,DataEx!$222:$222,0))</f>
        <v>33764783.498910055</v>
      </c>
      <c r="O109" s="189">
        <f>+INDEX(DataEx!$1:$1048576,MATCH(Dug!$A109,DataEx!$D:$D,0),MATCH(Dug!O$100,DataEx!$222:$222,0))</f>
        <v>35212221.435317017</v>
      </c>
      <c r="P109" s="189">
        <f>+INDEX(DataEx!$1:$1048576,MATCH(Dug!$A109,DataEx!$D:$D,0),MATCH(Dug!P$100,DataEx!$222:$222,0))</f>
        <v>35516823.320785411</v>
      </c>
      <c r="Q109" s="189">
        <f>+INDEX(DataEx!$1:$1048576,MATCH(Dug!$A109,DataEx!$D:$D,0),MATCH(Dug!Q$100,DataEx!$222:$222,0))</f>
        <v>31733799.92897122</v>
      </c>
      <c r="R109" s="189">
        <f>+INDEX(DataEx!$1:$1048576,MATCH(Dug!$A109,DataEx!$D:$D,0),MATCH(Dug!R$100,DataEx!$222:$222,0))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343" t="str">
        <f>+VLOOKUP(LEFT($A110,LEN(A110)-1)*1,Master!$D$22:$G$218,4,FALSE)</f>
        <v>Akcize</v>
      </c>
      <c r="C110" s="344"/>
      <c r="D110" s="344"/>
      <c r="E110" s="344"/>
      <c r="F110" s="344"/>
      <c r="G110" s="189">
        <f>+INDEX(DataEx!$1:$1048576,MATCH(Dug!$A110,DataEx!$D:$D,0),MATCH(Dug!G$100,DataEx!$222:$222,0))</f>
        <v>13472385.619929252</v>
      </c>
      <c r="H110" s="189">
        <f>+INDEX(DataEx!$1:$1048576,MATCH(Dug!$A110,DataEx!$D:$D,0),MATCH(Dug!H$100,DataEx!$222:$222,0))</f>
        <v>9374619.9781228825</v>
      </c>
      <c r="I110" s="189">
        <f>+INDEX(DataEx!$1:$1048576,MATCH(Dug!$A110,DataEx!$D:$D,0),MATCH(Dug!I$100,DataEx!$222:$222,0))</f>
        <v>8591497.0238258317</v>
      </c>
      <c r="J110" s="189">
        <f>+INDEX(DataEx!$1:$1048576,MATCH(Dug!$A110,DataEx!$D:$D,0),MATCH(Dug!J$100,DataEx!$222:$222,0))</f>
        <v>9976513.8396541588</v>
      </c>
      <c r="K110" s="189">
        <f>+INDEX(DataEx!$1:$1048576,MATCH(Dug!$A110,DataEx!$D:$D,0),MATCH(Dug!K$100,DataEx!$222:$222,0))</f>
        <v>12529410.486162774</v>
      </c>
      <c r="L110" s="189">
        <f>+INDEX(DataEx!$1:$1048576,MATCH(Dug!$A110,DataEx!$D:$D,0),MATCH(Dug!L$100,DataEx!$222:$222,0))</f>
        <v>12207544.038839269</v>
      </c>
      <c r="M110" s="189">
        <f>+INDEX(DataEx!$1:$1048576,MATCH(Dug!$A110,DataEx!$D:$D,0),MATCH(Dug!M$100,DataEx!$222:$222,0))</f>
        <v>16644425.593685796</v>
      </c>
      <c r="N110" s="189">
        <f>+INDEX(DataEx!$1:$1048576,MATCH(Dug!$A110,DataEx!$D:$D,0),MATCH(Dug!N$100,DataEx!$222:$222,0))</f>
        <v>16485948.596823877</v>
      </c>
      <c r="O110" s="189">
        <f>+INDEX(DataEx!$1:$1048576,MATCH(Dug!$A110,DataEx!$D:$D,0),MATCH(Dug!O$100,DataEx!$222:$222,0))</f>
        <v>18432656.2065273</v>
      </c>
      <c r="P110" s="189">
        <f>+INDEX(DataEx!$1:$1048576,MATCH(Dug!$A110,DataEx!$D:$D,0),MATCH(Dug!P$100,DataEx!$222:$222,0))</f>
        <v>13491210.566350998</v>
      </c>
      <c r="Q110" s="189">
        <f>+INDEX(DataEx!$1:$1048576,MATCH(Dug!$A110,DataEx!$D:$D,0),MATCH(Dug!Q$100,DataEx!$222:$222,0))</f>
        <v>12913955.490205286</v>
      </c>
      <c r="R110" s="189">
        <f>+INDEX(DataEx!$1:$1048576,MATCH(Dug!$A110,DataEx!$D:$D,0),MATCH(Dug!R$100,DataEx!$222:$222,0))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343" t="str">
        <f>+VLOOKUP(LEFT($A111,LEN(A111)-1)*1,Master!$D$22:$G$218,4,FALSE)</f>
        <v>Porez na međunarodnu trgovinu i transakcije</v>
      </c>
      <c r="C111" s="344"/>
      <c r="D111" s="344"/>
      <c r="E111" s="344"/>
      <c r="F111" s="344"/>
      <c r="G111" s="189">
        <f>+INDEX(DataEx!$1:$1048576,MATCH(Dug!$A111,DataEx!$D:$D,0),MATCH(Dug!G$100,DataEx!$222:$222,0))</f>
        <v>2254635.1079826443</v>
      </c>
      <c r="H111" s="189">
        <f>+INDEX(DataEx!$1:$1048576,MATCH(Dug!$A111,DataEx!$D:$D,0),MATCH(Dug!H$100,DataEx!$222:$222,0))</f>
        <v>2434600.1723288172</v>
      </c>
      <c r="I111" s="189">
        <f>+INDEX(DataEx!$1:$1048576,MATCH(Dug!$A111,DataEx!$D:$D,0),MATCH(Dug!I$100,DataEx!$222:$222,0))</f>
        <v>3480742.4524679668</v>
      </c>
      <c r="J111" s="189">
        <f>+INDEX(DataEx!$1:$1048576,MATCH(Dug!$A111,DataEx!$D:$D,0),MATCH(Dug!J$100,DataEx!$222:$222,0))</f>
        <v>3633160.2325686943</v>
      </c>
      <c r="K111" s="189">
        <f>+INDEX(DataEx!$1:$1048576,MATCH(Dug!$A111,DataEx!$D:$D,0),MATCH(Dug!K$100,DataEx!$222:$222,0))</f>
        <v>3488794.2206289498</v>
      </c>
      <c r="L111" s="189">
        <f>+INDEX(DataEx!$1:$1048576,MATCH(Dug!$A111,DataEx!$D:$D,0),MATCH(Dug!L$100,DataEx!$222:$222,0))</f>
        <v>2306819.3261174015</v>
      </c>
      <c r="M111" s="189">
        <f>+INDEX(DataEx!$1:$1048576,MATCH(Dug!$A111,DataEx!$D:$D,0),MATCH(Dug!M$100,DataEx!$222:$222,0))</f>
        <v>2530520.0301218135</v>
      </c>
      <c r="N111" s="189">
        <f>+INDEX(DataEx!$1:$1048576,MATCH(Dug!$A111,DataEx!$D:$D,0),MATCH(Dug!N$100,DataEx!$222:$222,0))</f>
        <v>2593024.591536134</v>
      </c>
      <c r="O111" s="189">
        <f>+INDEX(DataEx!$1:$1048576,MATCH(Dug!$A111,DataEx!$D:$D,0),MATCH(Dug!O$100,DataEx!$222:$222,0))</f>
        <v>2137547.6737522222</v>
      </c>
      <c r="P111" s="189">
        <f>+INDEX(DataEx!$1:$1048576,MATCH(Dug!$A111,DataEx!$D:$D,0),MATCH(Dug!P$100,DataEx!$222:$222,0))</f>
        <v>2432657.0001382544</v>
      </c>
      <c r="Q111" s="189">
        <f>+INDEX(DataEx!$1:$1048576,MATCH(Dug!$A111,DataEx!$D:$D,0),MATCH(Dug!Q$100,DataEx!$222:$222,0))</f>
        <v>1904518.5019257402</v>
      </c>
      <c r="R111" s="189">
        <f>+INDEX(DataEx!$1:$1048576,MATCH(Dug!$A111,DataEx!$D:$D,0),MATCH(Dug!R$100,DataEx!$222:$222,0))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343" t="str">
        <f>+VLOOKUP(LEFT($A112,LEN(A112)-1)*1,Master!$D$22:$G$218,4,FALSE)</f>
        <v>Lokalni porezi</v>
      </c>
      <c r="C112" s="344"/>
      <c r="D112" s="344"/>
      <c r="E112" s="344"/>
      <c r="F112" s="344"/>
      <c r="G112" s="189">
        <f>+INDEX(DataEx!$1:$1048576,MATCH(Dug!$A112,DataEx!$D:$D,0),MATCH(Dug!G$100,DataEx!$222:$222,0))</f>
        <v>0</v>
      </c>
      <c r="H112" s="189">
        <f>+INDEX(DataEx!$1:$1048576,MATCH(Dug!$A112,DataEx!$D:$D,0),MATCH(Dug!H$100,DataEx!$222:$222,0))</f>
        <v>0</v>
      </c>
      <c r="I112" s="189">
        <f>+INDEX(DataEx!$1:$1048576,MATCH(Dug!$A112,DataEx!$D:$D,0),MATCH(Dug!I$100,DataEx!$222:$222,0))</f>
        <v>0</v>
      </c>
      <c r="J112" s="189">
        <f>+INDEX(DataEx!$1:$1048576,MATCH(Dug!$A112,DataEx!$D:$D,0),MATCH(Dug!J$100,DataEx!$222:$222,0))</f>
        <v>0</v>
      </c>
      <c r="K112" s="189">
        <f>+INDEX(DataEx!$1:$1048576,MATCH(Dug!$A112,DataEx!$D:$D,0),MATCH(Dug!K$100,DataEx!$222:$222,0))</f>
        <v>0</v>
      </c>
      <c r="L112" s="189">
        <f>+INDEX(DataEx!$1:$1048576,MATCH(Dug!$A112,DataEx!$D:$D,0),MATCH(Dug!L$100,DataEx!$222:$222,0))</f>
        <v>0</v>
      </c>
      <c r="M112" s="189">
        <f>+INDEX(DataEx!$1:$1048576,MATCH(Dug!$A112,DataEx!$D:$D,0),MATCH(Dug!M$100,DataEx!$222:$222,0))</f>
        <v>0</v>
      </c>
      <c r="N112" s="189">
        <f>+INDEX(DataEx!$1:$1048576,MATCH(Dug!$A112,DataEx!$D:$D,0),MATCH(Dug!N$100,DataEx!$222:$222,0))</f>
        <v>0</v>
      </c>
      <c r="O112" s="189">
        <f>+INDEX(DataEx!$1:$1048576,MATCH(Dug!$A112,DataEx!$D:$D,0),MATCH(Dug!O$100,DataEx!$222:$222,0))</f>
        <v>0</v>
      </c>
      <c r="P112" s="189">
        <f>+INDEX(DataEx!$1:$1048576,MATCH(Dug!$A112,DataEx!$D:$D,0),MATCH(Dug!P$100,DataEx!$222:$222,0))</f>
        <v>0</v>
      </c>
      <c r="Q112" s="189">
        <f>+INDEX(DataEx!$1:$1048576,MATCH(Dug!$A112,DataEx!$D:$D,0),MATCH(Dug!Q$100,DataEx!$222:$222,0))</f>
        <v>0</v>
      </c>
      <c r="R112" s="189">
        <f>+INDEX(DataEx!$1:$1048576,MATCH(Dug!$A112,DataEx!$D:$D,0),MATCH(Dug!R$100,DataEx!$222:$222,0))</f>
        <v>0</v>
      </c>
      <c r="S112" s="270">
        <f t="shared" si="20"/>
        <v>0</v>
      </c>
      <c r="T112" s="271">
        <f t="shared" si="21"/>
        <v>0</v>
      </c>
    </row>
    <row r="113" spans="1:20">
      <c r="A113" s="298" t="str">
        <f t="shared" si="18"/>
        <v>7118p</v>
      </c>
      <c r="B113" s="343" t="str">
        <f>+VLOOKUP(LEFT($A113,LEN(A113)-1)*1,Master!$D$22:$G$218,4,FALSE)</f>
        <v>Ostali republički porezi</v>
      </c>
      <c r="C113" s="344"/>
      <c r="D113" s="344"/>
      <c r="E113" s="344"/>
      <c r="F113" s="344"/>
      <c r="G113" s="189">
        <f>+INDEX(DataEx!$1:$1048576,MATCH(Dug!$A113,DataEx!$D:$D,0),MATCH(Dug!G$100,DataEx!$222:$222,0))</f>
        <v>260762.89668953384</v>
      </c>
      <c r="H113" s="189">
        <f>+INDEX(DataEx!$1:$1048576,MATCH(Dug!$A113,DataEx!$D:$D,0),MATCH(Dug!H$100,DataEx!$222:$222,0))</f>
        <v>255157.48277927918</v>
      </c>
      <c r="I113" s="189">
        <f>+INDEX(DataEx!$1:$1048576,MATCH(Dug!$A113,DataEx!$D:$D,0),MATCH(Dug!I$100,DataEx!$222:$222,0))</f>
        <v>311767.07284781808</v>
      </c>
      <c r="J113" s="189">
        <f>+INDEX(DataEx!$1:$1048576,MATCH(Dug!$A113,DataEx!$D:$D,0),MATCH(Dug!J$100,DataEx!$222:$222,0))</f>
        <v>386022.31060141494</v>
      </c>
      <c r="K113" s="189">
        <f>+INDEX(DataEx!$1:$1048576,MATCH(Dug!$A113,DataEx!$D:$D,0),MATCH(Dug!K$100,DataEx!$222:$222,0))</f>
        <v>403723.81098959706</v>
      </c>
      <c r="L113" s="189">
        <f>+INDEX(DataEx!$1:$1048576,MATCH(Dug!$A113,DataEx!$D:$D,0),MATCH(Dug!L$100,DataEx!$222:$222,0))</f>
        <v>443763.10051744088</v>
      </c>
      <c r="M113" s="189">
        <f>+INDEX(DataEx!$1:$1048576,MATCH(Dug!$A113,DataEx!$D:$D,0),MATCH(Dug!M$100,DataEx!$222:$222,0))</f>
        <v>452390.66108767391</v>
      </c>
      <c r="N113" s="189">
        <f>+INDEX(DataEx!$1:$1048576,MATCH(Dug!$A113,DataEx!$D:$D,0),MATCH(Dug!N$100,DataEx!$222:$222,0))</f>
        <v>423242.62809333584</v>
      </c>
      <c r="O113" s="189">
        <f>+INDEX(DataEx!$1:$1048576,MATCH(Dug!$A113,DataEx!$D:$D,0),MATCH(Dug!O$100,DataEx!$222:$222,0))</f>
        <v>377993.63627302414</v>
      </c>
      <c r="P113" s="189">
        <f>+INDEX(DataEx!$1:$1048576,MATCH(Dug!$A113,DataEx!$D:$D,0),MATCH(Dug!P$100,DataEx!$222:$222,0))</f>
        <v>381409.00489262829</v>
      </c>
      <c r="Q113" s="189">
        <f>+INDEX(DataEx!$1:$1048576,MATCH(Dug!$A113,DataEx!$D:$D,0),MATCH(Dug!Q$100,DataEx!$222:$222,0))</f>
        <v>381497.52149931074</v>
      </c>
      <c r="R113" s="189">
        <f>+INDEX(DataEx!$1:$1048576,MATCH(Dug!$A113,DataEx!$D:$D,0),MATCH(Dug!R$100,DataEx!$222:$222,0))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363" t="str">
        <f>+VLOOKUP(LEFT($A114,LEN(A114)-1)*1,Master!$D$22:$G$218,4,FALSE)</f>
        <v>Doprinosi</v>
      </c>
      <c r="C114" s="364"/>
      <c r="D114" s="364"/>
      <c r="E114" s="364"/>
      <c r="F114" s="364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343" t="str">
        <f>+VLOOKUP(LEFT($A115,LEN(A115)-1)*1,Master!$D$22:$G$218,4,FALSE)</f>
        <v>Doprinosi za penzijsko i invalidsko osiguranje</v>
      </c>
      <c r="C115" s="344"/>
      <c r="D115" s="344"/>
      <c r="E115" s="344"/>
      <c r="F115" s="344"/>
      <c r="G115" s="189">
        <f>+INDEX(DataEx!$1:$1048576,MATCH(Dug!$A115,DataEx!$D:$D,0),MATCH(Dug!G$100,DataEx!$222:$222,0))</f>
        <v>5896216.9131298037</v>
      </c>
      <c r="H115" s="189">
        <f>+INDEX(DataEx!$1:$1048576,MATCH(Dug!$A115,DataEx!$D:$D,0),MATCH(Dug!H$100,DataEx!$222:$222,0))</f>
        <v>15984604.165490396</v>
      </c>
      <c r="I115" s="189">
        <f>+INDEX(DataEx!$1:$1048576,MATCH(Dug!$A115,DataEx!$D:$D,0),MATCH(Dug!I$100,DataEx!$222:$222,0))</f>
        <v>15980210.637352593</v>
      </c>
      <c r="J115" s="189">
        <f>+INDEX(DataEx!$1:$1048576,MATCH(Dug!$A115,DataEx!$D:$D,0),MATCH(Dug!J$100,DataEx!$222:$222,0))</f>
        <v>18099107.195466701</v>
      </c>
      <c r="K115" s="189">
        <f>+INDEX(DataEx!$1:$1048576,MATCH(Dug!$A115,DataEx!$D:$D,0),MATCH(Dug!K$100,DataEx!$222:$222,0))</f>
        <v>18902345.114124902</v>
      </c>
      <c r="L115" s="189">
        <f>+INDEX(DataEx!$1:$1048576,MATCH(Dug!$A115,DataEx!$D:$D,0),MATCH(Dug!L$100,DataEx!$222:$222,0))</f>
        <v>16660130.6959597</v>
      </c>
      <c r="M115" s="189">
        <f>+INDEX(DataEx!$1:$1048576,MATCH(Dug!$A115,DataEx!$D:$D,0),MATCH(Dug!M$100,DataEx!$222:$222,0))</f>
        <v>20975423.912817873</v>
      </c>
      <c r="N115" s="189">
        <f>+INDEX(DataEx!$1:$1048576,MATCH(Dug!$A115,DataEx!$D:$D,0),MATCH(Dug!N$100,DataEx!$222:$222,0))</f>
        <v>24152995.284398187</v>
      </c>
      <c r="O115" s="189">
        <f>+INDEX(DataEx!$1:$1048576,MATCH(Dug!$A115,DataEx!$D:$D,0),MATCH(Dug!O$100,DataEx!$222:$222,0))</f>
        <v>16438117.212416081</v>
      </c>
      <c r="P115" s="189">
        <f>+INDEX(DataEx!$1:$1048576,MATCH(Dug!$A115,DataEx!$D:$D,0),MATCH(Dug!P$100,DataEx!$222:$222,0))</f>
        <v>21064902.89657861</v>
      </c>
      <c r="Q115" s="189">
        <f>+INDEX(DataEx!$1:$1048576,MATCH(Dug!$A115,DataEx!$D:$D,0),MATCH(Dug!Q$100,DataEx!$222:$222,0))</f>
        <v>21199343.745804995</v>
      </c>
      <c r="R115" s="189">
        <f>+INDEX(DataEx!$1:$1048576,MATCH(Dug!$A115,DataEx!$D:$D,0),MATCH(Dug!R$100,DataEx!$222:$222,0))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343" t="str">
        <f>+VLOOKUP(LEFT($A116,LEN(A116)-1)*1,Master!$D$22:$G$218,4,FALSE)</f>
        <v>Doprinosi za zdravstveno osiguranje</v>
      </c>
      <c r="C116" s="344"/>
      <c r="D116" s="344"/>
      <c r="E116" s="344"/>
      <c r="F116" s="344"/>
      <c r="G116" s="189">
        <f>+INDEX(DataEx!$1:$1048576,MATCH(Dug!$A116,DataEx!$D:$D,0),MATCH(Dug!G$100,DataEx!$222:$222,0))</f>
        <v>3523976.3657705826</v>
      </c>
      <c r="H116" s="189">
        <f>+INDEX(DataEx!$1:$1048576,MATCH(Dug!$A116,DataEx!$D:$D,0),MATCH(Dug!H$100,DataEx!$222:$222,0))</f>
        <v>8837193.1137481872</v>
      </c>
      <c r="I116" s="189">
        <f>+INDEX(DataEx!$1:$1048576,MATCH(Dug!$A116,DataEx!$D:$D,0),MATCH(Dug!I$100,DataEx!$222:$222,0))</f>
        <v>10296968.732518861</v>
      </c>
      <c r="J116" s="189">
        <f>+INDEX(DataEx!$1:$1048576,MATCH(Dug!$A116,DataEx!$D:$D,0),MATCH(Dug!J$100,DataEx!$222:$222,0))</f>
        <v>11080649.937486099</v>
      </c>
      <c r="K116" s="189">
        <f>+INDEX(DataEx!$1:$1048576,MATCH(Dug!$A116,DataEx!$D:$D,0),MATCH(Dug!K$100,DataEx!$222:$222,0))</f>
        <v>10426593.073253199</v>
      </c>
      <c r="L116" s="189">
        <f>+INDEX(DataEx!$1:$1048576,MATCH(Dug!$A116,DataEx!$D:$D,0),MATCH(Dug!L$100,DataEx!$222:$222,0))</f>
        <v>10797558.1123464</v>
      </c>
      <c r="M116" s="189">
        <f>+INDEX(DataEx!$1:$1048576,MATCH(Dug!$A116,DataEx!$D:$D,0),MATCH(Dug!M$100,DataEx!$222:$222,0))</f>
        <v>12338418.275424777</v>
      </c>
      <c r="N116" s="189">
        <f>+INDEX(DataEx!$1:$1048576,MATCH(Dug!$A116,DataEx!$D:$D,0),MATCH(Dug!N$100,DataEx!$222:$222,0))</f>
        <v>14695618.751093065</v>
      </c>
      <c r="O116" s="189">
        <f>+INDEX(DataEx!$1:$1048576,MATCH(Dug!$A116,DataEx!$D:$D,0),MATCH(Dug!O$100,DataEx!$222:$222,0))</f>
        <v>9887757.094026586</v>
      </c>
      <c r="P116" s="189">
        <f>+INDEX(DataEx!$1:$1048576,MATCH(Dug!$A116,DataEx!$D:$D,0),MATCH(Dug!P$100,DataEx!$222:$222,0))</f>
        <v>12555740.885830941</v>
      </c>
      <c r="Q116" s="189">
        <f>+INDEX(DataEx!$1:$1048576,MATCH(Dug!$A116,DataEx!$D:$D,0),MATCH(Dug!Q$100,DataEx!$222:$222,0))</f>
        <v>11911787.04868594</v>
      </c>
      <c r="R116" s="189">
        <f>+INDEX(DataEx!$1:$1048576,MATCH(Dug!$A116,DataEx!$D:$D,0),MATCH(Dug!R$100,DataEx!$222:$222,0))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343" t="str">
        <f>+VLOOKUP(LEFT($A117,LEN(A117)-1)*1,Master!$D$22:$G$218,4,FALSE)</f>
        <v>Doprinosi za osiguranje od nezaposlenosti</v>
      </c>
      <c r="C117" s="344"/>
      <c r="D117" s="344"/>
      <c r="E117" s="344"/>
      <c r="F117" s="344"/>
      <c r="G117" s="189">
        <f>+INDEX(DataEx!$1:$1048576,MATCH(Dug!$A117,DataEx!$D:$D,0),MATCH(Dug!G$100,DataEx!$222:$222,0))</f>
        <v>290701.31067824201</v>
      </c>
      <c r="H117" s="189">
        <f>+INDEX(DataEx!$1:$1048576,MATCH(Dug!$A117,DataEx!$D:$D,0),MATCH(Dug!H$100,DataEx!$222:$222,0))</f>
        <v>744628.51853836537</v>
      </c>
      <c r="I117" s="189">
        <f>+INDEX(DataEx!$1:$1048576,MATCH(Dug!$A117,DataEx!$D:$D,0),MATCH(Dug!I$100,DataEx!$222:$222,0))</f>
        <v>900014.53265058505</v>
      </c>
      <c r="J117" s="189">
        <f>+INDEX(DataEx!$1:$1048576,MATCH(Dug!$A117,DataEx!$D:$D,0),MATCH(Dug!J$100,DataEx!$222:$222,0))</f>
        <v>960420.42316401063</v>
      </c>
      <c r="K117" s="189">
        <f>+INDEX(DataEx!$1:$1048576,MATCH(Dug!$A117,DataEx!$D:$D,0),MATCH(Dug!K$100,DataEx!$222:$222,0))</f>
        <v>850902.03134404484</v>
      </c>
      <c r="L117" s="189">
        <f>+INDEX(DataEx!$1:$1048576,MATCH(Dug!$A117,DataEx!$D:$D,0),MATCH(Dug!L$100,DataEx!$222:$222,0))</f>
        <v>873102.0001937449</v>
      </c>
      <c r="M117" s="189">
        <f>+INDEX(DataEx!$1:$1048576,MATCH(Dug!$A117,DataEx!$D:$D,0),MATCH(Dug!M$100,DataEx!$222:$222,0))</f>
        <v>1044477.0015934415</v>
      </c>
      <c r="N117" s="189">
        <f>+INDEX(DataEx!$1:$1048576,MATCH(Dug!$A117,DataEx!$D:$D,0),MATCH(Dug!N$100,DataEx!$222:$222,0))</f>
        <v>1233245.0541489115</v>
      </c>
      <c r="O117" s="189">
        <f>+INDEX(DataEx!$1:$1048576,MATCH(Dug!$A117,DataEx!$D:$D,0),MATCH(Dug!O$100,DataEx!$222:$222,0))</f>
        <v>823964.48361802031</v>
      </c>
      <c r="P117" s="189">
        <f>+INDEX(DataEx!$1:$1048576,MATCH(Dug!$A117,DataEx!$D:$D,0),MATCH(Dug!P$100,DataEx!$222:$222,0))</f>
        <v>1104138.5296295469</v>
      </c>
      <c r="Q117" s="189">
        <f>+INDEX(DataEx!$1:$1048576,MATCH(Dug!$A117,DataEx!$D:$D,0),MATCH(Dug!Q$100,DataEx!$222:$222,0))</f>
        <v>947842.00635200134</v>
      </c>
      <c r="R117" s="189">
        <f>+INDEX(DataEx!$1:$1048576,MATCH(Dug!$A117,DataEx!$D:$D,0),MATCH(Dug!R$100,DataEx!$222:$222,0))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343" t="str">
        <f>+VLOOKUP(LEFT($A118,LEN(A118)-1)*1,Master!$D$22:$G$218,4,FALSE)</f>
        <v>Ostali doprinosi</v>
      </c>
      <c r="C118" s="344"/>
      <c r="D118" s="344"/>
      <c r="E118" s="344"/>
      <c r="F118" s="344"/>
      <c r="G118" s="189">
        <f>+INDEX(DataEx!$1:$1048576,MATCH(Dug!$A118,DataEx!$D:$D,0),MATCH(Dug!G$100,DataEx!$222:$222,0))</f>
        <v>514471.42241989321</v>
      </c>
      <c r="H118" s="189">
        <f>+INDEX(DataEx!$1:$1048576,MATCH(Dug!$A118,DataEx!$D:$D,0),MATCH(Dug!H$100,DataEx!$222:$222,0))</f>
        <v>762446.94692755432</v>
      </c>
      <c r="I118" s="189">
        <f>+INDEX(DataEx!$1:$1048576,MATCH(Dug!$A118,DataEx!$D:$D,0),MATCH(Dug!I$100,DataEx!$222:$222,0))</f>
        <v>1037835.6104306638</v>
      </c>
      <c r="J118" s="189">
        <f>+INDEX(DataEx!$1:$1048576,MATCH(Dug!$A118,DataEx!$D:$D,0),MATCH(Dug!J$100,DataEx!$222:$222,0))</f>
        <v>938166.6201395333</v>
      </c>
      <c r="K118" s="189">
        <f>+INDEX(DataEx!$1:$1048576,MATCH(Dug!$A118,DataEx!$D:$D,0),MATCH(Dug!K$100,DataEx!$222:$222,0))</f>
        <v>883153.12742885004</v>
      </c>
      <c r="L118" s="189">
        <f>+INDEX(DataEx!$1:$1048576,MATCH(Dug!$A118,DataEx!$D:$D,0),MATCH(Dug!L$100,DataEx!$222:$222,0))</f>
        <v>1203095.9363764296</v>
      </c>
      <c r="M118" s="189">
        <f>+INDEX(DataEx!$1:$1048576,MATCH(Dug!$A118,DataEx!$D:$D,0),MATCH(Dug!M$100,DataEx!$222:$222,0))</f>
        <v>1256517.301119969</v>
      </c>
      <c r="N118" s="189">
        <f>+INDEX(DataEx!$1:$1048576,MATCH(Dug!$A118,DataEx!$D:$D,0),MATCH(Dug!N$100,DataEx!$222:$222,0))</f>
        <v>1341770.6976229935</v>
      </c>
      <c r="O118" s="189">
        <f>+INDEX(DataEx!$1:$1048576,MATCH(Dug!$A118,DataEx!$D:$D,0),MATCH(Dug!O$100,DataEx!$222:$222,0))</f>
        <v>748105.96376486088</v>
      </c>
      <c r="P118" s="189">
        <f>+INDEX(DataEx!$1:$1048576,MATCH(Dug!$A118,DataEx!$D:$D,0),MATCH(Dug!P$100,DataEx!$222:$222,0))</f>
        <v>1057637.5843110771</v>
      </c>
      <c r="Q118" s="189">
        <f>+INDEX(DataEx!$1:$1048576,MATCH(Dug!$A118,DataEx!$D:$D,0),MATCH(Dug!Q$100,DataEx!$222:$222,0))</f>
        <v>994954.04687044967</v>
      </c>
      <c r="R118" s="189">
        <f>+INDEX(DataEx!$1:$1048576,MATCH(Dug!$A118,DataEx!$D:$D,0),MATCH(Dug!R$100,DataEx!$222:$222,0))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351" t="str">
        <f>+VLOOKUP(LEFT($A119,LEN(A119)-1)*1,Master!$D$22:$G$218,4,FALSE)</f>
        <v>Takse</v>
      </c>
      <c r="C119" s="352"/>
      <c r="D119" s="352"/>
      <c r="E119" s="352"/>
      <c r="F119" s="352"/>
      <c r="G119" s="201">
        <f>+INDEX(DataEx!$1:$1048576,MATCH(Dug!$A119,DataEx!$D:$D,0),MATCH(Dug!G$100,DataEx!$222:$222,0))</f>
        <v>2027877.2372930939</v>
      </c>
      <c r="H119" s="201">
        <f>+INDEX(DataEx!$1:$1048576,MATCH(Dug!$A119,DataEx!$D:$D,0),MATCH(Dug!H$100,DataEx!$222:$222,0))</f>
        <v>1882424.3685098737</v>
      </c>
      <c r="I119" s="201">
        <f>+INDEX(DataEx!$1:$1048576,MATCH(Dug!$A119,DataEx!$D:$D,0),MATCH(Dug!I$100,DataEx!$222:$222,0))</f>
        <v>2363168.5236575948</v>
      </c>
      <c r="J119" s="201">
        <f>+INDEX(DataEx!$1:$1048576,MATCH(Dug!$A119,DataEx!$D:$D,0),MATCH(Dug!J$100,DataEx!$222:$222,0))</f>
        <v>2393449.5740456693</v>
      </c>
      <c r="K119" s="201">
        <f>+INDEX(DataEx!$1:$1048576,MATCH(Dug!$A119,DataEx!$D:$D,0),MATCH(Dug!K$100,DataEx!$222:$222,0))</f>
        <v>2431766.3719360717</v>
      </c>
      <c r="L119" s="201">
        <f>+INDEX(DataEx!$1:$1048576,MATCH(Dug!$A119,DataEx!$D:$D,0),MATCH(Dug!L$100,DataEx!$222:$222,0))</f>
        <v>2858151.7123018736</v>
      </c>
      <c r="M119" s="201">
        <f>+INDEX(DataEx!$1:$1048576,MATCH(Dug!$A119,DataEx!$D:$D,0),MATCH(Dug!M$100,DataEx!$222:$222,0))</f>
        <v>2917908.2048975867</v>
      </c>
      <c r="N119" s="201">
        <f>+INDEX(DataEx!$1:$1048576,MATCH(Dug!$A119,DataEx!$D:$D,0),MATCH(Dug!N$100,DataEx!$222:$222,0))</f>
        <v>2932949.8029298875</v>
      </c>
      <c r="O119" s="201">
        <f>+INDEX(DataEx!$1:$1048576,MATCH(Dug!$A119,DataEx!$D:$D,0),MATCH(Dug!O$100,DataEx!$222:$222,0))</f>
        <v>2302181.1067919475</v>
      </c>
      <c r="P119" s="201">
        <f>+INDEX(DataEx!$1:$1048576,MATCH(Dug!$A119,DataEx!$D:$D,0),MATCH(Dug!P$100,DataEx!$222:$222,0))</f>
        <v>2479397.4364794977</v>
      </c>
      <c r="Q119" s="201">
        <f>+INDEX(DataEx!$1:$1048576,MATCH(Dug!$A119,DataEx!$D:$D,0),MATCH(Dug!Q$100,DataEx!$222:$222,0))</f>
        <v>2197340.2207755819</v>
      </c>
      <c r="R119" s="275">
        <f>+INDEX(DataEx!$1:$1048576,MATCH(Dug!$A119,DataEx!$D:$D,0),MATCH(Dug!R$100,DataEx!$222:$222,0))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351" t="str">
        <f>+VLOOKUP(LEFT($A120,LEN(A120)-1)*1,Master!$D$22:$G$218,4,FALSE)</f>
        <v>Naknade</v>
      </c>
      <c r="C120" s="352"/>
      <c r="D120" s="352"/>
      <c r="E120" s="352"/>
      <c r="F120" s="352"/>
      <c r="G120" s="201">
        <f>+INDEX(DataEx!$1:$1048576,MATCH(Dug!$A120,DataEx!$D:$D,0),MATCH(Dug!G$100,DataEx!$222:$222,0))</f>
        <v>982710.87498690933</v>
      </c>
      <c r="H120" s="201">
        <f>+INDEX(DataEx!$1:$1048576,MATCH(Dug!$A120,DataEx!$D:$D,0),MATCH(Dug!H$100,DataEx!$222:$222,0))</f>
        <v>869104.05358116457</v>
      </c>
      <c r="I120" s="201">
        <f>+INDEX(DataEx!$1:$1048576,MATCH(Dug!$A120,DataEx!$D:$D,0),MATCH(Dug!I$100,DataEx!$222:$222,0))</f>
        <v>787268.76554129389</v>
      </c>
      <c r="J120" s="201">
        <f>+INDEX(DataEx!$1:$1048576,MATCH(Dug!$A120,DataEx!$D:$D,0),MATCH(Dug!J$100,DataEx!$222:$222,0))</f>
        <v>1546322.5460752659</v>
      </c>
      <c r="K120" s="201">
        <f>+INDEX(DataEx!$1:$1048576,MATCH(Dug!$A120,DataEx!$D:$D,0),MATCH(Dug!K$100,DataEx!$222:$222,0))</f>
        <v>932515.34080204321</v>
      </c>
      <c r="L120" s="201">
        <f>+INDEX(DataEx!$1:$1048576,MATCH(Dug!$A120,DataEx!$D:$D,0),MATCH(Dug!L$100,DataEx!$222:$222,0))</f>
        <v>1175327.7210279165</v>
      </c>
      <c r="M120" s="201">
        <f>+INDEX(DataEx!$1:$1048576,MATCH(Dug!$A120,DataEx!$D:$D,0),MATCH(Dug!M$100,DataEx!$222:$222,0))</f>
        <v>2020249.028265815</v>
      </c>
      <c r="N120" s="201">
        <f>+INDEX(DataEx!$1:$1048576,MATCH(Dug!$A120,DataEx!$D:$D,0),MATCH(Dug!N$100,DataEx!$222:$222,0))</f>
        <v>1079348.0183819076</v>
      </c>
      <c r="O120" s="201">
        <f>+INDEX(DataEx!$1:$1048576,MATCH(Dug!$A120,DataEx!$D:$D,0),MATCH(Dug!O$100,DataEx!$222:$222,0))</f>
        <v>1345127.7045627646</v>
      </c>
      <c r="P120" s="201">
        <f>+INDEX(DataEx!$1:$1048576,MATCH(Dug!$A120,DataEx!$D:$D,0),MATCH(Dug!P$100,DataEx!$222:$222,0))</f>
        <v>1098866.9792922472</v>
      </c>
      <c r="Q120" s="201">
        <f>+INDEX(DataEx!$1:$1048576,MATCH(Dug!$A120,DataEx!$D:$D,0),MATCH(Dug!Q$100,DataEx!$222:$222,0))</f>
        <v>885498.0103225843</v>
      </c>
      <c r="R120" s="275">
        <f>+INDEX(DataEx!$1:$1048576,MATCH(Dug!$A120,DataEx!$D:$D,0),MATCH(Dug!R$100,DataEx!$222:$222,0))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351" t="str">
        <f>+VLOOKUP(LEFT($A121,LEN(A121)-1)*1,Master!$D$22:$G$218,4,FALSE)</f>
        <v>Ostali prihodi</v>
      </c>
      <c r="C121" s="352"/>
      <c r="D121" s="352"/>
      <c r="E121" s="352"/>
      <c r="F121" s="352"/>
      <c r="G121" s="201">
        <f>+INDEX(DataEx!$1:$1048576,MATCH(Dug!$A121,DataEx!$D:$D,0),MATCH(Dug!G$100,DataEx!$222:$222,0))</f>
        <v>923442.3429132913</v>
      </c>
      <c r="H121" s="201">
        <f>+INDEX(DataEx!$1:$1048576,MATCH(Dug!$A121,DataEx!$D:$D,0),MATCH(Dug!H$100,DataEx!$222:$222,0))</f>
        <v>1777418.9190493901</v>
      </c>
      <c r="I121" s="201">
        <f>+INDEX(DataEx!$1:$1048576,MATCH(Dug!$A121,DataEx!$D:$D,0),MATCH(Dug!I$100,DataEx!$222:$222,0))</f>
        <v>2321412.8253925741</v>
      </c>
      <c r="J121" s="201">
        <f>+INDEX(DataEx!$1:$1048576,MATCH(Dug!$A121,DataEx!$D:$D,0),MATCH(Dug!J$100,DataEx!$222:$222,0))</f>
        <v>1637829.2535735941</v>
      </c>
      <c r="K121" s="201">
        <f>+INDEX(DataEx!$1:$1048576,MATCH(Dug!$A121,DataEx!$D:$D,0),MATCH(Dug!K$100,DataEx!$222:$222,0))</f>
        <v>1886272.7717710272</v>
      </c>
      <c r="L121" s="201">
        <f>+INDEX(DataEx!$1:$1048576,MATCH(Dug!$A121,DataEx!$D:$D,0),MATCH(Dug!L$100,DataEx!$222:$222,0))</f>
        <v>1533956.11443653</v>
      </c>
      <c r="M121" s="201">
        <f>+INDEX(DataEx!$1:$1048576,MATCH(Dug!$A121,DataEx!$D:$D,0),MATCH(Dug!M$100,DataEx!$222:$222,0))</f>
        <v>3092390.5965000256</v>
      </c>
      <c r="N121" s="201">
        <f>+INDEX(DataEx!$1:$1048576,MATCH(Dug!$A121,DataEx!$D:$D,0),MATCH(Dug!N$100,DataEx!$222:$222,0))</f>
        <v>2409748.3951187199</v>
      </c>
      <c r="O121" s="201">
        <f>+INDEX(DataEx!$1:$1048576,MATCH(Dug!$A121,DataEx!$D:$D,0),MATCH(Dug!O$100,DataEx!$222:$222,0))</f>
        <v>1476812.0861061718</v>
      </c>
      <c r="P121" s="201">
        <f>+INDEX(DataEx!$1:$1048576,MATCH(Dug!$A121,DataEx!$D:$D,0),MATCH(Dug!P$100,DataEx!$222:$222,0))</f>
        <v>1888437.4129044577</v>
      </c>
      <c r="Q121" s="201">
        <f>+INDEX(DataEx!$1:$1048576,MATCH(Dug!$A121,DataEx!$D:$D,0),MATCH(Dug!Q$100,DataEx!$222:$222,0))</f>
        <v>2006775.4309992469</v>
      </c>
      <c r="R121" s="275">
        <f>+INDEX(DataEx!$1:$1048576,MATCH(Dug!$A121,DataEx!$D:$D,0),MATCH(Dug!R$100,DataEx!$222:$222,0))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351" t="str">
        <f>+VLOOKUP(LEFT($A122,LEN(A122)-1)*1,Master!$D$22:$G$218,4,FALSE)</f>
        <v>Primici od otplate kredita i sredstva prenesena iz prethodne godine</v>
      </c>
      <c r="C122" s="352"/>
      <c r="D122" s="352"/>
      <c r="E122" s="352"/>
      <c r="F122" s="352"/>
      <c r="G122" s="201">
        <f>+INDEX(DataEx!$1:$1048576,MATCH(Dug!$A122,DataEx!$D:$D,0),MATCH(Dug!G$100,DataEx!$222:$222,0))</f>
        <v>559600.7769500342</v>
      </c>
      <c r="H122" s="201">
        <f>+INDEX(DataEx!$1:$1048576,MATCH(Dug!$A122,DataEx!$D:$D,0),MATCH(Dug!H$100,DataEx!$222:$222,0))</f>
        <v>354476.86713533319</v>
      </c>
      <c r="I122" s="201">
        <f>+INDEX(DataEx!$1:$1048576,MATCH(Dug!$A122,DataEx!$D:$D,0),MATCH(Dug!I$100,DataEx!$222:$222,0))</f>
        <v>385297.92814256047</v>
      </c>
      <c r="J122" s="201">
        <f>+INDEX(DataEx!$1:$1048576,MATCH(Dug!$A122,DataEx!$D:$D,0),MATCH(Dug!J$100,DataEx!$222:$222,0))</f>
        <v>255274.24635764034</v>
      </c>
      <c r="K122" s="201">
        <f>+INDEX(DataEx!$1:$1048576,MATCH(Dug!$A122,DataEx!$D:$D,0),MATCH(Dug!K$100,DataEx!$222:$222,0))</f>
        <v>249492.02995238511</v>
      </c>
      <c r="L122" s="201">
        <f>+INDEX(DataEx!$1:$1048576,MATCH(Dug!$A122,DataEx!$D:$D,0),MATCH(Dug!L$100,DataEx!$222:$222,0))</f>
        <v>375486.02775821509</v>
      </c>
      <c r="M122" s="201">
        <f>+INDEX(DataEx!$1:$1048576,MATCH(Dug!$A122,DataEx!$D:$D,0),MATCH(Dug!M$100,DataEx!$222:$222,0))</f>
        <v>535390.30249528366</v>
      </c>
      <c r="N122" s="201">
        <f>+INDEX(DataEx!$1:$1048576,MATCH(Dug!$A122,DataEx!$D:$D,0),MATCH(Dug!N$100,DataEx!$222:$222,0))</f>
        <v>597926.67182852363</v>
      </c>
      <c r="O122" s="201">
        <f>+INDEX(DataEx!$1:$1048576,MATCH(Dug!$A122,DataEx!$D:$D,0),MATCH(Dug!O$100,DataEx!$222:$222,0))</f>
        <v>377295.10829472088</v>
      </c>
      <c r="P122" s="201">
        <f>+INDEX(DataEx!$1:$1048576,MATCH(Dug!$A122,DataEx!$D:$D,0),MATCH(Dug!P$100,DataEx!$222:$222,0))</f>
        <v>319944.5954149249</v>
      </c>
      <c r="Q122" s="201">
        <f>+INDEX(DataEx!$1:$1048576,MATCH(Dug!$A122,DataEx!$D:$D,0),MATCH(Dug!Q$100,DataEx!$222:$222,0))</f>
        <v>559463.96219362307</v>
      </c>
      <c r="R122" s="275">
        <f>+INDEX(DataEx!$1:$1048576,MATCH(Dug!$A122,DataEx!$D:$D,0),MATCH(Dug!R$100,DataEx!$222:$222,0))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353" t="str">
        <f>+VLOOKUP(LEFT($A123,LEN(A123)-1)*1,Master!$D$22:$G$218,4,FALSE)</f>
        <v>Donacije i transferi</v>
      </c>
      <c r="C123" s="354"/>
      <c r="D123" s="354"/>
      <c r="E123" s="354"/>
      <c r="F123" s="354"/>
      <c r="G123" s="201">
        <f>+INDEX(DataEx!$1:$1048576,MATCH(Dug!$A123,DataEx!$D:$D,0),MATCH(Dug!G$100,DataEx!$222:$222,0))</f>
        <v>0</v>
      </c>
      <c r="H123" s="201">
        <f>+INDEX(DataEx!$1:$1048576,MATCH(Dug!$A123,DataEx!$D:$D,0),MATCH(Dug!H$100,DataEx!$222:$222,0))</f>
        <v>0</v>
      </c>
      <c r="I123" s="201">
        <f>+INDEX(DataEx!$1:$1048576,MATCH(Dug!$A123,DataEx!$D:$D,0),MATCH(Dug!I$100,DataEx!$222:$222,0))</f>
        <v>0</v>
      </c>
      <c r="J123" s="201">
        <f>+INDEX(DataEx!$1:$1048576,MATCH(Dug!$A123,DataEx!$D:$D,0),MATCH(Dug!J$100,DataEx!$222:$222,0))</f>
        <v>0</v>
      </c>
      <c r="K123" s="201">
        <f>+INDEX(DataEx!$1:$1048576,MATCH(Dug!$A123,DataEx!$D:$D,0),MATCH(Dug!K$100,DataEx!$222:$222,0))</f>
        <v>0</v>
      </c>
      <c r="L123" s="201">
        <f>+INDEX(DataEx!$1:$1048576,MATCH(Dug!$A123,DataEx!$D:$D,0),MATCH(Dug!L$100,DataEx!$222:$222,0))</f>
        <v>0</v>
      </c>
      <c r="M123" s="201">
        <f>+INDEX(DataEx!$1:$1048576,MATCH(Dug!$A123,DataEx!$D:$D,0),MATCH(Dug!M$100,DataEx!$222:$222,0))</f>
        <v>0</v>
      </c>
      <c r="N123" s="201">
        <f>+INDEX(DataEx!$1:$1048576,MATCH(Dug!$A123,DataEx!$D:$D,0),MATCH(Dug!N$100,DataEx!$222:$222,0))</f>
        <v>0</v>
      </c>
      <c r="O123" s="201">
        <f>+INDEX(DataEx!$1:$1048576,MATCH(Dug!$A123,DataEx!$D:$D,0),MATCH(Dug!O$100,DataEx!$222:$222,0))</f>
        <v>0</v>
      </c>
      <c r="P123" s="201">
        <f>+INDEX(DataEx!$1:$1048576,MATCH(Dug!$A123,DataEx!$D:$D,0),MATCH(Dug!P$100,DataEx!$222:$222,0))</f>
        <v>0</v>
      </c>
      <c r="Q123" s="201">
        <f>+INDEX(DataEx!$1:$1048576,MATCH(Dug!$A123,DataEx!$D:$D,0),MATCH(Dug!Q$100,DataEx!$222:$222,0))</f>
        <v>0</v>
      </c>
      <c r="R123" s="275">
        <f>+INDEX(DataEx!$1:$1048576,MATCH(Dug!$A123,DataEx!$D:$D,0),MATCH(Dug!R$100,DataEx!$222:$222,0))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339" t="str">
        <f>+VLOOKUP(LEFT($A124,LEN(A124)-1)*1,Master!$D$22:$G$218,4,FALSE)</f>
        <v>Budžetki izdaci</v>
      </c>
      <c r="C124" s="340"/>
      <c r="D124" s="340"/>
      <c r="E124" s="340"/>
      <c r="F124" s="340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355" t="str">
        <f>+VLOOKUP(LEFT($A125,LEN(A125)-1)*1,Master!$D$22:$G$218,4,FALSE)</f>
        <v>Tekući izdaci</v>
      </c>
      <c r="C125" s="356"/>
      <c r="D125" s="356"/>
      <c r="E125" s="356"/>
      <c r="F125" s="356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357" t="str">
        <f>+VLOOKUP(LEFT($A126,LEN(A126)-1)*1,Master!$D$22:$G$218,4,FALSE)</f>
        <v>Tekući budžetski izdaci</v>
      </c>
      <c r="C126" s="358"/>
      <c r="D126" s="358"/>
      <c r="E126" s="358"/>
      <c r="F126" s="358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343" t="str">
        <f>+VLOOKUP(LEFT($A127,LEN(A127)-1)*1,Master!$D$22:$G$218,4,FALSE)</f>
        <v>Bruto zarade i doprinosi na teret poslodavca</v>
      </c>
      <c r="C127" s="344"/>
      <c r="D127" s="344"/>
      <c r="E127" s="344"/>
      <c r="F127" s="344"/>
      <c r="G127" s="189">
        <f>+INDEX(DataEx!$1:$1048576,MATCH(Dug!$A127,DataEx!$D:$D,0),MATCH(Dug!G$100,DataEx!$222:$222,0))</f>
        <v>31010717.645833336</v>
      </c>
      <c r="H127" s="189">
        <f>+INDEX(DataEx!$1:$1048576,MATCH(Dug!$A127,DataEx!$D:$D,0),MATCH(Dug!H$100,DataEx!$222:$222,0))</f>
        <v>31010717.645833336</v>
      </c>
      <c r="I127" s="189">
        <f>+INDEX(DataEx!$1:$1048576,MATCH(Dug!$A127,DataEx!$D:$D,0),MATCH(Dug!I$100,DataEx!$222:$222,0))</f>
        <v>31010717.645833336</v>
      </c>
      <c r="J127" s="189">
        <f>+INDEX(DataEx!$1:$1048576,MATCH(Dug!$A127,DataEx!$D:$D,0),MATCH(Dug!J$100,DataEx!$222:$222,0))</f>
        <v>31010717.645833336</v>
      </c>
      <c r="K127" s="189">
        <f>+INDEX(DataEx!$1:$1048576,MATCH(Dug!$A127,DataEx!$D:$D,0),MATCH(Dug!K$100,DataEx!$222:$222,0))</f>
        <v>31010717.645833336</v>
      </c>
      <c r="L127" s="189">
        <f>+INDEX(DataEx!$1:$1048576,MATCH(Dug!$A127,DataEx!$D:$D,0),MATCH(Dug!L$100,DataEx!$222:$222,0))</f>
        <v>31010717.645833336</v>
      </c>
      <c r="M127" s="189">
        <f>+INDEX(DataEx!$1:$1048576,MATCH(Dug!$A127,DataEx!$D:$D,0),MATCH(Dug!M$100,DataEx!$222:$222,0))</f>
        <v>31010717.645833336</v>
      </c>
      <c r="N127" s="189">
        <f>+INDEX(DataEx!$1:$1048576,MATCH(Dug!$A127,DataEx!$D:$D,0),MATCH(Dug!N$100,DataEx!$222:$222,0))</f>
        <v>31010717.645833336</v>
      </c>
      <c r="O127" s="189">
        <f>+INDEX(DataEx!$1:$1048576,MATCH(Dug!$A127,DataEx!$D:$D,0),MATCH(Dug!O$100,DataEx!$222:$222,0))</f>
        <v>31010717.645833336</v>
      </c>
      <c r="P127" s="189">
        <f>+INDEX(DataEx!$1:$1048576,MATCH(Dug!$A127,DataEx!$D:$D,0),MATCH(Dug!P$100,DataEx!$222:$222,0))</f>
        <v>31010717.645833336</v>
      </c>
      <c r="Q127" s="189">
        <f>+INDEX(DataEx!$1:$1048576,MATCH(Dug!$A127,DataEx!$D:$D,0),MATCH(Dug!Q$100,DataEx!$222:$222,0))</f>
        <v>31010717.645833336</v>
      </c>
      <c r="R127" s="189">
        <f>+INDEX(DataEx!$1:$1048576,MATCH(Dug!$A127,DataEx!$D:$D,0),MATCH(Dug!R$100,DataEx!$222:$222,0))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343" t="str">
        <f>+VLOOKUP(LEFT($A128,LEN(A128)-1)*1,Master!$D$22:$G$218,4,FALSE)</f>
        <v>Ostala lična primanja</v>
      </c>
      <c r="C128" s="344"/>
      <c r="D128" s="344"/>
      <c r="E128" s="344"/>
      <c r="F128" s="344"/>
      <c r="G128" s="189">
        <f>+INDEX(DataEx!$1:$1048576,MATCH(Dug!$A128,DataEx!$D:$D,0),MATCH(Dug!G$100,DataEx!$222:$222,0))</f>
        <v>901608.53416666668</v>
      </c>
      <c r="H128" s="189">
        <f>+INDEX(DataEx!$1:$1048576,MATCH(Dug!$A128,DataEx!$D:$D,0),MATCH(Dug!H$100,DataEx!$222:$222,0))</f>
        <v>901608.53416666668</v>
      </c>
      <c r="I128" s="189">
        <f>+INDEX(DataEx!$1:$1048576,MATCH(Dug!$A128,DataEx!$D:$D,0),MATCH(Dug!I$100,DataEx!$222:$222,0))</f>
        <v>901608.53416666668</v>
      </c>
      <c r="J128" s="189">
        <f>+INDEX(DataEx!$1:$1048576,MATCH(Dug!$A128,DataEx!$D:$D,0),MATCH(Dug!J$100,DataEx!$222:$222,0))</f>
        <v>901608.53416666668</v>
      </c>
      <c r="K128" s="189">
        <f>+INDEX(DataEx!$1:$1048576,MATCH(Dug!$A128,DataEx!$D:$D,0),MATCH(Dug!K$100,DataEx!$222:$222,0))</f>
        <v>901608.53416666668</v>
      </c>
      <c r="L128" s="189">
        <f>+INDEX(DataEx!$1:$1048576,MATCH(Dug!$A128,DataEx!$D:$D,0),MATCH(Dug!L$100,DataEx!$222:$222,0))</f>
        <v>901608.53416666668</v>
      </c>
      <c r="M128" s="189">
        <f>+INDEX(DataEx!$1:$1048576,MATCH(Dug!$A128,DataEx!$D:$D,0),MATCH(Dug!M$100,DataEx!$222:$222,0))</f>
        <v>901608.53416666668</v>
      </c>
      <c r="N128" s="189">
        <f>+INDEX(DataEx!$1:$1048576,MATCH(Dug!$A128,DataEx!$D:$D,0),MATCH(Dug!N$100,DataEx!$222:$222,0))</f>
        <v>901608.53416666668</v>
      </c>
      <c r="O128" s="189">
        <f>+INDEX(DataEx!$1:$1048576,MATCH(Dug!$A128,DataEx!$D:$D,0),MATCH(Dug!O$100,DataEx!$222:$222,0))</f>
        <v>901608.53416666668</v>
      </c>
      <c r="P128" s="189">
        <f>+INDEX(DataEx!$1:$1048576,MATCH(Dug!$A128,DataEx!$D:$D,0),MATCH(Dug!P$100,DataEx!$222:$222,0))</f>
        <v>901608.53416666668</v>
      </c>
      <c r="Q128" s="189">
        <f>+INDEX(DataEx!$1:$1048576,MATCH(Dug!$A128,DataEx!$D:$D,0),MATCH(Dug!Q$100,DataEx!$222:$222,0))</f>
        <v>901608.53416666668</v>
      </c>
      <c r="R128" s="189">
        <f>+INDEX(DataEx!$1:$1048576,MATCH(Dug!$A128,DataEx!$D:$D,0),MATCH(Dug!R$100,DataEx!$222:$222,0))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343" t="str">
        <f>+VLOOKUP(LEFT($A129,LEN(A129)-1)*1,Master!$D$22:$G$218,4,FALSE)</f>
        <v>Rashodi za materijal</v>
      </c>
      <c r="C129" s="344"/>
      <c r="D129" s="344"/>
      <c r="E129" s="344"/>
      <c r="F129" s="344"/>
      <c r="G129" s="189">
        <f>+INDEX(DataEx!$1:$1048576,MATCH(Dug!$A129,DataEx!$D:$D,0),MATCH(Dug!G$100,DataEx!$222:$222,0))</f>
        <v>2109966.5125000002</v>
      </c>
      <c r="H129" s="189">
        <f>+INDEX(DataEx!$1:$1048576,MATCH(Dug!$A129,DataEx!$D:$D,0),MATCH(Dug!H$100,DataEx!$222:$222,0))</f>
        <v>2109966.5125000002</v>
      </c>
      <c r="I129" s="189">
        <f>+INDEX(DataEx!$1:$1048576,MATCH(Dug!$A129,DataEx!$D:$D,0),MATCH(Dug!I$100,DataEx!$222:$222,0))</f>
        <v>2109966.5125000002</v>
      </c>
      <c r="J129" s="189">
        <f>+INDEX(DataEx!$1:$1048576,MATCH(Dug!$A129,DataEx!$D:$D,0),MATCH(Dug!J$100,DataEx!$222:$222,0))</f>
        <v>2109966.5125000002</v>
      </c>
      <c r="K129" s="189">
        <f>+INDEX(DataEx!$1:$1048576,MATCH(Dug!$A129,DataEx!$D:$D,0),MATCH(Dug!K$100,DataEx!$222:$222,0))</f>
        <v>2109966.5125000002</v>
      </c>
      <c r="L129" s="189">
        <f>+INDEX(DataEx!$1:$1048576,MATCH(Dug!$A129,DataEx!$D:$D,0),MATCH(Dug!L$100,DataEx!$222:$222,0))</f>
        <v>2109966.5125000002</v>
      </c>
      <c r="M129" s="189">
        <f>+INDEX(DataEx!$1:$1048576,MATCH(Dug!$A129,DataEx!$D:$D,0),MATCH(Dug!M$100,DataEx!$222:$222,0))</f>
        <v>2109966.5125000002</v>
      </c>
      <c r="N129" s="189">
        <f>+INDEX(DataEx!$1:$1048576,MATCH(Dug!$A129,DataEx!$D:$D,0),MATCH(Dug!N$100,DataEx!$222:$222,0))</f>
        <v>2109966.5125000002</v>
      </c>
      <c r="O129" s="189">
        <f>+INDEX(DataEx!$1:$1048576,MATCH(Dug!$A129,DataEx!$D:$D,0),MATCH(Dug!O$100,DataEx!$222:$222,0))</f>
        <v>2109966.5125000002</v>
      </c>
      <c r="P129" s="189">
        <f>+INDEX(DataEx!$1:$1048576,MATCH(Dug!$A129,DataEx!$D:$D,0),MATCH(Dug!P$100,DataEx!$222:$222,0))</f>
        <v>2109966.5125000002</v>
      </c>
      <c r="Q129" s="189">
        <f>+INDEX(DataEx!$1:$1048576,MATCH(Dug!$A129,DataEx!$D:$D,0),MATCH(Dug!Q$100,DataEx!$222:$222,0))</f>
        <v>2109966.5125000002</v>
      </c>
      <c r="R129" s="189">
        <f>+INDEX(DataEx!$1:$1048576,MATCH(Dug!$A129,DataEx!$D:$D,0),MATCH(Dug!R$100,DataEx!$222:$222,0))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343" t="str">
        <f>+VLOOKUP(LEFT($A130,LEN(A130)-1)*1,Master!$D$22:$G$218,4,FALSE)</f>
        <v>Rashodi za usluge</v>
      </c>
      <c r="C130" s="344"/>
      <c r="D130" s="344"/>
      <c r="E130" s="344"/>
      <c r="F130" s="344"/>
      <c r="G130" s="189">
        <f>+INDEX(DataEx!$1:$1048576,MATCH(Dug!$A130,DataEx!$D:$D,0),MATCH(Dug!G$100,DataEx!$222:$222,0))</f>
        <v>3636728.03</v>
      </c>
      <c r="H130" s="189">
        <f>+INDEX(DataEx!$1:$1048576,MATCH(Dug!$A130,DataEx!$D:$D,0),MATCH(Dug!H$100,DataEx!$222:$222,0))</f>
        <v>3636728.03</v>
      </c>
      <c r="I130" s="189">
        <f>+INDEX(DataEx!$1:$1048576,MATCH(Dug!$A130,DataEx!$D:$D,0),MATCH(Dug!I$100,DataEx!$222:$222,0))</f>
        <v>3636728.03</v>
      </c>
      <c r="J130" s="189">
        <f>+INDEX(DataEx!$1:$1048576,MATCH(Dug!$A130,DataEx!$D:$D,0),MATCH(Dug!J$100,DataEx!$222:$222,0))</f>
        <v>3636728.03</v>
      </c>
      <c r="K130" s="189">
        <f>+INDEX(DataEx!$1:$1048576,MATCH(Dug!$A130,DataEx!$D:$D,0),MATCH(Dug!K$100,DataEx!$222:$222,0))</f>
        <v>3636728.03</v>
      </c>
      <c r="L130" s="189">
        <f>+INDEX(DataEx!$1:$1048576,MATCH(Dug!$A130,DataEx!$D:$D,0),MATCH(Dug!L$100,DataEx!$222:$222,0))</f>
        <v>3636728.03</v>
      </c>
      <c r="M130" s="189">
        <f>+INDEX(DataEx!$1:$1048576,MATCH(Dug!$A130,DataEx!$D:$D,0),MATCH(Dug!M$100,DataEx!$222:$222,0))</f>
        <v>3636728.03</v>
      </c>
      <c r="N130" s="189">
        <f>+INDEX(DataEx!$1:$1048576,MATCH(Dug!$A130,DataEx!$D:$D,0),MATCH(Dug!N$100,DataEx!$222:$222,0))</f>
        <v>3636728.03</v>
      </c>
      <c r="O130" s="189">
        <f>+INDEX(DataEx!$1:$1048576,MATCH(Dug!$A130,DataEx!$D:$D,0),MATCH(Dug!O$100,DataEx!$222:$222,0))</f>
        <v>3636728.03</v>
      </c>
      <c r="P130" s="189">
        <f>+INDEX(DataEx!$1:$1048576,MATCH(Dug!$A130,DataEx!$D:$D,0),MATCH(Dug!P$100,DataEx!$222:$222,0))</f>
        <v>3636728.03</v>
      </c>
      <c r="Q130" s="189">
        <f>+INDEX(DataEx!$1:$1048576,MATCH(Dug!$A130,DataEx!$D:$D,0),MATCH(Dug!Q$100,DataEx!$222:$222,0))</f>
        <v>3636728.03</v>
      </c>
      <c r="R130" s="189">
        <f>+INDEX(DataEx!$1:$1048576,MATCH(Dug!$A130,DataEx!$D:$D,0),MATCH(Dug!R$100,DataEx!$222:$222,0))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343" t="str">
        <f>+VLOOKUP(LEFT($A131,LEN(A131)-1)*1,Master!$D$22:$G$218,4,FALSE)</f>
        <v>Rashodi za tekuće održavanje</v>
      </c>
      <c r="C131" s="344"/>
      <c r="D131" s="344"/>
      <c r="E131" s="344"/>
      <c r="F131" s="344"/>
      <c r="G131" s="189">
        <f>+INDEX(DataEx!$1:$1048576,MATCH(Dug!$A131,DataEx!$D:$D,0),MATCH(Dug!G$100,DataEx!$222:$222,0))</f>
        <v>1705556.6708333332</v>
      </c>
      <c r="H131" s="189">
        <f>+INDEX(DataEx!$1:$1048576,MATCH(Dug!$A131,DataEx!$D:$D,0),MATCH(Dug!H$100,DataEx!$222:$222,0))</f>
        <v>1705556.6708333332</v>
      </c>
      <c r="I131" s="189">
        <f>+INDEX(DataEx!$1:$1048576,MATCH(Dug!$A131,DataEx!$D:$D,0),MATCH(Dug!I$100,DataEx!$222:$222,0))</f>
        <v>1705556.6708333332</v>
      </c>
      <c r="J131" s="189">
        <f>+INDEX(DataEx!$1:$1048576,MATCH(Dug!$A131,DataEx!$D:$D,0),MATCH(Dug!J$100,DataEx!$222:$222,0))</f>
        <v>1705556.6708333332</v>
      </c>
      <c r="K131" s="189">
        <f>+INDEX(DataEx!$1:$1048576,MATCH(Dug!$A131,DataEx!$D:$D,0),MATCH(Dug!K$100,DataEx!$222:$222,0))</f>
        <v>1705556.6708333332</v>
      </c>
      <c r="L131" s="189">
        <f>+INDEX(DataEx!$1:$1048576,MATCH(Dug!$A131,DataEx!$D:$D,0),MATCH(Dug!L$100,DataEx!$222:$222,0))</f>
        <v>1705556.6708333332</v>
      </c>
      <c r="M131" s="189">
        <f>+INDEX(DataEx!$1:$1048576,MATCH(Dug!$A131,DataEx!$D:$D,0),MATCH(Dug!M$100,DataEx!$222:$222,0))</f>
        <v>1705556.6708333332</v>
      </c>
      <c r="N131" s="189">
        <f>+INDEX(DataEx!$1:$1048576,MATCH(Dug!$A131,DataEx!$D:$D,0),MATCH(Dug!N$100,DataEx!$222:$222,0))</f>
        <v>1705556.6708333332</v>
      </c>
      <c r="O131" s="189">
        <f>+INDEX(DataEx!$1:$1048576,MATCH(Dug!$A131,DataEx!$D:$D,0),MATCH(Dug!O$100,DataEx!$222:$222,0))</f>
        <v>1705556.6708333332</v>
      </c>
      <c r="P131" s="189">
        <f>+INDEX(DataEx!$1:$1048576,MATCH(Dug!$A131,DataEx!$D:$D,0),MATCH(Dug!P$100,DataEx!$222:$222,0))</f>
        <v>1705556.6708333332</v>
      </c>
      <c r="Q131" s="189">
        <f>+INDEX(DataEx!$1:$1048576,MATCH(Dug!$A131,DataEx!$D:$D,0),MATCH(Dug!Q$100,DataEx!$222:$222,0))</f>
        <v>1705556.6708333332</v>
      </c>
      <c r="R131" s="189">
        <f>+INDEX(DataEx!$1:$1048576,MATCH(Dug!$A131,DataEx!$D:$D,0),MATCH(Dug!R$100,DataEx!$222:$222,0))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343" t="str">
        <f>+VLOOKUP(LEFT($A132,LEN(A132)-1)*1,Master!$D$22:$G$218,4,FALSE)</f>
        <v>Kamate</v>
      </c>
      <c r="C132" s="344"/>
      <c r="D132" s="344"/>
      <c r="E132" s="344"/>
      <c r="F132" s="344"/>
      <c r="G132" s="189">
        <f>+INDEX(DataEx!$1:$1048576,MATCH(Dug!$A132,DataEx!$D:$D,0),MATCH(Dug!G$100,DataEx!$222:$222,0))</f>
        <v>5866967.2749999994</v>
      </c>
      <c r="H132" s="189">
        <f>+INDEX(DataEx!$1:$1048576,MATCH(Dug!$A132,DataEx!$D:$D,0),MATCH(Dug!H$100,DataEx!$222:$222,0))</f>
        <v>5866967.2749999994</v>
      </c>
      <c r="I132" s="189">
        <f>+INDEX(DataEx!$1:$1048576,MATCH(Dug!$A132,DataEx!$D:$D,0),MATCH(Dug!I$100,DataEx!$222:$222,0))</f>
        <v>5866967.2749999994</v>
      </c>
      <c r="J132" s="189">
        <f>+INDEX(DataEx!$1:$1048576,MATCH(Dug!$A132,DataEx!$D:$D,0),MATCH(Dug!J$100,DataEx!$222:$222,0))</f>
        <v>5866967.2749999994</v>
      </c>
      <c r="K132" s="189">
        <f>+INDEX(DataEx!$1:$1048576,MATCH(Dug!$A132,DataEx!$D:$D,0),MATCH(Dug!K$100,DataEx!$222:$222,0))</f>
        <v>5866967.2749999994</v>
      </c>
      <c r="L132" s="189">
        <f>+INDEX(DataEx!$1:$1048576,MATCH(Dug!$A132,DataEx!$D:$D,0),MATCH(Dug!L$100,DataEx!$222:$222,0))</f>
        <v>5866967.2749999994</v>
      </c>
      <c r="M132" s="189">
        <f>+INDEX(DataEx!$1:$1048576,MATCH(Dug!$A132,DataEx!$D:$D,0),MATCH(Dug!M$100,DataEx!$222:$222,0))</f>
        <v>5866967.2749999994</v>
      </c>
      <c r="N132" s="189">
        <f>+INDEX(DataEx!$1:$1048576,MATCH(Dug!$A132,DataEx!$D:$D,0),MATCH(Dug!N$100,DataEx!$222:$222,0))</f>
        <v>5866967.2749999994</v>
      </c>
      <c r="O132" s="189">
        <f>+INDEX(DataEx!$1:$1048576,MATCH(Dug!$A132,DataEx!$D:$D,0),MATCH(Dug!O$100,DataEx!$222:$222,0))</f>
        <v>5866967.2749999994</v>
      </c>
      <c r="P132" s="189">
        <f>+INDEX(DataEx!$1:$1048576,MATCH(Dug!$A132,DataEx!$D:$D,0),MATCH(Dug!P$100,DataEx!$222:$222,0))</f>
        <v>5866967.2749999994</v>
      </c>
      <c r="Q132" s="189">
        <f>+INDEX(DataEx!$1:$1048576,MATCH(Dug!$A132,DataEx!$D:$D,0),MATCH(Dug!Q$100,DataEx!$222:$222,0))</f>
        <v>5866967.2749999994</v>
      </c>
      <c r="R132" s="189">
        <f>+INDEX(DataEx!$1:$1048576,MATCH(Dug!$A132,DataEx!$D:$D,0),MATCH(Dug!R$100,DataEx!$222:$222,0))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343" t="str">
        <f>+VLOOKUP(LEFT($A133,LEN(A133)-1)*1,Master!$D$22:$G$218,4,FALSE)</f>
        <v>Renta</v>
      </c>
      <c r="C133" s="344"/>
      <c r="D133" s="344"/>
      <c r="E133" s="344"/>
      <c r="F133" s="344"/>
      <c r="G133" s="189">
        <f>+INDEX(DataEx!$1:$1048576,MATCH(Dug!$A133,DataEx!$D:$D,0),MATCH(Dug!G$100,DataEx!$222:$222,0))</f>
        <v>656311.6166666667</v>
      </c>
      <c r="H133" s="189">
        <f>+INDEX(DataEx!$1:$1048576,MATCH(Dug!$A133,DataEx!$D:$D,0),MATCH(Dug!H$100,DataEx!$222:$222,0))</f>
        <v>656311.6166666667</v>
      </c>
      <c r="I133" s="189">
        <f>+INDEX(DataEx!$1:$1048576,MATCH(Dug!$A133,DataEx!$D:$D,0),MATCH(Dug!I$100,DataEx!$222:$222,0))</f>
        <v>656311.6166666667</v>
      </c>
      <c r="J133" s="189">
        <f>+INDEX(DataEx!$1:$1048576,MATCH(Dug!$A133,DataEx!$D:$D,0),MATCH(Dug!J$100,DataEx!$222:$222,0))</f>
        <v>656311.6166666667</v>
      </c>
      <c r="K133" s="189">
        <f>+INDEX(DataEx!$1:$1048576,MATCH(Dug!$A133,DataEx!$D:$D,0),MATCH(Dug!K$100,DataEx!$222:$222,0))</f>
        <v>656311.6166666667</v>
      </c>
      <c r="L133" s="189">
        <f>+INDEX(DataEx!$1:$1048576,MATCH(Dug!$A133,DataEx!$D:$D,0),MATCH(Dug!L$100,DataEx!$222:$222,0))</f>
        <v>656311.6166666667</v>
      </c>
      <c r="M133" s="189">
        <f>+INDEX(DataEx!$1:$1048576,MATCH(Dug!$A133,DataEx!$D:$D,0),MATCH(Dug!M$100,DataEx!$222:$222,0))</f>
        <v>656311.6166666667</v>
      </c>
      <c r="N133" s="189">
        <f>+INDEX(DataEx!$1:$1048576,MATCH(Dug!$A133,DataEx!$D:$D,0),MATCH(Dug!N$100,DataEx!$222:$222,0))</f>
        <v>656311.6166666667</v>
      </c>
      <c r="O133" s="189">
        <f>+INDEX(DataEx!$1:$1048576,MATCH(Dug!$A133,DataEx!$D:$D,0),MATCH(Dug!O$100,DataEx!$222:$222,0))</f>
        <v>656311.6166666667</v>
      </c>
      <c r="P133" s="189">
        <f>+INDEX(DataEx!$1:$1048576,MATCH(Dug!$A133,DataEx!$D:$D,0),MATCH(Dug!P$100,DataEx!$222:$222,0))</f>
        <v>656311.6166666667</v>
      </c>
      <c r="Q133" s="189">
        <f>+INDEX(DataEx!$1:$1048576,MATCH(Dug!$A133,DataEx!$D:$D,0),MATCH(Dug!Q$100,DataEx!$222:$222,0))</f>
        <v>656311.6166666667</v>
      </c>
      <c r="R133" s="189">
        <f>+INDEX(DataEx!$1:$1048576,MATCH(Dug!$A133,DataEx!$D:$D,0),MATCH(Dug!R$100,DataEx!$222:$222,0))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343" t="str">
        <f>+VLOOKUP(LEFT($A134,LEN(A134)-1)*1,Master!$D$22:$G$218,4,FALSE)</f>
        <v>Subvencije</v>
      </c>
      <c r="C134" s="344"/>
      <c r="D134" s="344"/>
      <c r="E134" s="344"/>
      <c r="F134" s="344"/>
      <c r="G134" s="189">
        <f>+INDEX(DataEx!$1:$1048576,MATCH(Dug!$A134,DataEx!$D:$D,0),MATCH(Dug!G$100,DataEx!$222:$222,0))</f>
        <v>1185833.3333333333</v>
      </c>
      <c r="H134" s="189">
        <f>+INDEX(DataEx!$1:$1048576,MATCH(Dug!$A134,DataEx!$D:$D,0),MATCH(Dug!H$100,DataEx!$222:$222,0))</f>
        <v>1185833.3333333333</v>
      </c>
      <c r="I134" s="189">
        <f>+INDEX(DataEx!$1:$1048576,MATCH(Dug!$A134,DataEx!$D:$D,0),MATCH(Dug!I$100,DataEx!$222:$222,0))</f>
        <v>1185833.3333333333</v>
      </c>
      <c r="J134" s="189">
        <f>+INDEX(DataEx!$1:$1048576,MATCH(Dug!$A134,DataEx!$D:$D,0),MATCH(Dug!J$100,DataEx!$222:$222,0))</f>
        <v>1185833.3333333333</v>
      </c>
      <c r="K134" s="189">
        <f>+INDEX(DataEx!$1:$1048576,MATCH(Dug!$A134,DataEx!$D:$D,0),MATCH(Dug!K$100,DataEx!$222:$222,0))</f>
        <v>1185833.3333333333</v>
      </c>
      <c r="L134" s="189">
        <f>+INDEX(DataEx!$1:$1048576,MATCH(Dug!$A134,DataEx!$D:$D,0),MATCH(Dug!L$100,DataEx!$222:$222,0))</f>
        <v>1185833.3333333333</v>
      </c>
      <c r="M134" s="189">
        <f>+INDEX(DataEx!$1:$1048576,MATCH(Dug!$A134,DataEx!$D:$D,0),MATCH(Dug!M$100,DataEx!$222:$222,0))</f>
        <v>1185833.3333333333</v>
      </c>
      <c r="N134" s="189">
        <f>+INDEX(DataEx!$1:$1048576,MATCH(Dug!$A134,DataEx!$D:$D,0),MATCH(Dug!N$100,DataEx!$222:$222,0))</f>
        <v>1185833.3333333333</v>
      </c>
      <c r="O134" s="189">
        <f>+INDEX(DataEx!$1:$1048576,MATCH(Dug!$A134,DataEx!$D:$D,0),MATCH(Dug!O$100,DataEx!$222:$222,0))</f>
        <v>1185833.3333333333</v>
      </c>
      <c r="P134" s="189">
        <f>+INDEX(DataEx!$1:$1048576,MATCH(Dug!$A134,DataEx!$D:$D,0),MATCH(Dug!P$100,DataEx!$222:$222,0))</f>
        <v>1185833.3333333333</v>
      </c>
      <c r="Q134" s="189">
        <f>+INDEX(DataEx!$1:$1048576,MATCH(Dug!$A134,DataEx!$D:$D,0),MATCH(Dug!Q$100,DataEx!$222:$222,0))</f>
        <v>1185833.3333333333</v>
      </c>
      <c r="R134" s="189">
        <f>+INDEX(DataEx!$1:$1048576,MATCH(Dug!$A134,DataEx!$D:$D,0),MATCH(Dug!R$100,DataEx!$222:$222,0))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343" t="str">
        <f>+VLOOKUP(LEFT($A135,LEN(A135)-1)*1,Master!$D$22:$G$218,4,FALSE)</f>
        <v>Ostali izdaci</v>
      </c>
      <c r="C135" s="344"/>
      <c r="D135" s="344"/>
      <c r="E135" s="344"/>
      <c r="F135" s="344"/>
      <c r="G135" s="189">
        <f>+INDEX(DataEx!$1:$1048576,MATCH(Dug!$A135,DataEx!$D:$D,0),MATCH(Dug!G$100,DataEx!$222:$222,0))</f>
        <v>2119159.9008333334</v>
      </c>
      <c r="H135" s="189">
        <f>+INDEX(DataEx!$1:$1048576,MATCH(Dug!$A135,DataEx!$D:$D,0),MATCH(Dug!H$100,DataEx!$222:$222,0))</f>
        <v>2119159.9008333334</v>
      </c>
      <c r="I135" s="189">
        <f>+INDEX(DataEx!$1:$1048576,MATCH(Dug!$A135,DataEx!$D:$D,0),MATCH(Dug!I$100,DataEx!$222:$222,0))</f>
        <v>2119159.9008333334</v>
      </c>
      <c r="J135" s="189">
        <f>+INDEX(DataEx!$1:$1048576,MATCH(Dug!$A135,DataEx!$D:$D,0),MATCH(Dug!J$100,DataEx!$222:$222,0))</f>
        <v>2119159.9008333334</v>
      </c>
      <c r="K135" s="189">
        <f>+INDEX(DataEx!$1:$1048576,MATCH(Dug!$A135,DataEx!$D:$D,0),MATCH(Dug!K$100,DataEx!$222:$222,0))</f>
        <v>2119159.9008333334</v>
      </c>
      <c r="L135" s="189">
        <f>+INDEX(DataEx!$1:$1048576,MATCH(Dug!$A135,DataEx!$D:$D,0),MATCH(Dug!L$100,DataEx!$222:$222,0))</f>
        <v>2119159.9008333334</v>
      </c>
      <c r="M135" s="189">
        <f>+INDEX(DataEx!$1:$1048576,MATCH(Dug!$A135,DataEx!$D:$D,0),MATCH(Dug!M$100,DataEx!$222:$222,0))</f>
        <v>2119159.9008333334</v>
      </c>
      <c r="N135" s="189">
        <f>+INDEX(DataEx!$1:$1048576,MATCH(Dug!$A135,DataEx!$D:$D,0),MATCH(Dug!N$100,DataEx!$222:$222,0))</f>
        <v>2119159.9008333334</v>
      </c>
      <c r="O135" s="189">
        <f>+INDEX(DataEx!$1:$1048576,MATCH(Dug!$A135,DataEx!$D:$D,0),MATCH(Dug!O$100,DataEx!$222:$222,0))</f>
        <v>2119159.9008333334</v>
      </c>
      <c r="P135" s="189">
        <f>+INDEX(DataEx!$1:$1048576,MATCH(Dug!$A135,DataEx!$D:$D,0),MATCH(Dug!P$100,DataEx!$222:$222,0))</f>
        <v>2119159.9008333334</v>
      </c>
      <c r="Q135" s="189">
        <f>+INDEX(DataEx!$1:$1048576,MATCH(Dug!$A135,DataEx!$D:$D,0),MATCH(Dug!Q$100,DataEx!$222:$222,0))</f>
        <v>2119159.9008333334</v>
      </c>
      <c r="R135" s="189">
        <f>+INDEX(DataEx!$1:$1048576,MATCH(Dug!$A135,DataEx!$D:$D,0),MATCH(Dug!R$100,DataEx!$222:$222,0))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343" t="str">
        <f>+VLOOKUP(LEFT($A136,LEN(A136)-1)*1,Master!$D$22:$G$218,4,FALSE)</f>
        <v>Kapitalni izdaci u tekućem budžetu</v>
      </c>
      <c r="C136" s="344"/>
      <c r="D136" s="344"/>
      <c r="E136" s="344"/>
      <c r="F136" s="344"/>
      <c r="G136" s="189">
        <f>+INDEX(DataEx!$1:$1048576,MATCH(Dug!$A136,DataEx!$D:$D,0),MATCH(Dug!G$100,DataEx!$222:$222,0))</f>
        <v>5664403.9874999989</v>
      </c>
      <c r="H136" s="189">
        <f>+INDEX(DataEx!$1:$1048576,MATCH(Dug!$A136,DataEx!$D:$D,0),MATCH(Dug!H$100,DataEx!$222:$222,0))</f>
        <v>5664403.9874999989</v>
      </c>
      <c r="I136" s="189">
        <f>+INDEX(DataEx!$1:$1048576,MATCH(Dug!$A136,DataEx!$D:$D,0),MATCH(Dug!I$100,DataEx!$222:$222,0))</f>
        <v>5664403.9874999989</v>
      </c>
      <c r="J136" s="189">
        <f>+INDEX(DataEx!$1:$1048576,MATCH(Dug!$A136,DataEx!$D:$D,0),MATCH(Dug!J$100,DataEx!$222:$222,0))</f>
        <v>5664403.9874999989</v>
      </c>
      <c r="K136" s="189">
        <f>+INDEX(DataEx!$1:$1048576,MATCH(Dug!$A136,DataEx!$D:$D,0),MATCH(Dug!K$100,DataEx!$222:$222,0))</f>
        <v>5664403.9874999989</v>
      </c>
      <c r="L136" s="189">
        <f>+INDEX(DataEx!$1:$1048576,MATCH(Dug!$A136,DataEx!$D:$D,0),MATCH(Dug!L$100,DataEx!$222:$222,0))</f>
        <v>5664403.9874999989</v>
      </c>
      <c r="M136" s="189">
        <f>+INDEX(DataEx!$1:$1048576,MATCH(Dug!$A136,DataEx!$D:$D,0),MATCH(Dug!M$100,DataEx!$222:$222,0))</f>
        <v>5664403.9874999989</v>
      </c>
      <c r="N136" s="189">
        <f>+INDEX(DataEx!$1:$1048576,MATCH(Dug!$A136,DataEx!$D:$D,0),MATCH(Dug!N$100,DataEx!$222:$222,0))</f>
        <v>5664403.9874999989</v>
      </c>
      <c r="O136" s="189">
        <f>+INDEX(DataEx!$1:$1048576,MATCH(Dug!$A136,DataEx!$D:$D,0),MATCH(Dug!O$100,DataEx!$222:$222,0))</f>
        <v>5664403.9874999989</v>
      </c>
      <c r="P136" s="189">
        <f>+INDEX(DataEx!$1:$1048576,MATCH(Dug!$A136,DataEx!$D:$D,0),MATCH(Dug!P$100,DataEx!$222:$222,0))</f>
        <v>5664403.9874999989</v>
      </c>
      <c r="Q136" s="189">
        <f>+INDEX(DataEx!$1:$1048576,MATCH(Dug!$A136,DataEx!$D:$D,0),MATCH(Dug!Q$100,DataEx!$222:$222,0))</f>
        <v>5664403.9874999989</v>
      </c>
      <c r="R136" s="189">
        <f>+INDEX(DataEx!$1:$1048576,MATCH(Dug!$A136,DataEx!$D:$D,0),MATCH(Dug!R$100,DataEx!$222:$222,0))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333" t="str">
        <f>+VLOOKUP(LEFT($A137,LEN(A137)-1)*1,Master!$D$22:$G$218,4,FALSE)</f>
        <v>Transferi za socijalnu zaštitu</v>
      </c>
      <c r="C137" s="334"/>
      <c r="D137" s="334"/>
      <c r="E137" s="334"/>
      <c r="F137" s="334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343" t="str">
        <f>+VLOOKUP(LEFT($A138,LEN(A138)-1)*1,Master!$D$22:$G$218,4,FALSE)</f>
        <v>Prava iz oblasti socijalne zaštite</v>
      </c>
      <c r="C138" s="344"/>
      <c r="D138" s="344"/>
      <c r="E138" s="344"/>
      <c r="F138" s="344"/>
      <c r="G138" s="189">
        <f>+INDEX(DataEx!$1:$1048576,MATCH(Dug!$A138,DataEx!$D:$D,0),MATCH(Dug!G$100,DataEx!$222:$222,0))</f>
        <v>5084083.333333333</v>
      </c>
      <c r="H138" s="189">
        <f>+INDEX(DataEx!$1:$1048576,MATCH(Dug!$A138,DataEx!$D:$D,0),MATCH(Dug!H$100,DataEx!$222:$222,0))</f>
        <v>5084083.333333333</v>
      </c>
      <c r="I138" s="189">
        <f>+INDEX(DataEx!$1:$1048576,MATCH(Dug!$A138,DataEx!$D:$D,0),MATCH(Dug!I$100,DataEx!$222:$222,0))</f>
        <v>5084083.333333333</v>
      </c>
      <c r="J138" s="189">
        <f>+INDEX(DataEx!$1:$1048576,MATCH(Dug!$A138,DataEx!$D:$D,0),MATCH(Dug!J$100,DataEx!$222:$222,0))</f>
        <v>5084083.333333333</v>
      </c>
      <c r="K138" s="189">
        <f>+INDEX(DataEx!$1:$1048576,MATCH(Dug!$A138,DataEx!$D:$D,0),MATCH(Dug!K$100,DataEx!$222:$222,0))</f>
        <v>5084083.333333333</v>
      </c>
      <c r="L138" s="189">
        <f>+INDEX(DataEx!$1:$1048576,MATCH(Dug!$A138,DataEx!$D:$D,0),MATCH(Dug!L$100,DataEx!$222:$222,0))</f>
        <v>5084083.333333333</v>
      </c>
      <c r="M138" s="189">
        <f>+INDEX(DataEx!$1:$1048576,MATCH(Dug!$A138,DataEx!$D:$D,0),MATCH(Dug!M$100,DataEx!$222:$222,0))</f>
        <v>5084083.333333333</v>
      </c>
      <c r="N138" s="189">
        <f>+INDEX(DataEx!$1:$1048576,MATCH(Dug!$A138,DataEx!$D:$D,0),MATCH(Dug!N$100,DataEx!$222:$222,0))</f>
        <v>5084083.333333333</v>
      </c>
      <c r="O138" s="189">
        <f>+INDEX(DataEx!$1:$1048576,MATCH(Dug!$A138,DataEx!$D:$D,0),MATCH(Dug!O$100,DataEx!$222:$222,0))</f>
        <v>5084083.333333333</v>
      </c>
      <c r="P138" s="189">
        <f>+INDEX(DataEx!$1:$1048576,MATCH(Dug!$A138,DataEx!$D:$D,0),MATCH(Dug!P$100,DataEx!$222:$222,0))</f>
        <v>5084083.333333333</v>
      </c>
      <c r="Q138" s="189">
        <f>+INDEX(DataEx!$1:$1048576,MATCH(Dug!$A138,DataEx!$D:$D,0),MATCH(Dug!Q$100,DataEx!$222:$222,0))</f>
        <v>5084083.333333333</v>
      </c>
      <c r="R138" s="189">
        <f>+INDEX(DataEx!$1:$1048576,MATCH(Dug!$A138,DataEx!$D:$D,0),MATCH(Dug!R$100,DataEx!$222:$222,0))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343" t="str">
        <f>+VLOOKUP(LEFT($A139,LEN(A139)-1)*1,Master!$D$22:$G$218,4,FALSE)</f>
        <v>Sredstva za tehnološke viškove</v>
      </c>
      <c r="C139" s="344"/>
      <c r="D139" s="344"/>
      <c r="E139" s="344"/>
      <c r="F139" s="344"/>
      <c r="G139" s="189">
        <f>+INDEX(DataEx!$1:$1048576,MATCH(Dug!$A139,DataEx!$D:$D,0),MATCH(Dug!G$100,DataEx!$222:$222,0))</f>
        <v>1280004.1666666665</v>
      </c>
      <c r="H139" s="189">
        <f>+INDEX(DataEx!$1:$1048576,MATCH(Dug!$A139,DataEx!$D:$D,0),MATCH(Dug!H$100,DataEx!$222:$222,0))</f>
        <v>1280004.1666666665</v>
      </c>
      <c r="I139" s="189">
        <f>+INDEX(DataEx!$1:$1048576,MATCH(Dug!$A139,DataEx!$D:$D,0),MATCH(Dug!I$100,DataEx!$222:$222,0))</f>
        <v>1280004.1666666665</v>
      </c>
      <c r="J139" s="189">
        <f>+INDEX(DataEx!$1:$1048576,MATCH(Dug!$A139,DataEx!$D:$D,0),MATCH(Dug!J$100,DataEx!$222:$222,0))</f>
        <v>1280004.1666666665</v>
      </c>
      <c r="K139" s="189">
        <f>+INDEX(DataEx!$1:$1048576,MATCH(Dug!$A139,DataEx!$D:$D,0),MATCH(Dug!K$100,DataEx!$222:$222,0))</f>
        <v>1280004.1666666665</v>
      </c>
      <c r="L139" s="189">
        <f>+INDEX(DataEx!$1:$1048576,MATCH(Dug!$A139,DataEx!$D:$D,0),MATCH(Dug!L$100,DataEx!$222:$222,0))</f>
        <v>1280004.1666666665</v>
      </c>
      <c r="M139" s="189">
        <f>+INDEX(DataEx!$1:$1048576,MATCH(Dug!$A139,DataEx!$D:$D,0),MATCH(Dug!M$100,DataEx!$222:$222,0))</f>
        <v>1280004.1666666665</v>
      </c>
      <c r="N139" s="189">
        <f>+INDEX(DataEx!$1:$1048576,MATCH(Dug!$A139,DataEx!$D:$D,0),MATCH(Dug!N$100,DataEx!$222:$222,0))</f>
        <v>1280004.1666666665</v>
      </c>
      <c r="O139" s="189">
        <f>+INDEX(DataEx!$1:$1048576,MATCH(Dug!$A139,DataEx!$D:$D,0),MATCH(Dug!O$100,DataEx!$222:$222,0))</f>
        <v>1280004.1666666665</v>
      </c>
      <c r="P139" s="189">
        <f>+INDEX(DataEx!$1:$1048576,MATCH(Dug!$A139,DataEx!$D:$D,0),MATCH(Dug!P$100,DataEx!$222:$222,0))</f>
        <v>1280004.1666666665</v>
      </c>
      <c r="Q139" s="189">
        <f>+INDEX(DataEx!$1:$1048576,MATCH(Dug!$A139,DataEx!$D:$D,0),MATCH(Dug!Q$100,DataEx!$222:$222,0))</f>
        <v>1280004.1666666665</v>
      </c>
      <c r="R139" s="189">
        <f>+INDEX(DataEx!$1:$1048576,MATCH(Dug!$A139,DataEx!$D:$D,0),MATCH(Dug!R$100,DataEx!$222:$222,0))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343" t="str">
        <f>+VLOOKUP(LEFT($A140,LEN(A140)-1)*1,Master!$D$22:$G$218,4,FALSE)</f>
        <v>Prava iz oblasti penzijskog i invalidskog osiguranja</v>
      </c>
      <c r="C140" s="344"/>
      <c r="D140" s="344"/>
      <c r="E140" s="344"/>
      <c r="F140" s="344"/>
      <c r="G140" s="189">
        <f>+INDEX(DataEx!$1:$1048576,MATCH(Dug!$A140,DataEx!$D:$D,0),MATCH(Dug!G$100,DataEx!$222:$222,0))</f>
        <v>33408639.758333333</v>
      </c>
      <c r="H140" s="189">
        <f>+INDEX(DataEx!$1:$1048576,MATCH(Dug!$A140,DataEx!$D:$D,0),MATCH(Dug!H$100,DataEx!$222:$222,0))</f>
        <v>33408639.758333333</v>
      </c>
      <c r="I140" s="189">
        <f>+INDEX(DataEx!$1:$1048576,MATCH(Dug!$A140,DataEx!$D:$D,0),MATCH(Dug!I$100,DataEx!$222:$222,0))</f>
        <v>33408639.758333333</v>
      </c>
      <c r="J140" s="189">
        <f>+INDEX(DataEx!$1:$1048576,MATCH(Dug!$A140,DataEx!$D:$D,0),MATCH(Dug!J$100,DataEx!$222:$222,0))</f>
        <v>33408639.758333333</v>
      </c>
      <c r="K140" s="189">
        <f>+INDEX(DataEx!$1:$1048576,MATCH(Dug!$A140,DataEx!$D:$D,0),MATCH(Dug!K$100,DataEx!$222:$222,0))</f>
        <v>33408639.758333333</v>
      </c>
      <c r="L140" s="189">
        <f>+INDEX(DataEx!$1:$1048576,MATCH(Dug!$A140,DataEx!$D:$D,0),MATCH(Dug!L$100,DataEx!$222:$222,0))</f>
        <v>33408639.758333333</v>
      </c>
      <c r="M140" s="189">
        <f>+INDEX(DataEx!$1:$1048576,MATCH(Dug!$A140,DataEx!$D:$D,0),MATCH(Dug!M$100,DataEx!$222:$222,0))</f>
        <v>33408639.758333333</v>
      </c>
      <c r="N140" s="189">
        <f>+INDEX(DataEx!$1:$1048576,MATCH(Dug!$A140,DataEx!$D:$D,0),MATCH(Dug!N$100,DataEx!$222:$222,0))</f>
        <v>33408639.758333333</v>
      </c>
      <c r="O140" s="189">
        <f>+INDEX(DataEx!$1:$1048576,MATCH(Dug!$A140,DataEx!$D:$D,0),MATCH(Dug!O$100,DataEx!$222:$222,0))</f>
        <v>33408639.758333333</v>
      </c>
      <c r="P140" s="189">
        <f>+INDEX(DataEx!$1:$1048576,MATCH(Dug!$A140,DataEx!$D:$D,0),MATCH(Dug!P$100,DataEx!$222:$222,0))</f>
        <v>33408639.758333333</v>
      </c>
      <c r="Q140" s="189">
        <f>+INDEX(DataEx!$1:$1048576,MATCH(Dug!$A140,DataEx!$D:$D,0),MATCH(Dug!Q$100,DataEx!$222:$222,0))</f>
        <v>33408639.758333333</v>
      </c>
      <c r="R140" s="189">
        <f>+INDEX(DataEx!$1:$1048576,MATCH(Dug!$A140,DataEx!$D:$D,0),MATCH(Dug!R$100,DataEx!$222:$222,0))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343" t="str">
        <f>+VLOOKUP(LEFT($A141,LEN(A141)-1)*1,Master!$D$22:$G$218,4,FALSE)</f>
        <v>Ostala prava iz oblasti zdravstvene zaštite</v>
      </c>
      <c r="C141" s="344"/>
      <c r="D141" s="344"/>
      <c r="E141" s="344"/>
      <c r="F141" s="344"/>
      <c r="G141" s="189">
        <f>+INDEX(DataEx!$1:$1048576,MATCH(Dug!$A141,DataEx!$D:$D,0),MATCH(Dug!G$100,DataEx!$222:$222,0))</f>
        <v>1133333.3333333333</v>
      </c>
      <c r="H141" s="189">
        <f>+INDEX(DataEx!$1:$1048576,MATCH(Dug!$A141,DataEx!$D:$D,0),MATCH(Dug!H$100,DataEx!$222:$222,0))</f>
        <v>1133333.3333333333</v>
      </c>
      <c r="I141" s="189">
        <f>+INDEX(DataEx!$1:$1048576,MATCH(Dug!$A141,DataEx!$D:$D,0),MATCH(Dug!I$100,DataEx!$222:$222,0))</f>
        <v>1133333.3333333333</v>
      </c>
      <c r="J141" s="189">
        <f>+INDEX(DataEx!$1:$1048576,MATCH(Dug!$A141,DataEx!$D:$D,0),MATCH(Dug!J$100,DataEx!$222:$222,0))</f>
        <v>1133333.3333333333</v>
      </c>
      <c r="K141" s="189">
        <f>+INDEX(DataEx!$1:$1048576,MATCH(Dug!$A141,DataEx!$D:$D,0),MATCH(Dug!K$100,DataEx!$222:$222,0))</f>
        <v>1133333.3333333333</v>
      </c>
      <c r="L141" s="189">
        <f>+INDEX(DataEx!$1:$1048576,MATCH(Dug!$A141,DataEx!$D:$D,0),MATCH(Dug!L$100,DataEx!$222:$222,0))</f>
        <v>1133333.3333333333</v>
      </c>
      <c r="M141" s="189">
        <f>+INDEX(DataEx!$1:$1048576,MATCH(Dug!$A141,DataEx!$D:$D,0),MATCH(Dug!M$100,DataEx!$222:$222,0))</f>
        <v>1133333.3333333333</v>
      </c>
      <c r="N141" s="189">
        <f>+INDEX(DataEx!$1:$1048576,MATCH(Dug!$A141,DataEx!$D:$D,0),MATCH(Dug!N$100,DataEx!$222:$222,0))</f>
        <v>1133333.3333333333</v>
      </c>
      <c r="O141" s="189">
        <f>+INDEX(DataEx!$1:$1048576,MATCH(Dug!$A141,DataEx!$D:$D,0),MATCH(Dug!O$100,DataEx!$222:$222,0))</f>
        <v>1133333.3333333333</v>
      </c>
      <c r="P141" s="189">
        <f>+INDEX(DataEx!$1:$1048576,MATCH(Dug!$A141,DataEx!$D:$D,0),MATCH(Dug!P$100,DataEx!$222:$222,0))</f>
        <v>1133333.3333333333</v>
      </c>
      <c r="Q141" s="189">
        <f>+INDEX(DataEx!$1:$1048576,MATCH(Dug!$A141,DataEx!$D:$D,0),MATCH(Dug!Q$100,DataEx!$222:$222,0))</f>
        <v>1133333.3333333333</v>
      </c>
      <c r="R141" s="189">
        <f>+INDEX(DataEx!$1:$1048576,MATCH(Dug!$A141,DataEx!$D:$D,0),MATCH(Dug!R$100,DataEx!$222:$222,0))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343" t="str">
        <f>+VLOOKUP(LEFT($A142,LEN(A142)-1)*1,Master!$D$22:$G$218,4,FALSE)</f>
        <v>Ostala prava iz zdravstvenog osiguranja</v>
      </c>
      <c r="C142" s="344"/>
      <c r="D142" s="344"/>
      <c r="E142" s="344"/>
      <c r="F142" s="344"/>
      <c r="G142" s="189">
        <f>+INDEX(DataEx!$1:$1048576,MATCH(Dug!$A142,DataEx!$D:$D,0),MATCH(Dug!G$100,DataEx!$222:$222,0))</f>
        <v>583333.33333333326</v>
      </c>
      <c r="H142" s="189">
        <f>+INDEX(DataEx!$1:$1048576,MATCH(Dug!$A142,DataEx!$D:$D,0),MATCH(Dug!H$100,DataEx!$222:$222,0))</f>
        <v>583333.33333333326</v>
      </c>
      <c r="I142" s="189">
        <f>+INDEX(DataEx!$1:$1048576,MATCH(Dug!$A142,DataEx!$D:$D,0),MATCH(Dug!I$100,DataEx!$222:$222,0))</f>
        <v>583333.33333333326</v>
      </c>
      <c r="J142" s="189">
        <f>+INDEX(DataEx!$1:$1048576,MATCH(Dug!$A142,DataEx!$D:$D,0),MATCH(Dug!J$100,DataEx!$222:$222,0))</f>
        <v>583333.33333333326</v>
      </c>
      <c r="K142" s="189">
        <f>+INDEX(DataEx!$1:$1048576,MATCH(Dug!$A142,DataEx!$D:$D,0),MATCH(Dug!K$100,DataEx!$222:$222,0))</f>
        <v>583333.33333333326</v>
      </c>
      <c r="L142" s="189">
        <f>+INDEX(DataEx!$1:$1048576,MATCH(Dug!$A142,DataEx!$D:$D,0),MATCH(Dug!L$100,DataEx!$222:$222,0))</f>
        <v>583333.33333333326</v>
      </c>
      <c r="M142" s="189">
        <f>+INDEX(DataEx!$1:$1048576,MATCH(Dug!$A142,DataEx!$D:$D,0),MATCH(Dug!M$100,DataEx!$222:$222,0))</f>
        <v>583333.33333333326</v>
      </c>
      <c r="N142" s="189">
        <f>+INDEX(DataEx!$1:$1048576,MATCH(Dug!$A142,DataEx!$D:$D,0),MATCH(Dug!N$100,DataEx!$222:$222,0))</f>
        <v>583333.33333333326</v>
      </c>
      <c r="O142" s="189">
        <f>+INDEX(DataEx!$1:$1048576,MATCH(Dug!$A142,DataEx!$D:$D,0),MATCH(Dug!O$100,DataEx!$222:$222,0))</f>
        <v>583333.33333333326</v>
      </c>
      <c r="P142" s="189">
        <f>+INDEX(DataEx!$1:$1048576,MATCH(Dug!$A142,DataEx!$D:$D,0),MATCH(Dug!P$100,DataEx!$222:$222,0))</f>
        <v>583333.33333333326</v>
      </c>
      <c r="Q142" s="189">
        <f>+INDEX(DataEx!$1:$1048576,MATCH(Dug!$A142,DataEx!$D:$D,0),MATCH(Dug!Q$100,DataEx!$222:$222,0))</f>
        <v>583333.33333333326</v>
      </c>
      <c r="R142" s="189">
        <f>+INDEX(DataEx!$1:$1048576,MATCH(Dug!$A142,DataEx!$D:$D,0),MATCH(Dug!R$100,DataEx!$222:$222,0))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345" t="str">
        <f>+VLOOKUP(LEFT($A143,LEN(A143)-1)*1,Master!$D$22:$G$218,4,FALSE)</f>
        <v xml:space="preserve">Transferi institucijama, pojedincima, nevladinom i javnom sektoru </v>
      </c>
      <c r="C143" s="346"/>
      <c r="D143" s="346"/>
      <c r="E143" s="346"/>
      <c r="F143" s="346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345" t="str">
        <f>+VLOOKUP(LEFT($A144,LEN(A144)-1)*1,Master!$D$22:$G$218,4,FALSE)</f>
        <v>Kapitalni budžet</v>
      </c>
      <c r="C144" s="346"/>
      <c r="D144" s="346"/>
      <c r="E144" s="346"/>
      <c r="F144" s="346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331" t="str">
        <f>+VLOOKUP(LEFT($A145,LEN(A145)-1)*1,Master!$D$22:$G$218,4,FALSE)</f>
        <v>Pozajmice i krediti</v>
      </c>
      <c r="C145" s="332"/>
      <c r="D145" s="332"/>
      <c r="E145" s="332"/>
      <c r="F145" s="332"/>
      <c r="G145" s="189">
        <f>+INDEX(DataEx!$1:$1048576,MATCH(Dug!$A145,DataEx!$D:$D,0),MATCH(Dug!G$100,DataEx!$222:$222,0))</f>
        <v>143333.33333333334</v>
      </c>
      <c r="H145" s="189">
        <f>+INDEX(DataEx!$1:$1048576,MATCH(Dug!$A145,DataEx!$D:$D,0),MATCH(Dug!H$100,DataEx!$222:$222,0))</f>
        <v>143333.33333333334</v>
      </c>
      <c r="I145" s="189">
        <f>+INDEX(DataEx!$1:$1048576,MATCH(Dug!$A145,DataEx!$D:$D,0),MATCH(Dug!I$100,DataEx!$222:$222,0))</f>
        <v>143333.33333333334</v>
      </c>
      <c r="J145" s="189">
        <f>+INDEX(DataEx!$1:$1048576,MATCH(Dug!$A145,DataEx!$D:$D,0),MATCH(Dug!J$100,DataEx!$222:$222,0))</f>
        <v>143333.33333333334</v>
      </c>
      <c r="K145" s="189">
        <f>+INDEX(DataEx!$1:$1048576,MATCH(Dug!$A145,DataEx!$D:$D,0),MATCH(Dug!K$100,DataEx!$222:$222,0))</f>
        <v>143333.33333333334</v>
      </c>
      <c r="L145" s="189">
        <f>+INDEX(DataEx!$1:$1048576,MATCH(Dug!$A145,DataEx!$D:$D,0),MATCH(Dug!L$100,DataEx!$222:$222,0))</f>
        <v>143333.33333333334</v>
      </c>
      <c r="M145" s="189">
        <f>+INDEX(DataEx!$1:$1048576,MATCH(Dug!$A145,DataEx!$D:$D,0),MATCH(Dug!M$100,DataEx!$222:$222,0))</f>
        <v>143333.33333333334</v>
      </c>
      <c r="N145" s="189">
        <f>+INDEX(DataEx!$1:$1048576,MATCH(Dug!$A145,DataEx!$D:$D,0),MATCH(Dug!N$100,DataEx!$222:$222,0))</f>
        <v>143333.33333333334</v>
      </c>
      <c r="O145" s="189">
        <f>+INDEX(DataEx!$1:$1048576,MATCH(Dug!$A145,DataEx!$D:$D,0),MATCH(Dug!O$100,DataEx!$222:$222,0))</f>
        <v>143333.33333333334</v>
      </c>
      <c r="P145" s="189">
        <f>+INDEX(DataEx!$1:$1048576,MATCH(Dug!$A145,DataEx!$D:$D,0),MATCH(Dug!P$100,DataEx!$222:$222,0))</f>
        <v>143333.33333333334</v>
      </c>
      <c r="Q145" s="189">
        <f>+INDEX(DataEx!$1:$1048576,MATCH(Dug!$A145,DataEx!$D:$D,0),MATCH(Dug!Q$100,DataEx!$222:$222,0))</f>
        <v>143333.33333333334</v>
      </c>
      <c r="R145" s="189">
        <f>+INDEX(DataEx!$1:$1048576,MATCH(Dug!$A145,DataEx!$D:$D,0),MATCH(Dug!R$100,DataEx!$222:$222,0))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331" t="str">
        <f>+VLOOKUP(LEFT($A146,LEN(A146)-1)*1,Master!$D$22:$G$218,4,FALSE)</f>
        <v>Rezerve</v>
      </c>
      <c r="C146" s="332"/>
      <c r="D146" s="332"/>
      <c r="E146" s="332"/>
      <c r="F146" s="332"/>
      <c r="G146" s="189">
        <f>+INDEX(DataEx!$1:$1048576,MATCH(Dug!$A146,DataEx!$D:$D,0),MATCH(Dug!G$100,DataEx!$222:$222,0))</f>
        <v>613005.79833333334</v>
      </c>
      <c r="H146" s="189">
        <f>+INDEX(DataEx!$1:$1048576,MATCH(Dug!$A146,DataEx!$D:$D,0),MATCH(Dug!H$100,DataEx!$222:$222,0))</f>
        <v>613005.79833333334</v>
      </c>
      <c r="I146" s="189">
        <f>+INDEX(DataEx!$1:$1048576,MATCH(Dug!$A146,DataEx!$D:$D,0),MATCH(Dug!I$100,DataEx!$222:$222,0))</f>
        <v>613005.79833333334</v>
      </c>
      <c r="J146" s="189">
        <f>+INDEX(DataEx!$1:$1048576,MATCH(Dug!$A146,DataEx!$D:$D,0),MATCH(Dug!J$100,DataEx!$222:$222,0))</f>
        <v>613005.79833333334</v>
      </c>
      <c r="K146" s="189">
        <f>+INDEX(DataEx!$1:$1048576,MATCH(Dug!$A146,DataEx!$D:$D,0),MATCH(Dug!K$100,DataEx!$222:$222,0))</f>
        <v>613005.79833333334</v>
      </c>
      <c r="L146" s="189">
        <f>+INDEX(DataEx!$1:$1048576,MATCH(Dug!$A146,DataEx!$D:$D,0),MATCH(Dug!L$100,DataEx!$222:$222,0))</f>
        <v>613005.79833333334</v>
      </c>
      <c r="M146" s="189">
        <f>+INDEX(DataEx!$1:$1048576,MATCH(Dug!$A146,DataEx!$D:$D,0),MATCH(Dug!M$100,DataEx!$222:$222,0))</f>
        <v>613005.79833333334</v>
      </c>
      <c r="N146" s="189">
        <f>+INDEX(DataEx!$1:$1048576,MATCH(Dug!$A146,DataEx!$D:$D,0),MATCH(Dug!N$100,DataEx!$222:$222,0))</f>
        <v>613005.79833333334</v>
      </c>
      <c r="O146" s="189">
        <f>+INDEX(DataEx!$1:$1048576,MATCH(Dug!$A146,DataEx!$D:$D,0),MATCH(Dug!O$100,DataEx!$222:$222,0))</f>
        <v>613005.79833333334</v>
      </c>
      <c r="P146" s="189">
        <f>+INDEX(DataEx!$1:$1048576,MATCH(Dug!$A146,DataEx!$D:$D,0),MATCH(Dug!P$100,DataEx!$222:$222,0))</f>
        <v>613005.79833333334</v>
      </c>
      <c r="Q146" s="189">
        <f>+INDEX(DataEx!$1:$1048576,MATCH(Dug!$A146,DataEx!$D:$D,0),MATCH(Dug!Q$100,DataEx!$222:$222,0))</f>
        <v>613005.79833333334</v>
      </c>
      <c r="R146" s="189">
        <f>+INDEX(DataEx!$1:$1048576,MATCH(Dug!$A146,DataEx!$D:$D,0),MATCH(Dug!R$100,DataEx!$222:$222,0))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347" t="str">
        <f>+VLOOKUP(LEFT($A147,LEN(A147)-1)*1,Master!$D$22:$G$218,4,FALSE)</f>
        <v>Otplata garancija</v>
      </c>
      <c r="C147" s="348"/>
      <c r="D147" s="348"/>
      <c r="E147" s="348"/>
      <c r="F147" s="348"/>
      <c r="G147" s="189">
        <f>+INDEX(DataEx!$1:$1048576,MATCH(Dug!$A147,DataEx!$D:$D,0),MATCH(Dug!G$100,DataEx!$222:$222,0))</f>
        <v>0</v>
      </c>
      <c r="H147" s="189">
        <f>+INDEX(DataEx!$1:$1048576,MATCH(Dug!$A147,DataEx!$D:$D,0),MATCH(Dug!H$100,DataEx!$222:$222,0))</f>
        <v>0</v>
      </c>
      <c r="I147" s="189">
        <f>+INDEX(DataEx!$1:$1048576,MATCH(Dug!$A147,DataEx!$D:$D,0),MATCH(Dug!I$100,DataEx!$222:$222,0))</f>
        <v>0</v>
      </c>
      <c r="J147" s="189">
        <f>+INDEX(DataEx!$1:$1048576,MATCH(Dug!$A147,DataEx!$D:$D,0),MATCH(Dug!J$100,DataEx!$222:$222,0))</f>
        <v>0</v>
      </c>
      <c r="K147" s="189">
        <f>+INDEX(DataEx!$1:$1048576,MATCH(Dug!$A147,DataEx!$D:$D,0),MATCH(Dug!K$100,DataEx!$222:$222,0))</f>
        <v>0</v>
      </c>
      <c r="L147" s="189">
        <f>+INDEX(DataEx!$1:$1048576,MATCH(Dug!$A147,DataEx!$D:$D,0),MATCH(Dug!L$100,DataEx!$222:$222,0))</f>
        <v>0</v>
      </c>
      <c r="M147" s="189">
        <f>+INDEX(DataEx!$1:$1048576,MATCH(Dug!$A147,DataEx!$D:$D,0),MATCH(Dug!M$100,DataEx!$222:$222,0))</f>
        <v>0</v>
      </c>
      <c r="N147" s="189">
        <f>+INDEX(DataEx!$1:$1048576,MATCH(Dug!$A147,DataEx!$D:$D,0),MATCH(Dug!N$100,DataEx!$222:$222,0))</f>
        <v>0</v>
      </c>
      <c r="O147" s="189">
        <f>+INDEX(DataEx!$1:$1048576,MATCH(Dug!$A147,DataEx!$D:$D,0),MATCH(Dug!O$100,DataEx!$222:$222,0))</f>
        <v>0</v>
      </c>
      <c r="P147" s="189">
        <f>+INDEX(DataEx!$1:$1048576,MATCH(Dug!$A147,DataEx!$D:$D,0),MATCH(Dug!P$100,DataEx!$222:$222,0))</f>
        <v>0</v>
      </c>
      <c r="Q147" s="189">
        <f>+INDEX(DataEx!$1:$1048576,MATCH(Dug!$A147,DataEx!$D:$D,0),MATCH(Dug!Q$100,DataEx!$222:$222,0))</f>
        <v>0</v>
      </c>
      <c r="R147" s="189">
        <f>+INDEX(DataEx!$1:$1048576,MATCH(Dug!$A147,DataEx!$D:$D,0),MATCH(Dug!R$100,DataEx!$222:$222,0))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349" t="str">
        <f>+VLOOKUP(LEFT($A148,LEN(A148)-1)*1,Master!$D$22:$G$218,4,FALSE)</f>
        <v>Suficit / deficit</v>
      </c>
      <c r="C148" s="350"/>
      <c r="D148" s="350"/>
      <c r="E148" s="350"/>
      <c r="F148" s="350"/>
      <c r="G148" s="177">
        <f>+G104-G124</f>
        <v>-48354461.060954176</v>
      </c>
      <c r="H148" s="177">
        <f t="shared" ref="H148:R148" si="27">+H104-H124</f>
        <v>-32691560.666983277</v>
      </c>
      <c r="I148" s="177">
        <f t="shared" si="27"/>
        <v>-21816404.570872396</v>
      </c>
      <c r="J148" s="177">
        <f t="shared" si="27"/>
        <v>-4803512.9519641995</v>
      </c>
      <c r="K148" s="177">
        <f t="shared" si="27"/>
        <v>-8293653.308595404</v>
      </c>
      <c r="L148" s="177">
        <f t="shared" si="27"/>
        <v>-3808077.6239380389</v>
      </c>
      <c r="M148" s="177">
        <f t="shared" si="27"/>
        <v>10831588.342078716</v>
      </c>
      <c r="N148" s="177">
        <f t="shared" si="27"/>
        <v>10137514.333536357</v>
      </c>
      <c r="O148" s="177">
        <f t="shared" si="27"/>
        <v>-5569934.0880613476</v>
      </c>
      <c r="P148" s="177">
        <f t="shared" si="27"/>
        <v>112281.16940359771</v>
      </c>
      <c r="Q148" s="177">
        <f t="shared" si="27"/>
        <v>-7832255.2660046369</v>
      </c>
      <c r="R148" s="177">
        <f t="shared" si="27"/>
        <v>16772759.703588426</v>
      </c>
      <c r="S148" s="286">
        <f t="shared" si="20"/>
        <v>-95315715.988766387</v>
      </c>
      <c r="T148" s="287">
        <f t="shared" si="21"/>
        <v>-2.8090209452224322E-2</v>
      </c>
    </row>
    <row r="149" spans="1:20" ht="13.5" thickBot="1">
      <c r="A149" s="299" t="str">
        <f t="shared" si="18"/>
        <v>1001p</v>
      </c>
      <c r="B149" s="341" t="str">
        <f>+VLOOKUP(LEFT($A149,LEN(A149)-1)*1,Master!$D$22:$G$218,4,FALSE)</f>
        <v>Primarni bilans</v>
      </c>
      <c r="C149" s="342"/>
      <c r="D149" s="342"/>
      <c r="E149" s="342"/>
      <c r="F149" s="342"/>
      <c r="G149" s="231">
        <f>+G148+G132</f>
        <v>-42487493.785954177</v>
      </c>
      <c r="H149" s="231">
        <f t="shared" ref="H149:R149" si="28">+H148+H132</f>
        <v>-26824593.391983278</v>
      </c>
      <c r="I149" s="231">
        <f t="shared" si="28"/>
        <v>-15949437.295872398</v>
      </c>
      <c r="J149" s="231">
        <f t="shared" si="28"/>
        <v>1063454.3230357999</v>
      </c>
      <c r="K149" s="231">
        <f t="shared" si="28"/>
        <v>-2426686.0335954046</v>
      </c>
      <c r="L149" s="231">
        <f t="shared" si="28"/>
        <v>2058889.6510619605</v>
      </c>
      <c r="M149" s="231">
        <f t="shared" si="28"/>
        <v>16698555.617078714</v>
      </c>
      <c r="N149" s="231">
        <f t="shared" si="28"/>
        <v>16004481.608536355</v>
      </c>
      <c r="O149" s="231">
        <f t="shared" si="28"/>
        <v>297033.18693865184</v>
      </c>
      <c r="P149" s="231">
        <f t="shared" si="28"/>
        <v>5979248.4444035972</v>
      </c>
      <c r="Q149" s="231">
        <f t="shared" si="28"/>
        <v>-1965287.9910046374</v>
      </c>
      <c r="R149" s="231">
        <f t="shared" si="28"/>
        <v>22639726.978588425</v>
      </c>
      <c r="S149" s="286">
        <f t="shared" si="20"/>
        <v>-24912108.688766353</v>
      </c>
      <c r="T149" s="287">
        <f t="shared" si="21"/>
        <v>-7.3417730088341246E-3</v>
      </c>
    </row>
    <row r="150" spans="1:20">
      <c r="A150" s="299" t="str">
        <f t="shared" si="18"/>
        <v>46p</v>
      </c>
      <c r="B150" s="333" t="str">
        <f>+VLOOKUP(LEFT($A150,LEN(A150)-1)*1,Master!$D$22:$G$218,4,FALSE)</f>
        <v>Otplata dugova</v>
      </c>
      <c r="C150" s="334"/>
      <c r="D150" s="334"/>
      <c r="E150" s="334"/>
      <c r="F150" s="334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335" t="str">
        <f>+VLOOKUP(LEFT($A151,LEN(A151)-1)*1,Master!$D$22:$G$218,4,FALSE)</f>
        <v>Otplata hartija od vrijednosti i kredita rezidentima</v>
      </c>
      <c r="C151" s="336"/>
      <c r="D151" s="336"/>
      <c r="E151" s="336"/>
      <c r="F151" s="336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331" t="str">
        <f>+VLOOKUP(LEFT($A152,LEN(A152)-1)*1,Master!$D$22:$G$218,4,FALSE)</f>
        <v>Otplata hartija od vrijednosti i kredita nerezidentima</v>
      </c>
      <c r="C152" s="332"/>
      <c r="D152" s="332"/>
      <c r="E152" s="332"/>
      <c r="F152" s="332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347" t="str">
        <f>+VLOOKUP(LEFT($A153,LEN(A153)-1)*1,Master!$D$22:$G$218,4,FALSE)</f>
        <v>Otplata obaveza iz prethodnih godina</v>
      </c>
      <c r="C153" s="348"/>
      <c r="D153" s="348"/>
      <c r="E153" s="348"/>
      <c r="F153" s="348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337" t="str">
        <f>+VLOOKUP(LEFT($A154,LEN(A154)-1)*1,Master!$D$22:$G$218,4,FALSE)</f>
        <v>Nedostajuća sredstva</v>
      </c>
      <c r="C154" s="338"/>
      <c r="D154" s="338"/>
      <c r="E154" s="338"/>
      <c r="F154" s="338"/>
      <c r="G154" s="243">
        <f>+G148-G150</f>
        <v>-58244222.060954176</v>
      </c>
      <c r="H154" s="243">
        <f t="shared" ref="H154:R154" si="30">+H148-H150</f>
        <v>-42581321.666983277</v>
      </c>
      <c r="I154" s="243">
        <f t="shared" si="30"/>
        <v>-31706165.570872396</v>
      </c>
      <c r="J154" s="243">
        <f t="shared" si="30"/>
        <v>-14693273.9519642</v>
      </c>
      <c r="K154" s="243">
        <f t="shared" si="30"/>
        <v>-18183414.308595404</v>
      </c>
      <c r="L154" s="243">
        <f t="shared" si="30"/>
        <v>-13697838.623938039</v>
      </c>
      <c r="M154" s="243">
        <f t="shared" si="30"/>
        <v>941827.34207871556</v>
      </c>
      <c r="N154" s="243">
        <f t="shared" si="30"/>
        <v>247753.33353635669</v>
      </c>
      <c r="O154" s="243">
        <f t="shared" si="30"/>
        <v>-15459695.088061348</v>
      </c>
      <c r="P154" s="243">
        <f t="shared" si="30"/>
        <v>-9777479.8305964023</v>
      </c>
      <c r="Q154" s="243">
        <f t="shared" si="30"/>
        <v>-17722016.266004637</v>
      </c>
      <c r="R154" s="243">
        <f t="shared" si="30"/>
        <v>6882998.7035884261</v>
      </c>
      <c r="S154" s="292">
        <f t="shared" si="20"/>
        <v>-213992847.98876631</v>
      </c>
      <c r="T154" s="293">
        <f t="shared" si="21"/>
        <v>-6.3065191914320778E-2</v>
      </c>
    </row>
    <row r="155" spans="1:20" ht="13.5" thickBot="1">
      <c r="A155" s="299" t="str">
        <f t="shared" si="18"/>
        <v>1003p</v>
      </c>
      <c r="B155" s="339" t="str">
        <f>+VLOOKUP(LEFT($A155,LEN(A155)-1)*1,Master!$D$22:$G$218,4,FALSE)</f>
        <v>Finansiranje</v>
      </c>
      <c r="C155" s="340"/>
      <c r="D155" s="340"/>
      <c r="E155" s="340"/>
      <c r="F155" s="340"/>
      <c r="G155" s="177">
        <f>+SUM(G156:G159)</f>
        <v>58244222.060954176</v>
      </c>
      <c r="H155" s="177">
        <f t="shared" ref="H155:R155" si="31">+SUM(H156:H159)</f>
        <v>42581321.666983277</v>
      </c>
      <c r="I155" s="177">
        <f t="shared" si="31"/>
        <v>31706165.570872396</v>
      </c>
      <c r="J155" s="177">
        <f t="shared" si="31"/>
        <v>14693273.9519642</v>
      </c>
      <c r="K155" s="177">
        <f t="shared" si="31"/>
        <v>18183414.308595404</v>
      </c>
      <c r="L155" s="177">
        <f t="shared" si="31"/>
        <v>13697838.623938039</v>
      </c>
      <c r="M155" s="177">
        <f t="shared" si="31"/>
        <v>-941827.34207871556</v>
      </c>
      <c r="N155" s="177">
        <f t="shared" si="31"/>
        <v>-247753.33353635669</v>
      </c>
      <c r="O155" s="177">
        <f t="shared" si="31"/>
        <v>15459695.088061348</v>
      </c>
      <c r="P155" s="177">
        <f t="shared" si="31"/>
        <v>9777479.8305964023</v>
      </c>
      <c r="Q155" s="177">
        <f t="shared" si="31"/>
        <v>17722016.266004637</v>
      </c>
      <c r="R155" s="177">
        <f t="shared" si="31"/>
        <v>-6882998.7035884261</v>
      </c>
      <c r="S155" s="294">
        <f t="shared" si="20"/>
        <v>213992847.98876631</v>
      </c>
      <c r="T155" s="295">
        <f t="shared" si="21"/>
        <v>6.3065191914320778E-2</v>
      </c>
    </row>
    <row r="156" spans="1:20">
      <c r="A156" s="299" t="str">
        <f t="shared" si="18"/>
        <v>7511p</v>
      </c>
      <c r="B156" s="335" t="str">
        <f>+VLOOKUP(LEFT($A156,LEN(A156)-1)*1,Master!$D$22:$G$218,4,FALSE)</f>
        <v>Pozajmice i krediti od domaćih izvora</v>
      </c>
      <c r="C156" s="336"/>
      <c r="D156" s="336"/>
      <c r="E156" s="336"/>
      <c r="F156" s="336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331" t="str">
        <f>+VLOOKUP(LEFT($A157,LEN(A157)-1)*1,Master!$D$22:$G$218,4,FALSE)</f>
        <v>Pozajmice i krediti od inostranih izvora</v>
      </c>
      <c r="C157" s="332"/>
      <c r="D157" s="332"/>
      <c r="E157" s="332"/>
      <c r="F157" s="332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331" t="str">
        <f>+VLOOKUP(LEFT($A158,LEN(A158)-1)*1,Master!$D$22:$G$218,4,FALSE)</f>
        <v>Primici od prodaje imovine</v>
      </c>
      <c r="C158" s="332"/>
      <c r="D158" s="332"/>
      <c r="E158" s="332"/>
      <c r="F158" s="332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+VLOOKUP(LEFT($A159,LEN(A159)-1)*1,Master!$D$22:$G$218,4,FALSE)</f>
        <v>Povećanje / smanjenje depozita</v>
      </c>
      <c r="C159" s="250"/>
      <c r="D159" s="250"/>
      <c r="E159" s="250"/>
      <c r="F159" s="250"/>
      <c r="G159" s="251">
        <f>-G154-SUM(G156:G158)</f>
        <v>58244222.060954176</v>
      </c>
      <c r="H159" s="251">
        <f t="shared" ref="H159:R159" si="32">-H154-SUM(H156:H158)</f>
        <v>42581321.666983277</v>
      </c>
      <c r="I159" s="251">
        <f t="shared" si="32"/>
        <v>31706165.570872396</v>
      </c>
      <c r="J159" s="251">
        <f t="shared" si="32"/>
        <v>-193306726.0480358</v>
      </c>
      <c r="K159" s="251">
        <f t="shared" si="32"/>
        <v>18183414.308595404</v>
      </c>
      <c r="L159" s="251">
        <f t="shared" si="32"/>
        <v>13697838.623938039</v>
      </c>
      <c r="M159" s="251">
        <f t="shared" si="32"/>
        <v>-941827.34207871556</v>
      </c>
      <c r="N159" s="251">
        <f t="shared" si="32"/>
        <v>-247753.33353635669</v>
      </c>
      <c r="O159" s="251">
        <f t="shared" si="32"/>
        <v>15459695.088061348</v>
      </c>
      <c r="P159" s="251">
        <f t="shared" si="32"/>
        <v>-40222520.169403598</v>
      </c>
      <c r="Q159" s="251">
        <f t="shared" si="32"/>
        <v>17722016.266004637</v>
      </c>
      <c r="R159" s="251">
        <f t="shared" si="32"/>
        <v>-6882998.7035884261</v>
      </c>
      <c r="S159" s="296">
        <f t="shared" si="20"/>
        <v>-44007152.011233613</v>
      </c>
      <c r="T159" s="297">
        <f t="shared" si="21"/>
        <v>-1.2969216089580843E-2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V411"/>
  <sheetViews>
    <sheetView zoomScale="85" zoomScaleNormal="85" workbookViewId="0">
      <pane xSplit="5" ySplit="7" topLeftCell="DF8" activePane="bottomRight" state="frozen"/>
      <selection pane="topRight" activeCell="F1" sqref="F1"/>
      <selection pane="bottomLeft" activeCell="A8" sqref="A8"/>
      <selection pane="bottomRight" activeCell="DO19" sqref="DO19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43.5703125" style="78" customWidth="1"/>
    <col min="6" max="89" width="14.28515625" style="41" hidden="1" customWidth="1"/>
    <col min="90" max="125" width="14.28515625" style="41" customWidth="1"/>
    <col min="126" max="126" width="15.42578125" style="41" bestFit="1" customWidth="1"/>
    <col min="127" max="16384" width="9.140625" style="41"/>
  </cols>
  <sheetData>
    <row r="2" spans="1:125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125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125">
      <c r="CX4" s="307">
        <f>+CX5-CX9</f>
        <v>0</v>
      </c>
      <c r="CY4" s="307">
        <f t="shared" ref="CY4:DI4" si="0">+CY5-CY9</f>
        <v>5575.0699999928474</v>
      </c>
      <c r="CZ4" s="307">
        <f t="shared" si="0"/>
        <v>0</v>
      </c>
      <c r="DA4" s="307">
        <f t="shared" si="0"/>
        <v>263.4299999922514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136.56999999284744</v>
      </c>
      <c r="DF4" s="307">
        <f t="shared" si="0"/>
        <v>0</v>
      </c>
      <c r="DG4" s="307">
        <f t="shared" si="0"/>
        <v>0</v>
      </c>
      <c r="DH4" s="307">
        <f t="shared" si="0"/>
        <v>0</v>
      </c>
      <c r="DI4" s="307">
        <f t="shared" si="0"/>
        <v>817911.16000002623</v>
      </c>
    </row>
    <row r="5" spans="1:125">
      <c r="CX5" s="307">
        <f>+CX10+CX19+CX24+CX31+CX41+CX50+CX53</f>
        <v>70782033.379999995</v>
      </c>
      <c r="CY5" s="307">
        <f t="shared" ref="CY5:DI5" si="1">+CY10+CY19+CY24+CY31+CY41+CY50+CY53</f>
        <v>82133335.86999999</v>
      </c>
      <c r="CZ5" s="307">
        <f t="shared" si="1"/>
        <v>100708163.93000002</v>
      </c>
      <c r="DA5" s="307">
        <f t="shared" si="1"/>
        <v>109084648.57999997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126556433.90000001</v>
      </c>
      <c r="DF5" s="307">
        <f t="shared" si="1"/>
        <v>117901924.08</v>
      </c>
      <c r="DG5" s="307">
        <f t="shared" si="1"/>
        <v>158210534.24000004</v>
      </c>
      <c r="DH5" s="307">
        <f t="shared" si="1"/>
        <v>98496460.129999995</v>
      </c>
      <c r="DI5" s="307">
        <f t="shared" si="1"/>
        <v>155249038.93000004</v>
      </c>
    </row>
    <row r="6" spans="1:125">
      <c r="E6" s="430" t="s">
        <v>575</v>
      </c>
      <c r="F6" s="428">
        <v>2006</v>
      </c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9"/>
      <c r="R6" s="428">
        <v>2007</v>
      </c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9"/>
      <c r="AD6" s="428">
        <v>2008</v>
      </c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9"/>
      <c r="AP6" s="428">
        <v>2009</v>
      </c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9"/>
      <c r="BB6" s="428">
        <v>2010</v>
      </c>
      <c r="BC6" s="427"/>
      <c r="BD6" s="427"/>
      <c r="BE6" s="427"/>
      <c r="BF6" s="427"/>
      <c r="BG6" s="427"/>
      <c r="BH6" s="427"/>
      <c r="BI6" s="427"/>
      <c r="BJ6" s="427"/>
      <c r="BK6" s="427"/>
      <c r="BL6" s="427"/>
      <c r="BM6" s="429"/>
      <c r="BN6" s="428">
        <v>2011</v>
      </c>
      <c r="BO6" s="427"/>
      <c r="BP6" s="427"/>
      <c r="BQ6" s="427"/>
      <c r="BR6" s="427"/>
      <c r="BS6" s="427"/>
      <c r="BT6" s="427"/>
      <c r="BU6" s="427"/>
      <c r="BV6" s="427"/>
      <c r="BW6" s="427"/>
      <c r="BX6" s="427"/>
      <c r="BY6" s="429"/>
      <c r="BZ6" s="427">
        <v>2012</v>
      </c>
      <c r="CA6" s="427"/>
      <c r="CB6" s="427"/>
      <c r="CC6" s="427"/>
      <c r="CD6" s="427"/>
      <c r="CE6" s="427"/>
      <c r="CF6" s="427"/>
      <c r="CG6" s="427"/>
      <c r="CH6" s="427"/>
      <c r="CI6" s="427"/>
      <c r="CJ6" s="427"/>
      <c r="CK6" s="427"/>
      <c r="CL6" s="428">
        <v>2013</v>
      </c>
      <c r="CM6" s="427"/>
      <c r="CN6" s="427"/>
      <c r="CO6" s="427"/>
      <c r="CP6" s="427"/>
      <c r="CQ6" s="427"/>
      <c r="CR6" s="427"/>
      <c r="CS6" s="427"/>
      <c r="CT6" s="427"/>
      <c r="CU6" s="427"/>
      <c r="CV6" s="427"/>
      <c r="CW6" s="429"/>
      <c r="CX6" s="428">
        <v>2014</v>
      </c>
      <c r="CY6" s="427"/>
      <c r="CZ6" s="427"/>
      <c r="DA6" s="427"/>
      <c r="DB6" s="427"/>
      <c r="DC6" s="427"/>
      <c r="DD6" s="427"/>
      <c r="DE6" s="427"/>
      <c r="DF6" s="427"/>
      <c r="DG6" s="427"/>
      <c r="DH6" s="427"/>
      <c r="DI6" s="429"/>
      <c r="DJ6" s="428">
        <v>2015</v>
      </c>
      <c r="DK6" s="427"/>
      <c r="DL6" s="427"/>
      <c r="DM6" s="427"/>
      <c r="DN6" s="427"/>
      <c r="DO6" s="427"/>
      <c r="DP6" s="427"/>
      <c r="DQ6" s="427"/>
      <c r="DR6" s="427"/>
      <c r="DS6" s="427"/>
      <c r="DT6" s="427"/>
      <c r="DU6" s="429"/>
    </row>
    <row r="7" spans="1:125">
      <c r="E7" s="430"/>
      <c r="F7" s="75" t="s">
        <v>439</v>
      </c>
      <c r="G7" s="76" t="s">
        <v>440</v>
      </c>
      <c r="H7" s="76" t="s">
        <v>441</v>
      </c>
      <c r="I7" s="76" t="s">
        <v>442</v>
      </c>
      <c r="J7" s="76" t="s">
        <v>443</v>
      </c>
      <c r="K7" s="76" t="s">
        <v>444</v>
      </c>
      <c r="L7" s="76" t="s">
        <v>445</v>
      </c>
      <c r="M7" s="76" t="s">
        <v>446</v>
      </c>
      <c r="N7" s="76" t="s">
        <v>447</v>
      </c>
      <c r="O7" s="76" t="s">
        <v>448</v>
      </c>
      <c r="P7" s="76" t="s">
        <v>449</v>
      </c>
      <c r="Q7" s="77" t="s">
        <v>450</v>
      </c>
      <c r="R7" s="75" t="s">
        <v>451</v>
      </c>
      <c r="S7" s="76" t="s">
        <v>452</v>
      </c>
      <c r="T7" s="76" t="s">
        <v>453</v>
      </c>
      <c r="U7" s="76" t="s">
        <v>454</v>
      </c>
      <c r="V7" s="76" t="s">
        <v>455</v>
      </c>
      <c r="W7" s="76" t="s">
        <v>456</v>
      </c>
      <c r="X7" s="76" t="s">
        <v>457</v>
      </c>
      <c r="Y7" s="76" t="s">
        <v>458</v>
      </c>
      <c r="Z7" s="76" t="s">
        <v>459</v>
      </c>
      <c r="AA7" s="76" t="s">
        <v>460</v>
      </c>
      <c r="AB7" s="76" t="s">
        <v>461</v>
      </c>
      <c r="AC7" s="77" t="s">
        <v>462</v>
      </c>
      <c r="AD7" s="75" t="s">
        <v>464</v>
      </c>
      <c r="AE7" s="76" t="s">
        <v>465</v>
      </c>
      <c r="AF7" s="76" t="s">
        <v>466</v>
      </c>
      <c r="AG7" s="76" t="s">
        <v>467</v>
      </c>
      <c r="AH7" s="76" t="s">
        <v>468</v>
      </c>
      <c r="AI7" s="76" t="s">
        <v>469</v>
      </c>
      <c r="AJ7" s="76" t="s">
        <v>470</v>
      </c>
      <c r="AK7" s="76" t="s">
        <v>471</v>
      </c>
      <c r="AL7" s="76" t="s">
        <v>472</v>
      </c>
      <c r="AM7" s="76" t="s">
        <v>473</v>
      </c>
      <c r="AN7" s="76" t="s">
        <v>474</v>
      </c>
      <c r="AO7" s="77" t="s">
        <v>463</v>
      </c>
      <c r="AP7" s="75" t="s">
        <v>475</v>
      </c>
      <c r="AQ7" s="76" t="s">
        <v>476</v>
      </c>
      <c r="AR7" s="76" t="s">
        <v>477</v>
      </c>
      <c r="AS7" s="76" t="s">
        <v>478</v>
      </c>
      <c r="AT7" s="76" t="s">
        <v>479</v>
      </c>
      <c r="AU7" s="76" t="s">
        <v>480</v>
      </c>
      <c r="AV7" s="76" t="s">
        <v>481</v>
      </c>
      <c r="AW7" s="76" t="s">
        <v>482</v>
      </c>
      <c r="AX7" s="76" t="s">
        <v>483</v>
      </c>
      <c r="AY7" s="76" t="s">
        <v>484</v>
      </c>
      <c r="AZ7" s="76" t="s">
        <v>485</v>
      </c>
      <c r="BA7" s="77" t="s">
        <v>486</v>
      </c>
      <c r="BB7" s="75" t="s">
        <v>487</v>
      </c>
      <c r="BC7" s="76" t="s">
        <v>488</v>
      </c>
      <c r="BD7" s="76" t="s">
        <v>489</v>
      </c>
      <c r="BE7" s="76" t="s">
        <v>490</v>
      </c>
      <c r="BF7" s="76" t="s">
        <v>491</v>
      </c>
      <c r="BG7" s="76" t="s">
        <v>492</v>
      </c>
      <c r="BH7" s="76" t="s">
        <v>493</v>
      </c>
      <c r="BI7" s="76" t="s">
        <v>494</v>
      </c>
      <c r="BJ7" s="76" t="s">
        <v>495</v>
      </c>
      <c r="BK7" s="76" t="s">
        <v>496</v>
      </c>
      <c r="BL7" s="76" t="s">
        <v>497</v>
      </c>
      <c r="BM7" s="77" t="s">
        <v>498</v>
      </c>
      <c r="BN7" s="75" t="s">
        <v>499</v>
      </c>
      <c r="BO7" s="76" t="s">
        <v>500</v>
      </c>
      <c r="BP7" s="76" t="s">
        <v>501</v>
      </c>
      <c r="BQ7" s="76" t="s">
        <v>502</v>
      </c>
      <c r="BR7" s="76" t="s">
        <v>503</v>
      </c>
      <c r="BS7" s="76" t="s">
        <v>504</v>
      </c>
      <c r="BT7" s="76" t="s">
        <v>505</v>
      </c>
      <c r="BU7" s="76" t="s">
        <v>506</v>
      </c>
      <c r="BV7" s="76" t="s">
        <v>507</v>
      </c>
      <c r="BW7" s="76" t="s">
        <v>508</v>
      </c>
      <c r="BX7" s="76" t="s">
        <v>509</v>
      </c>
      <c r="BY7" s="77" t="s">
        <v>510</v>
      </c>
      <c r="BZ7" s="76" t="s">
        <v>511</v>
      </c>
      <c r="CA7" s="76" t="s">
        <v>512</v>
      </c>
      <c r="CB7" s="76" t="s">
        <v>513</v>
      </c>
      <c r="CC7" s="76" t="s">
        <v>514</v>
      </c>
      <c r="CD7" s="76" t="s">
        <v>515</v>
      </c>
      <c r="CE7" s="76" t="s">
        <v>516</v>
      </c>
      <c r="CF7" s="76" t="s">
        <v>517</v>
      </c>
      <c r="CG7" s="76" t="s">
        <v>518</v>
      </c>
      <c r="CH7" s="76" t="s">
        <v>519</v>
      </c>
      <c r="CI7" s="76" t="s">
        <v>520</v>
      </c>
      <c r="CJ7" s="76" t="s">
        <v>521</v>
      </c>
      <c r="CK7" s="76" t="s">
        <v>522</v>
      </c>
      <c r="CL7" s="75" t="s">
        <v>523</v>
      </c>
      <c r="CM7" s="76" t="s">
        <v>524</v>
      </c>
      <c r="CN7" s="76" t="s">
        <v>525</v>
      </c>
      <c r="CO7" s="76" t="s">
        <v>526</v>
      </c>
      <c r="CP7" s="76" t="s">
        <v>527</v>
      </c>
      <c r="CQ7" s="76" t="s">
        <v>528</v>
      </c>
      <c r="CR7" s="76" t="s">
        <v>529</v>
      </c>
      <c r="CS7" s="76" t="s">
        <v>530</v>
      </c>
      <c r="CT7" s="76" t="s">
        <v>531</v>
      </c>
      <c r="CU7" s="76" t="s">
        <v>532</v>
      </c>
      <c r="CV7" s="76" t="s">
        <v>533</v>
      </c>
      <c r="CW7" s="77" t="s">
        <v>534</v>
      </c>
      <c r="CX7" s="75" t="s">
        <v>535</v>
      </c>
      <c r="CY7" s="76" t="s">
        <v>536</v>
      </c>
      <c r="CZ7" s="76" t="s">
        <v>537</v>
      </c>
      <c r="DA7" s="76" t="s">
        <v>538</v>
      </c>
      <c r="DB7" s="76" t="s">
        <v>539</v>
      </c>
      <c r="DC7" s="76" t="s">
        <v>540</v>
      </c>
      <c r="DD7" s="76" t="s">
        <v>541</v>
      </c>
      <c r="DE7" s="76" t="s">
        <v>542</v>
      </c>
      <c r="DF7" s="76" t="s">
        <v>543</v>
      </c>
      <c r="DG7" s="76" t="s">
        <v>544</v>
      </c>
      <c r="DH7" s="76" t="s">
        <v>545</v>
      </c>
      <c r="DI7" s="77" t="s">
        <v>546</v>
      </c>
      <c r="DJ7" s="75" t="s">
        <v>547</v>
      </c>
      <c r="DK7" s="76" t="s">
        <v>548</v>
      </c>
      <c r="DL7" s="76" t="s">
        <v>549</v>
      </c>
      <c r="DM7" s="76" t="s">
        <v>550</v>
      </c>
      <c r="DN7" s="76" t="s">
        <v>551</v>
      </c>
      <c r="DO7" s="76" t="s">
        <v>552</v>
      </c>
      <c r="DP7" s="76" t="s">
        <v>553</v>
      </c>
      <c r="DQ7" s="76" t="s">
        <v>554</v>
      </c>
      <c r="DR7" s="76" t="s">
        <v>555</v>
      </c>
      <c r="DS7" s="76" t="s">
        <v>556</v>
      </c>
      <c r="DT7" s="76" t="s">
        <v>557</v>
      </c>
      <c r="DU7" s="77" t="s">
        <v>558</v>
      </c>
    </row>
    <row r="8" spans="1:125">
      <c r="A8" s="74">
        <v>7</v>
      </c>
      <c r="B8" s="74" t="s">
        <v>100</v>
      </c>
      <c r="D8" s="74">
        <v>7</v>
      </c>
      <c r="E8" s="78" t="s">
        <v>23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92351915.959999979</v>
      </c>
      <c r="DK8" s="105">
        <v>88788159.359999999</v>
      </c>
      <c r="DL8" s="105">
        <v>610608181.14999986</v>
      </c>
      <c r="DM8" s="105">
        <v>111937140.87</v>
      </c>
      <c r="DN8" s="105">
        <v>103320694.32000001</v>
      </c>
      <c r="DO8" s="105">
        <v>119177153.72000001</v>
      </c>
      <c r="DP8" s="105">
        <v>130987517.71000001</v>
      </c>
      <c r="DQ8" s="105">
        <v>126924477.07999995</v>
      </c>
      <c r="DR8" s="105">
        <v>0</v>
      </c>
      <c r="DS8" s="105">
        <v>0</v>
      </c>
      <c r="DT8" s="105">
        <v>0</v>
      </c>
      <c r="DU8" s="106">
        <v>0</v>
      </c>
    </row>
    <row r="9" spans="1:125">
      <c r="B9" s="74">
        <v>71</v>
      </c>
      <c r="D9" s="74">
        <v>71</v>
      </c>
      <c r="E9" s="78" t="s">
        <v>25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71181339.669999987</v>
      </c>
      <c r="DK9" s="105">
        <v>86772014.340000004</v>
      </c>
      <c r="DL9" s="105">
        <v>100330756.79999995</v>
      </c>
      <c r="DM9" s="105">
        <v>111553145.60000001</v>
      </c>
      <c r="DN9" s="105">
        <v>99802277.799999997</v>
      </c>
      <c r="DO9" s="105">
        <v>118278734.59</v>
      </c>
      <c r="DP9" s="105">
        <v>127529195.14</v>
      </c>
      <c r="DQ9" s="105">
        <v>124359062.84999995</v>
      </c>
      <c r="DR9" s="105">
        <v>0</v>
      </c>
      <c r="DS9" s="105">
        <v>0</v>
      </c>
      <c r="DT9" s="105">
        <v>0</v>
      </c>
      <c r="DU9" s="106">
        <v>0</v>
      </c>
    </row>
    <row r="10" spans="1:125" s="9" customFormat="1">
      <c r="A10" s="140"/>
      <c r="B10" s="140"/>
      <c r="C10" s="140">
        <v>711</v>
      </c>
      <c r="D10" s="140">
        <v>711</v>
      </c>
      <c r="E10" s="141" t="s">
        <v>27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0</v>
      </c>
      <c r="DS10" s="143">
        <v>0</v>
      </c>
      <c r="DT10" s="143">
        <v>0</v>
      </c>
      <c r="DU10" s="144">
        <v>0</v>
      </c>
    </row>
    <row r="11" spans="1:125">
      <c r="D11" s="74">
        <v>7111</v>
      </c>
      <c r="E11" s="78" t="s">
        <v>29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0</v>
      </c>
      <c r="DS11" s="105">
        <v>0</v>
      </c>
      <c r="DT11" s="105">
        <v>0</v>
      </c>
      <c r="DU11" s="106">
        <v>0</v>
      </c>
    </row>
    <row r="12" spans="1:125">
      <c r="D12" s="74">
        <v>7112</v>
      </c>
      <c r="E12" s="78" t="s">
        <v>31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0</v>
      </c>
      <c r="DS12" s="105">
        <v>0</v>
      </c>
      <c r="DT12" s="105">
        <v>0</v>
      </c>
      <c r="DU12" s="106">
        <v>0</v>
      </c>
    </row>
    <row r="13" spans="1:125">
      <c r="D13" s="74">
        <v>7113</v>
      </c>
      <c r="E13" s="78" t="s">
        <v>33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0</v>
      </c>
      <c r="DS13" s="105">
        <v>0</v>
      </c>
      <c r="DT13" s="105">
        <v>0</v>
      </c>
      <c r="DU13" s="106">
        <v>0</v>
      </c>
    </row>
    <row r="14" spans="1:125">
      <c r="D14" s="74">
        <v>7114</v>
      </c>
      <c r="E14" s="78" t="s">
        <v>35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0</v>
      </c>
      <c r="DS14" s="105">
        <v>0</v>
      </c>
      <c r="DT14" s="105">
        <v>0</v>
      </c>
      <c r="DU14" s="106">
        <v>0</v>
      </c>
    </row>
    <row r="15" spans="1:125">
      <c r="D15" s="74">
        <v>7115</v>
      </c>
      <c r="E15" s="78" t="s">
        <v>37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9929984.3499999978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0</v>
      </c>
      <c r="DS15" s="105">
        <v>0</v>
      </c>
      <c r="DT15" s="105">
        <v>0</v>
      </c>
      <c r="DU15" s="106">
        <v>0</v>
      </c>
    </row>
    <row r="16" spans="1:125">
      <c r="D16" s="74">
        <v>7116</v>
      </c>
      <c r="E16" s="78" t="s">
        <v>39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0</v>
      </c>
      <c r="DS16" s="105">
        <v>0</v>
      </c>
      <c r="DT16" s="105">
        <v>0</v>
      </c>
      <c r="DU16" s="106">
        <v>0</v>
      </c>
    </row>
    <row r="17" spans="1:125">
      <c r="D17" s="74">
        <v>7117</v>
      </c>
      <c r="E17" s="78" t="s">
        <v>41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0</v>
      </c>
      <c r="CM17" s="105">
        <v>0</v>
      </c>
      <c r="CN17" s="105">
        <v>0</v>
      </c>
      <c r="CO17" s="105">
        <v>0</v>
      </c>
      <c r="CP17" s="105">
        <v>0</v>
      </c>
      <c r="CQ17" s="105">
        <v>0</v>
      </c>
      <c r="CR17" s="105">
        <v>0</v>
      </c>
      <c r="CS17" s="105">
        <v>0</v>
      </c>
      <c r="CT17" s="105">
        <v>0</v>
      </c>
      <c r="CU17" s="105">
        <v>0</v>
      </c>
      <c r="CV17" s="105">
        <v>0</v>
      </c>
      <c r="CW17" s="106">
        <v>0</v>
      </c>
      <c r="CX17" s="104">
        <v>0</v>
      </c>
      <c r="CY17" s="105">
        <v>0</v>
      </c>
      <c r="CZ17" s="105">
        <v>0</v>
      </c>
      <c r="DA17" s="105">
        <v>0</v>
      </c>
      <c r="DB17" s="105">
        <v>0</v>
      </c>
      <c r="DC17" s="105">
        <v>0</v>
      </c>
      <c r="DD17" s="105">
        <v>0</v>
      </c>
      <c r="DE17" s="105">
        <v>0</v>
      </c>
      <c r="DF17" s="105">
        <v>0</v>
      </c>
      <c r="DG17" s="105">
        <v>0</v>
      </c>
      <c r="DH17" s="105">
        <v>0</v>
      </c>
      <c r="DI17" s="106">
        <v>0</v>
      </c>
      <c r="DJ17" s="104">
        <v>0</v>
      </c>
      <c r="DK17" s="105">
        <v>0</v>
      </c>
      <c r="DL17" s="105">
        <v>0</v>
      </c>
      <c r="DM17" s="105">
        <v>0</v>
      </c>
      <c r="DN17" s="105">
        <v>0</v>
      </c>
      <c r="DO17" s="105">
        <v>0</v>
      </c>
      <c r="DP17" s="105">
        <v>0</v>
      </c>
      <c r="DQ17" s="105">
        <v>0</v>
      </c>
      <c r="DR17" s="105">
        <v>0</v>
      </c>
      <c r="DS17" s="105">
        <v>0</v>
      </c>
      <c r="DT17" s="105">
        <v>0</v>
      </c>
      <c r="DU17" s="106">
        <v>0</v>
      </c>
    </row>
    <row r="18" spans="1:125">
      <c r="D18" s="74">
        <v>7118</v>
      </c>
      <c r="E18" s="78" t="s">
        <v>43</v>
      </c>
      <c r="F18" s="104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4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  <c r="AD18" s="104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6"/>
      <c r="AP18" s="104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6"/>
      <c r="BB18" s="104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6"/>
      <c r="BN18" s="104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6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4">
        <v>295222.94000000006</v>
      </c>
      <c r="CM18" s="105">
        <v>270164.90999999992</v>
      </c>
      <c r="CN18" s="105">
        <v>351628.71</v>
      </c>
      <c r="CO18" s="105">
        <v>434315.91000000003</v>
      </c>
      <c r="CP18" s="105">
        <v>461704.03</v>
      </c>
      <c r="CQ18" s="105">
        <v>485397.07</v>
      </c>
      <c r="CR18" s="105">
        <v>545196.39000000013</v>
      </c>
      <c r="CS18" s="105">
        <v>493389.22000000003</v>
      </c>
      <c r="CT18" s="105">
        <v>528832.29000000015</v>
      </c>
      <c r="CU18" s="105">
        <v>429830.19</v>
      </c>
      <c r="CV18" s="105">
        <v>402695.85000000003</v>
      </c>
      <c r="CW18" s="106">
        <v>390434.24000000011</v>
      </c>
      <c r="CX18" s="104">
        <v>257844.3</v>
      </c>
      <c r="CY18" s="105">
        <v>330138.67</v>
      </c>
      <c r="CZ18" s="105">
        <v>443171.56</v>
      </c>
      <c r="DA18" s="105">
        <v>507536.21</v>
      </c>
      <c r="DB18" s="105">
        <v>532418.4</v>
      </c>
      <c r="DC18" s="105">
        <v>568768.81999999995</v>
      </c>
      <c r="DD18" s="105">
        <v>587460.77</v>
      </c>
      <c r="DE18" s="105">
        <v>616895.22</v>
      </c>
      <c r="DF18" s="105">
        <v>576626.91</v>
      </c>
      <c r="DG18" s="105">
        <v>561680.22</v>
      </c>
      <c r="DH18" s="105">
        <v>461901.98</v>
      </c>
      <c r="DI18" s="106">
        <v>527177.4</v>
      </c>
      <c r="DJ18" s="104">
        <v>409619.65</v>
      </c>
      <c r="DK18" s="105">
        <v>402295.89999999991</v>
      </c>
      <c r="DL18" s="105">
        <v>437220.69</v>
      </c>
      <c r="DM18" s="105">
        <v>528926.12</v>
      </c>
      <c r="DN18" s="105">
        <v>542376.13</v>
      </c>
      <c r="DO18" s="105">
        <v>577563.37999999989</v>
      </c>
      <c r="DP18" s="105">
        <v>733553.89000000013</v>
      </c>
      <c r="DQ18" s="105">
        <v>721824.67999999982</v>
      </c>
      <c r="DR18" s="105">
        <v>0</v>
      </c>
      <c r="DS18" s="105">
        <v>0</v>
      </c>
      <c r="DT18" s="105">
        <v>0</v>
      </c>
      <c r="DU18" s="106">
        <v>0</v>
      </c>
    </row>
    <row r="19" spans="1:125" s="9" customFormat="1">
      <c r="A19" s="140"/>
      <c r="B19" s="140"/>
      <c r="C19" s="140">
        <v>712</v>
      </c>
      <c r="D19" s="140">
        <v>712</v>
      </c>
      <c r="E19" s="141" t="s">
        <v>45</v>
      </c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4"/>
      <c r="R19" s="142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  <c r="AD19" s="142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4"/>
      <c r="AP19" s="142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4"/>
      <c r="BB19" s="142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4"/>
      <c r="BN19" s="142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4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2">
        <v>11682979.650000002</v>
      </c>
      <c r="CM19" s="143">
        <v>27994298.859999996</v>
      </c>
      <c r="CN19" s="143">
        <v>28945916.929999996</v>
      </c>
      <c r="CO19" s="143">
        <v>27280628.25</v>
      </c>
      <c r="CP19" s="143">
        <v>28636828.640000008</v>
      </c>
      <c r="CQ19" s="143">
        <v>32181705.779999986</v>
      </c>
      <c r="CR19" s="143">
        <v>33084499.86999999</v>
      </c>
      <c r="CS19" s="143">
        <v>36125435.900000021</v>
      </c>
      <c r="CT19" s="143">
        <v>38355351.650000013</v>
      </c>
      <c r="CU19" s="143">
        <v>43749236.140000015</v>
      </c>
      <c r="CV19" s="143">
        <v>30216321.530000016</v>
      </c>
      <c r="CW19" s="144">
        <v>60241080.990000017</v>
      </c>
      <c r="CX19" s="142">
        <v>17610366.019999992</v>
      </c>
      <c r="CY19" s="143">
        <v>27692962.629999995</v>
      </c>
      <c r="CZ19" s="143">
        <v>29711005.170000013</v>
      </c>
      <c r="DA19" s="143">
        <v>32199860.619999997</v>
      </c>
      <c r="DB19" s="143">
        <v>36807892.170000002</v>
      </c>
      <c r="DC19" s="143">
        <v>36834320.209999993</v>
      </c>
      <c r="DD19" s="143">
        <v>35671054.020000011</v>
      </c>
      <c r="DE19" s="143">
        <v>35976379.269999973</v>
      </c>
      <c r="DF19" s="143">
        <v>32269308.189999994</v>
      </c>
      <c r="DG19" s="143">
        <v>48759873.820000008</v>
      </c>
      <c r="DH19" s="143">
        <v>35594183.499999993</v>
      </c>
      <c r="DI19" s="144">
        <v>75176038.930000007</v>
      </c>
      <c r="DJ19" s="142">
        <v>19334368.370000001</v>
      </c>
      <c r="DK19" s="143">
        <v>29761964.470000003</v>
      </c>
      <c r="DL19" s="143">
        <v>34742689.229999982</v>
      </c>
      <c r="DM19" s="143">
        <v>36027646.540000007</v>
      </c>
      <c r="DN19" s="143">
        <v>31171999</v>
      </c>
      <c r="DO19" s="143">
        <v>36861388.580000021</v>
      </c>
      <c r="DP19" s="143">
        <v>41869300.420000009</v>
      </c>
      <c r="DQ19" s="143">
        <v>38587920.599999979</v>
      </c>
      <c r="DR19" s="143">
        <v>0</v>
      </c>
      <c r="DS19" s="143">
        <v>0</v>
      </c>
      <c r="DT19" s="143">
        <v>0</v>
      </c>
      <c r="DU19" s="144">
        <v>0</v>
      </c>
    </row>
    <row r="20" spans="1:125">
      <c r="D20" s="74">
        <v>7121</v>
      </c>
      <c r="E20" s="78" t="s">
        <v>47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6569958.7900000019</v>
      </c>
      <c r="CM20" s="105">
        <v>16611196.839999998</v>
      </c>
      <c r="CN20" s="105">
        <v>17067697.949999996</v>
      </c>
      <c r="CO20" s="105">
        <v>16395294.609999999</v>
      </c>
      <c r="CP20" s="105">
        <v>17202945.740000002</v>
      </c>
      <c r="CQ20" s="105">
        <v>19884670.049999997</v>
      </c>
      <c r="CR20" s="105">
        <v>20554627.069999993</v>
      </c>
      <c r="CS20" s="105">
        <v>21794241.240000013</v>
      </c>
      <c r="CT20" s="105">
        <v>24404439.250000011</v>
      </c>
      <c r="CU20" s="105">
        <v>26554882.900000017</v>
      </c>
      <c r="CV20" s="105">
        <v>18167916.660000004</v>
      </c>
      <c r="CW20" s="106">
        <v>36741484.63000001</v>
      </c>
      <c r="CX20" s="104">
        <v>11471497.619999999</v>
      </c>
      <c r="CY20" s="105">
        <v>17428110.199999999</v>
      </c>
      <c r="CZ20" s="105">
        <v>17730616.32</v>
      </c>
      <c r="DA20" s="105">
        <v>19478759.109999999</v>
      </c>
      <c r="DB20" s="105">
        <v>22230622.68</v>
      </c>
      <c r="DC20" s="105">
        <v>22243647.52</v>
      </c>
      <c r="DD20" s="105">
        <v>21915813.260000002</v>
      </c>
      <c r="DE20" s="105">
        <v>21555700.870000001</v>
      </c>
      <c r="DF20" s="105">
        <v>19594244.739999998</v>
      </c>
      <c r="DG20" s="105">
        <v>29370699.489999998</v>
      </c>
      <c r="DH20" s="105">
        <v>21438880.609999999</v>
      </c>
      <c r="DI20" s="106">
        <v>45661635.619999997</v>
      </c>
      <c r="DJ20" s="104">
        <v>11664478.33</v>
      </c>
      <c r="DK20" s="105">
        <v>17929835.500000011</v>
      </c>
      <c r="DL20" s="105">
        <v>20966658.349999998</v>
      </c>
      <c r="DM20" s="105">
        <v>21707838.580000013</v>
      </c>
      <c r="DN20" s="105">
        <v>18812433.620000005</v>
      </c>
      <c r="DO20" s="105">
        <v>22230880.830000017</v>
      </c>
      <c r="DP20" s="105">
        <v>25263471.430000011</v>
      </c>
      <c r="DQ20" s="105">
        <v>23215461.899999999</v>
      </c>
      <c r="DR20" s="105">
        <v>0</v>
      </c>
      <c r="DS20" s="105">
        <v>0</v>
      </c>
      <c r="DT20" s="105">
        <v>0</v>
      </c>
      <c r="DU20" s="106">
        <v>0</v>
      </c>
    </row>
    <row r="21" spans="1:125">
      <c r="D21" s="74">
        <v>7122</v>
      </c>
      <c r="E21" s="78" t="s">
        <v>49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4448210.5799999991</v>
      </c>
      <c r="CM21" s="105">
        <v>9815385.6499999948</v>
      </c>
      <c r="CN21" s="105">
        <v>10258473.91</v>
      </c>
      <c r="CO21" s="105">
        <v>9269268.3100000005</v>
      </c>
      <c r="CP21" s="105">
        <v>9910929.3900000043</v>
      </c>
      <c r="CQ21" s="105">
        <v>10350588.919999991</v>
      </c>
      <c r="CR21" s="105">
        <v>10616032.939999998</v>
      </c>
      <c r="CS21" s="105">
        <v>12357023.080000006</v>
      </c>
      <c r="CT21" s="105">
        <v>12078523.4</v>
      </c>
      <c r="CU21" s="105">
        <v>14819585.57</v>
      </c>
      <c r="CV21" s="105">
        <v>10483154.240000008</v>
      </c>
      <c r="CW21" s="106">
        <v>20296721.100000005</v>
      </c>
      <c r="CX21" s="104">
        <v>5448406.1600000001</v>
      </c>
      <c r="CY21" s="105">
        <v>8879083.2599999998</v>
      </c>
      <c r="CZ21" s="105">
        <v>10464094.869999999</v>
      </c>
      <c r="DA21" s="105">
        <v>11013856.119999999</v>
      </c>
      <c r="DB21" s="105">
        <v>12764297.09</v>
      </c>
      <c r="DC21" s="105">
        <v>12628126.41</v>
      </c>
      <c r="DD21" s="105">
        <v>11914884.220000001</v>
      </c>
      <c r="DE21" s="105">
        <v>12465801.640000001</v>
      </c>
      <c r="DF21" s="105">
        <v>10974978.939999999</v>
      </c>
      <c r="DG21" s="105">
        <v>16738445.109999999</v>
      </c>
      <c r="DH21" s="105">
        <v>12242350.449999999</v>
      </c>
      <c r="DI21" s="106">
        <v>25500379.309999999</v>
      </c>
      <c r="DJ21" s="104">
        <v>6634782.3899999987</v>
      </c>
      <c r="DK21" s="105">
        <v>10232820.059999991</v>
      </c>
      <c r="DL21" s="105">
        <v>11914746.479999989</v>
      </c>
      <c r="DM21" s="105">
        <v>12374414.689999998</v>
      </c>
      <c r="DN21" s="105">
        <v>10681950.839999996</v>
      </c>
      <c r="DO21" s="105">
        <v>12634484.650000002</v>
      </c>
      <c r="DP21" s="105">
        <v>14433362.059999995</v>
      </c>
      <c r="DQ21" s="105">
        <v>13329494.45999999</v>
      </c>
      <c r="DR21" s="105">
        <v>0</v>
      </c>
      <c r="DS21" s="105">
        <v>0</v>
      </c>
      <c r="DT21" s="105">
        <v>0</v>
      </c>
      <c r="DU21" s="106">
        <v>0</v>
      </c>
    </row>
    <row r="22" spans="1:125">
      <c r="D22" s="74">
        <v>7123</v>
      </c>
      <c r="E22" s="78" t="s">
        <v>51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320175.13999999996</v>
      </c>
      <c r="CM22" s="105">
        <v>855409.47999999975</v>
      </c>
      <c r="CN22" s="105">
        <v>794755.32</v>
      </c>
      <c r="CO22" s="105">
        <v>736973.07000000018</v>
      </c>
      <c r="CP22" s="105">
        <v>797748.44000000006</v>
      </c>
      <c r="CQ22" s="105">
        <v>812695.58999999973</v>
      </c>
      <c r="CR22" s="105">
        <v>832467.98</v>
      </c>
      <c r="CS22" s="105">
        <v>972876.82999999973</v>
      </c>
      <c r="CT22" s="105">
        <v>974818.92999999982</v>
      </c>
      <c r="CU22" s="105">
        <v>1188966.4200000004</v>
      </c>
      <c r="CV22" s="105">
        <v>830457.97999999963</v>
      </c>
      <c r="CW22" s="106">
        <v>1652845.01</v>
      </c>
      <c r="CX22" s="104">
        <v>423773.65</v>
      </c>
      <c r="CY22" s="105">
        <v>737969.6</v>
      </c>
      <c r="CZ22" s="105">
        <v>824174.47</v>
      </c>
      <c r="DA22" s="105">
        <v>896402.02</v>
      </c>
      <c r="DB22" s="105">
        <v>1004316.56</v>
      </c>
      <c r="DC22" s="105">
        <v>1020288.9</v>
      </c>
      <c r="DD22" s="105">
        <v>956259.22</v>
      </c>
      <c r="DE22" s="105">
        <v>1012670.5</v>
      </c>
      <c r="DF22" s="105">
        <v>892387.44</v>
      </c>
      <c r="DG22" s="105">
        <v>1351827.03</v>
      </c>
      <c r="DH22" s="105">
        <v>989045.49</v>
      </c>
      <c r="DI22" s="106">
        <v>2051002.51</v>
      </c>
      <c r="DJ22" s="104">
        <v>533032.30000000005</v>
      </c>
      <c r="DK22" s="105">
        <v>825014.52999999945</v>
      </c>
      <c r="DL22" s="105">
        <v>963008.57000000007</v>
      </c>
      <c r="DM22" s="105">
        <v>1000044.4400000005</v>
      </c>
      <c r="DN22" s="105">
        <v>865659.34000000008</v>
      </c>
      <c r="DO22" s="105">
        <v>1020289.0099999999</v>
      </c>
      <c r="DP22" s="105">
        <v>1165990.0600000005</v>
      </c>
      <c r="DQ22" s="105">
        <v>1073369.5099999995</v>
      </c>
      <c r="DR22" s="105">
        <v>0</v>
      </c>
      <c r="DS22" s="105">
        <v>0</v>
      </c>
      <c r="DT22" s="105">
        <v>0</v>
      </c>
      <c r="DU22" s="106">
        <v>0</v>
      </c>
    </row>
    <row r="23" spans="1:125">
      <c r="D23" s="74">
        <v>7124</v>
      </c>
      <c r="E23" s="78" t="s">
        <v>53</v>
      </c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  <c r="AD23" s="104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6"/>
      <c r="AP23" s="104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6"/>
      <c r="BB23" s="104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6"/>
      <c r="BN23" s="104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6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4">
        <v>344635.14000000007</v>
      </c>
      <c r="CM23" s="105">
        <v>712306.89000000025</v>
      </c>
      <c r="CN23" s="105">
        <v>824989.75</v>
      </c>
      <c r="CO23" s="105">
        <v>879092.25999999966</v>
      </c>
      <c r="CP23" s="105">
        <v>725205.07000000018</v>
      </c>
      <c r="CQ23" s="105">
        <v>1133751.2200000002</v>
      </c>
      <c r="CR23" s="105">
        <v>1081371.8799999994</v>
      </c>
      <c r="CS23" s="105">
        <v>1001294.7499999998</v>
      </c>
      <c r="CT23" s="105">
        <v>897570.06999999948</v>
      </c>
      <c r="CU23" s="105">
        <v>1185801.2499999998</v>
      </c>
      <c r="CV23" s="105">
        <v>734792.65000000037</v>
      </c>
      <c r="CW23" s="106">
        <v>1550030.2500000012</v>
      </c>
      <c r="CX23" s="104">
        <v>266688.59000000003</v>
      </c>
      <c r="CY23" s="105">
        <v>647799.56999999995</v>
      </c>
      <c r="CZ23" s="105">
        <v>692119.51</v>
      </c>
      <c r="DA23" s="105">
        <v>810843.37</v>
      </c>
      <c r="DB23" s="105">
        <v>808655.84</v>
      </c>
      <c r="DC23" s="105">
        <v>942257.38</v>
      </c>
      <c r="DD23" s="105">
        <v>884097.32</v>
      </c>
      <c r="DE23" s="105">
        <v>942206.26</v>
      </c>
      <c r="DF23" s="105">
        <v>807697.07</v>
      </c>
      <c r="DG23" s="105">
        <v>1298902.19</v>
      </c>
      <c r="DH23" s="105">
        <v>923906.95</v>
      </c>
      <c r="DI23" s="106">
        <v>1963021.49</v>
      </c>
      <c r="DJ23" s="104">
        <v>502075.35</v>
      </c>
      <c r="DK23" s="105">
        <v>774294.38000000035</v>
      </c>
      <c r="DL23" s="105">
        <v>898275.83000000007</v>
      </c>
      <c r="DM23" s="105">
        <v>945348.83000000019</v>
      </c>
      <c r="DN23" s="105">
        <v>811955.19999999972</v>
      </c>
      <c r="DO23" s="105">
        <v>975734.09</v>
      </c>
      <c r="DP23" s="105">
        <v>1006476.8699999998</v>
      </c>
      <c r="DQ23" s="105">
        <v>969594.72999999986</v>
      </c>
      <c r="DR23" s="105">
        <v>0</v>
      </c>
      <c r="DS23" s="105">
        <v>0</v>
      </c>
      <c r="DT23" s="105">
        <v>0</v>
      </c>
      <c r="DU23" s="106">
        <v>0</v>
      </c>
    </row>
    <row r="24" spans="1:125" s="9" customFormat="1">
      <c r="A24" s="140"/>
      <c r="B24" s="140"/>
      <c r="C24" s="140">
        <v>713</v>
      </c>
      <c r="D24" s="140">
        <v>713</v>
      </c>
      <c r="E24" s="141" t="s">
        <v>55</v>
      </c>
      <c r="F24" s="142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4"/>
      <c r="R24" s="142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4"/>
      <c r="AD24" s="142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4"/>
      <c r="AP24" s="142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4"/>
      <c r="BB24" s="142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4"/>
      <c r="BN24" s="142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4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2">
        <v>1080928.04</v>
      </c>
      <c r="CM24" s="143">
        <v>1829225.4899999998</v>
      </c>
      <c r="CN24" s="143">
        <v>2131564.3200000003</v>
      </c>
      <c r="CO24" s="143">
        <v>2230267.9299999997</v>
      </c>
      <c r="CP24" s="143">
        <v>2071940.6700000004</v>
      </c>
      <c r="CQ24" s="143">
        <v>2056189.4</v>
      </c>
      <c r="CR24" s="143">
        <v>2845514.48</v>
      </c>
      <c r="CS24" s="143">
        <v>2292067.08</v>
      </c>
      <c r="CT24" s="143">
        <v>1734506.4499999997</v>
      </c>
      <c r="CU24" s="143">
        <v>2895854.4999999995</v>
      </c>
      <c r="CV24" s="143">
        <v>2729149.32</v>
      </c>
      <c r="CW24" s="144">
        <v>3282224.9699999997</v>
      </c>
      <c r="CX24" s="142">
        <f>+SUM(CX25:CX30)</f>
        <v>987210.26</v>
      </c>
      <c r="CY24" s="143">
        <f t="shared" ref="CY24:DI24" si="2">+SUM(CY25:CY30)</f>
        <v>2559133.91</v>
      </c>
      <c r="CZ24" s="143">
        <f t="shared" si="2"/>
        <v>1026658.4100000001</v>
      </c>
      <c r="DA24" s="143">
        <f t="shared" si="2"/>
        <v>1154845.05</v>
      </c>
      <c r="DB24" s="143">
        <f t="shared" si="2"/>
        <v>1020195.28</v>
      </c>
      <c r="DC24" s="143">
        <f t="shared" si="2"/>
        <v>1227617.2</v>
      </c>
      <c r="DD24" s="143">
        <f t="shared" si="2"/>
        <v>1201295.81</v>
      </c>
      <c r="DE24" s="143">
        <f t="shared" si="2"/>
        <v>1330351.8499999999</v>
      </c>
      <c r="DF24" s="143">
        <f t="shared" si="2"/>
        <v>1239112.8199999998</v>
      </c>
      <c r="DG24" s="143">
        <f t="shared" si="2"/>
        <v>1180240.26</v>
      </c>
      <c r="DH24" s="143">
        <f t="shared" si="2"/>
        <v>933354.76</v>
      </c>
      <c r="DI24" s="144">
        <f t="shared" si="2"/>
        <v>1146974.23</v>
      </c>
      <c r="DJ24" s="142">
        <v>706842.14</v>
      </c>
      <c r="DK24" s="143">
        <v>891170.60999999975</v>
      </c>
      <c r="DL24" s="143">
        <v>1005157.1000000003</v>
      </c>
      <c r="DM24" s="143">
        <v>971110.91999999993</v>
      </c>
      <c r="DN24" s="143">
        <v>893907.30999999994</v>
      </c>
      <c r="DO24" s="143">
        <v>1347126.1600000001</v>
      </c>
      <c r="DP24" s="143">
        <v>1276781.7799999998</v>
      </c>
      <c r="DQ24" s="143">
        <v>1410332.71</v>
      </c>
      <c r="DR24" s="143">
        <v>0</v>
      </c>
      <c r="DS24" s="143">
        <v>0</v>
      </c>
      <c r="DT24" s="143">
        <v>0</v>
      </c>
      <c r="DU24" s="144">
        <v>0</v>
      </c>
    </row>
    <row r="25" spans="1:125">
      <c r="D25" s="74">
        <v>7131</v>
      </c>
      <c r="E25" s="78" t="s">
        <v>57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459792.76999999996</v>
      </c>
      <c r="CM25" s="105">
        <v>500772.31999999995</v>
      </c>
      <c r="CN25" s="105">
        <v>416213.56000000006</v>
      </c>
      <c r="CO25" s="105">
        <v>800629.84000000008</v>
      </c>
      <c r="CP25" s="105">
        <v>741038.80000000016</v>
      </c>
      <c r="CQ25" s="105">
        <v>867200.6100000001</v>
      </c>
      <c r="CR25" s="105">
        <v>871700.12000000023</v>
      </c>
      <c r="CS25" s="105">
        <v>683870.65</v>
      </c>
      <c r="CT25" s="105">
        <v>680610.77000000014</v>
      </c>
      <c r="CU25" s="105">
        <v>705025.44999999972</v>
      </c>
      <c r="CV25" s="105">
        <v>617424.99000000011</v>
      </c>
      <c r="CW25" s="106">
        <v>647157.71000000008</v>
      </c>
      <c r="CX25" s="104">
        <v>413582.89</v>
      </c>
      <c r="CY25" s="105">
        <v>528295.03</v>
      </c>
      <c r="CZ25" s="105">
        <v>616320.68000000005</v>
      </c>
      <c r="DA25" s="105">
        <v>712408.64</v>
      </c>
      <c r="DB25" s="105">
        <v>695566.03</v>
      </c>
      <c r="DC25" s="105">
        <v>814803.79</v>
      </c>
      <c r="DD25" s="105">
        <v>738641.56</v>
      </c>
      <c r="DE25" s="105">
        <v>720107.7</v>
      </c>
      <c r="DF25" s="105">
        <v>714366.37</v>
      </c>
      <c r="DG25" s="105">
        <v>678264.56</v>
      </c>
      <c r="DH25" s="105">
        <v>586863.15</v>
      </c>
      <c r="DI25" s="106">
        <v>654627.1</v>
      </c>
      <c r="DJ25" s="104">
        <v>447244.32</v>
      </c>
      <c r="DK25" s="105">
        <v>579888.25999999978</v>
      </c>
      <c r="DL25" s="105">
        <v>701001.30000000016</v>
      </c>
      <c r="DM25" s="105">
        <v>648048.47</v>
      </c>
      <c r="DN25" s="105">
        <v>600552.63</v>
      </c>
      <c r="DO25" s="105">
        <v>958002.76000000024</v>
      </c>
      <c r="DP25" s="105">
        <v>746600.32</v>
      </c>
      <c r="DQ25" s="105">
        <v>720668.12000000023</v>
      </c>
      <c r="DR25" s="105">
        <v>0</v>
      </c>
      <c r="DS25" s="105">
        <v>0</v>
      </c>
      <c r="DT25" s="105">
        <v>0</v>
      </c>
      <c r="DU25" s="106">
        <v>0</v>
      </c>
    </row>
    <row r="26" spans="1:125">
      <c r="D26" s="74">
        <v>7132</v>
      </c>
      <c r="E26" s="78" t="s">
        <v>59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249117.51999999996</v>
      </c>
      <c r="CM26" s="105">
        <v>274019.35000000009</v>
      </c>
      <c r="CN26" s="105">
        <v>324113.08000000007</v>
      </c>
      <c r="CO26" s="105">
        <v>340962.39999999973</v>
      </c>
      <c r="CP26" s="105">
        <v>236053.60000000003</v>
      </c>
      <c r="CQ26" s="105">
        <v>329926.79999999981</v>
      </c>
      <c r="CR26" s="105">
        <v>394971.79</v>
      </c>
      <c r="CS26" s="105">
        <v>193627.12</v>
      </c>
      <c r="CT26" s="105">
        <v>283408.96999999997</v>
      </c>
      <c r="CU26" s="105">
        <v>354059.71999999991</v>
      </c>
      <c r="CV26" s="105">
        <v>925664.49999999988</v>
      </c>
      <c r="CW26" s="106">
        <v>651866.40999999992</v>
      </c>
      <c r="CX26" s="104">
        <v>245212.08</v>
      </c>
      <c r="CY26" s="105">
        <v>1313502.6499999999</v>
      </c>
      <c r="CZ26" s="105">
        <v>318720.94</v>
      </c>
      <c r="DA26" s="105">
        <v>297710.26</v>
      </c>
      <c r="DB26" s="105">
        <v>188013.48</v>
      </c>
      <c r="DC26" s="105">
        <v>252707.13</v>
      </c>
      <c r="DD26" s="105">
        <v>181433.41</v>
      </c>
      <c r="DE26" s="105">
        <v>171182.51</v>
      </c>
      <c r="DF26" s="105">
        <v>189661.52</v>
      </c>
      <c r="DG26" s="105">
        <v>231318.37</v>
      </c>
      <c r="DH26" s="105">
        <v>162582.62</v>
      </c>
      <c r="DI26" s="106">
        <v>232160.93</v>
      </c>
      <c r="DJ26" s="104">
        <v>132407.34000000003</v>
      </c>
      <c r="DK26" s="105">
        <v>148352.71000000002</v>
      </c>
      <c r="DL26" s="105">
        <v>213044.5100000001</v>
      </c>
      <c r="DM26" s="105">
        <v>171013.29000000007</v>
      </c>
      <c r="DN26" s="105">
        <v>149324.24000000002</v>
      </c>
      <c r="DO26" s="105">
        <v>188424.29000000004</v>
      </c>
      <c r="DP26" s="105">
        <v>150172.55000000002</v>
      </c>
      <c r="DQ26" s="105">
        <v>147618.66000000006</v>
      </c>
      <c r="DR26" s="105">
        <v>0</v>
      </c>
      <c r="DS26" s="105">
        <v>0</v>
      </c>
      <c r="DT26" s="105">
        <v>0</v>
      </c>
      <c r="DU26" s="106">
        <v>0</v>
      </c>
    </row>
    <row r="27" spans="1:125">
      <c r="D27" s="74">
        <v>7133</v>
      </c>
      <c r="E27" s="78" t="s">
        <v>61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7635.0399999999991</v>
      </c>
      <c r="CM27" s="105">
        <v>9839.27</v>
      </c>
      <c r="CN27" s="105">
        <v>13749.619999999999</v>
      </c>
      <c r="CO27" s="105">
        <v>30237.239999999994</v>
      </c>
      <c r="CP27" s="105">
        <v>51941.319999999985</v>
      </c>
      <c r="CQ27" s="105">
        <v>88623.709999999992</v>
      </c>
      <c r="CR27" s="105">
        <v>163284.24</v>
      </c>
      <c r="CS27" s="105">
        <v>197232.93000000005</v>
      </c>
      <c r="CT27" s="105">
        <v>111463.84999999999</v>
      </c>
      <c r="CU27" s="105">
        <v>50426.220000000008</v>
      </c>
      <c r="CV27" s="105">
        <v>31073.220000000005</v>
      </c>
      <c r="CW27" s="106">
        <v>12430.33</v>
      </c>
      <c r="CX27" s="104">
        <v>8119.6</v>
      </c>
      <c r="CY27" s="105">
        <v>9491.69</v>
      </c>
      <c r="CZ27" s="105">
        <v>11037.38</v>
      </c>
      <c r="DA27" s="105">
        <v>15407.26</v>
      </c>
      <c r="DB27" s="105">
        <v>23006.79</v>
      </c>
      <c r="DC27" s="105">
        <v>53188.68</v>
      </c>
      <c r="DD27" s="105">
        <v>116408.5</v>
      </c>
      <c r="DE27" s="105">
        <v>226076.19</v>
      </c>
      <c r="DF27" s="105">
        <v>102526.32</v>
      </c>
      <c r="DG27" s="105">
        <v>52441.97</v>
      </c>
      <c r="DH27" s="105">
        <v>12614.08</v>
      </c>
      <c r="DI27" s="106">
        <v>13870.62</v>
      </c>
      <c r="DJ27" s="104">
        <v>8869.4399999999987</v>
      </c>
      <c r="DK27" s="105">
        <v>10376.969999999998</v>
      </c>
      <c r="DL27" s="105">
        <v>10335.65</v>
      </c>
      <c r="DM27" s="105">
        <v>17910.239999999998</v>
      </c>
      <c r="DN27" s="105">
        <v>30816.6</v>
      </c>
      <c r="DO27" s="105">
        <v>75975.209999999992</v>
      </c>
      <c r="DP27" s="105">
        <v>198529.74</v>
      </c>
      <c r="DQ27" s="105">
        <v>296917.56999999995</v>
      </c>
      <c r="DR27" s="105">
        <v>0</v>
      </c>
      <c r="DS27" s="105">
        <v>0</v>
      </c>
      <c r="DT27" s="105">
        <v>0</v>
      </c>
      <c r="DU27" s="106">
        <v>0</v>
      </c>
    </row>
    <row r="28" spans="1:125">
      <c r="D28" s="74">
        <v>7134</v>
      </c>
      <c r="E28" s="78" t="s">
        <v>63</v>
      </c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4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D28" s="104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P28" s="104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04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6"/>
      <c r="BN28" s="104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6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4">
        <v>0</v>
      </c>
      <c r="CM28" s="105">
        <v>0</v>
      </c>
      <c r="CN28" s="105">
        <v>0</v>
      </c>
      <c r="CO28" s="105">
        <v>0</v>
      </c>
      <c r="CP28" s="105">
        <v>0</v>
      </c>
      <c r="CQ28" s="105">
        <v>0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6">
        <v>0</v>
      </c>
      <c r="CX28" s="104">
        <v>0</v>
      </c>
      <c r="CY28" s="105">
        <v>0</v>
      </c>
      <c r="CZ28" s="105">
        <v>0</v>
      </c>
      <c r="DA28" s="105">
        <v>0</v>
      </c>
      <c r="DB28" s="105">
        <v>0</v>
      </c>
      <c r="DC28" s="105">
        <v>0</v>
      </c>
      <c r="DD28" s="105">
        <v>0</v>
      </c>
      <c r="DE28" s="105">
        <v>0</v>
      </c>
      <c r="DF28" s="105">
        <v>0</v>
      </c>
      <c r="DG28" s="105">
        <v>0</v>
      </c>
      <c r="DH28" s="105">
        <v>0</v>
      </c>
      <c r="DI28" s="106">
        <v>0</v>
      </c>
      <c r="DJ28" s="104">
        <v>0</v>
      </c>
      <c r="DK28" s="105">
        <v>0</v>
      </c>
      <c r="DL28" s="105">
        <v>0</v>
      </c>
      <c r="DM28" s="105">
        <v>0</v>
      </c>
      <c r="DN28" s="105">
        <v>0</v>
      </c>
      <c r="DO28" s="105">
        <v>0</v>
      </c>
      <c r="DP28" s="105">
        <v>0</v>
      </c>
      <c r="DQ28" s="105">
        <v>0</v>
      </c>
      <c r="DR28" s="105">
        <v>0</v>
      </c>
      <c r="DS28" s="105">
        <v>0</v>
      </c>
      <c r="DT28" s="105">
        <v>0</v>
      </c>
      <c r="DU28" s="106">
        <v>0</v>
      </c>
    </row>
    <row r="29" spans="1:125">
      <c r="D29" s="74">
        <v>7135</v>
      </c>
      <c r="E29" s="78" t="s">
        <v>65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4">
        <v>0</v>
      </c>
      <c r="CM29" s="105">
        <v>0</v>
      </c>
      <c r="CN29" s="105">
        <v>0</v>
      </c>
      <c r="CO29" s="105">
        <v>0</v>
      </c>
      <c r="CP29" s="105">
        <v>0</v>
      </c>
      <c r="CQ29" s="105">
        <v>0</v>
      </c>
      <c r="CR29" s="105">
        <v>0</v>
      </c>
      <c r="CS29" s="105">
        <v>0</v>
      </c>
      <c r="CT29" s="105">
        <v>0</v>
      </c>
      <c r="CU29" s="105">
        <v>0</v>
      </c>
      <c r="CV29" s="105">
        <v>0</v>
      </c>
      <c r="CW29" s="106">
        <v>0</v>
      </c>
      <c r="CX29" s="104">
        <v>0</v>
      </c>
      <c r="CY29" s="105">
        <v>0</v>
      </c>
      <c r="CZ29" s="105">
        <v>0</v>
      </c>
      <c r="DA29" s="105">
        <v>0</v>
      </c>
      <c r="DB29" s="105">
        <v>0</v>
      </c>
      <c r="DC29" s="105">
        <v>0</v>
      </c>
      <c r="DD29" s="105">
        <v>0</v>
      </c>
      <c r="DE29" s="105">
        <v>0</v>
      </c>
      <c r="DF29" s="105">
        <v>0</v>
      </c>
      <c r="DG29" s="105">
        <v>0</v>
      </c>
      <c r="DH29" s="105">
        <v>0</v>
      </c>
      <c r="DI29" s="106">
        <v>0</v>
      </c>
      <c r="DJ29" s="104">
        <v>0</v>
      </c>
      <c r="DK29" s="105">
        <v>0</v>
      </c>
      <c r="DL29" s="105">
        <v>0</v>
      </c>
      <c r="DM29" s="105">
        <v>0</v>
      </c>
      <c r="DN29" s="105">
        <v>0</v>
      </c>
      <c r="DO29" s="105">
        <v>0</v>
      </c>
      <c r="DP29" s="105">
        <v>0</v>
      </c>
      <c r="DQ29" s="105">
        <v>0</v>
      </c>
      <c r="DR29" s="105">
        <v>0</v>
      </c>
      <c r="DS29" s="105">
        <v>0</v>
      </c>
      <c r="DT29" s="105">
        <v>0</v>
      </c>
      <c r="DU29" s="106">
        <v>0</v>
      </c>
    </row>
    <row r="30" spans="1:125">
      <c r="D30" s="74">
        <v>7136</v>
      </c>
      <c r="E30" s="78" t="s">
        <v>67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364382.71</v>
      </c>
      <c r="CM30" s="105">
        <v>1044594.5499999998</v>
      </c>
      <c r="CN30" s="105">
        <v>1377488.06</v>
      </c>
      <c r="CO30" s="105">
        <v>1058438.4500000002</v>
      </c>
      <c r="CP30" s="105">
        <v>1042906.9500000002</v>
      </c>
      <c r="CQ30" s="105">
        <v>770438.28</v>
      </c>
      <c r="CR30" s="105">
        <v>1415558.3299999998</v>
      </c>
      <c r="CS30" s="105">
        <v>1217336.3799999999</v>
      </c>
      <c r="CT30" s="105">
        <v>659022.85999999975</v>
      </c>
      <c r="CU30" s="105">
        <v>1786343.1099999999</v>
      </c>
      <c r="CV30" s="105">
        <v>1154986.6099999999</v>
      </c>
      <c r="CW30" s="106">
        <v>1970770.5199999998</v>
      </c>
      <c r="CX30" s="104">
        <v>320295.69</v>
      </c>
      <c r="CY30" s="105">
        <v>707844.54</v>
      </c>
      <c r="CZ30" s="105">
        <v>80579.41</v>
      </c>
      <c r="DA30" s="105">
        <v>129318.89</v>
      </c>
      <c r="DB30" s="105">
        <v>113608.98</v>
      </c>
      <c r="DC30" s="105">
        <v>106917.6</v>
      </c>
      <c r="DD30" s="105">
        <v>164812.34</v>
      </c>
      <c r="DE30" s="105">
        <v>212985.45</v>
      </c>
      <c r="DF30" s="105">
        <v>232558.61</v>
      </c>
      <c r="DG30" s="105">
        <v>218215.36</v>
      </c>
      <c r="DH30" s="105">
        <v>171294.91</v>
      </c>
      <c r="DI30" s="106">
        <v>246315.58</v>
      </c>
      <c r="DJ30" s="104">
        <v>118321.04000000001</v>
      </c>
      <c r="DK30" s="105">
        <v>152552.67000000001</v>
      </c>
      <c r="DL30" s="105">
        <v>80775.64</v>
      </c>
      <c r="DM30" s="105">
        <v>134138.91999999995</v>
      </c>
      <c r="DN30" s="105">
        <v>113213.83999999997</v>
      </c>
      <c r="DO30" s="105">
        <v>124723.9</v>
      </c>
      <c r="DP30" s="105">
        <v>181479.16999999995</v>
      </c>
      <c r="DQ30" s="105">
        <v>245128.36</v>
      </c>
      <c r="DR30" s="105">
        <v>0</v>
      </c>
      <c r="DS30" s="105">
        <v>0</v>
      </c>
      <c r="DT30" s="105">
        <v>0</v>
      </c>
      <c r="DU30" s="106">
        <v>0</v>
      </c>
    </row>
    <row r="31" spans="1:125" s="9" customFormat="1">
      <c r="A31" s="140"/>
      <c r="B31" s="140"/>
      <c r="C31" s="140">
        <v>714</v>
      </c>
      <c r="D31" s="140">
        <v>714</v>
      </c>
      <c r="E31" s="141" t="s">
        <v>69</v>
      </c>
      <c r="F31" s="142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4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4"/>
      <c r="AD31" s="142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4"/>
      <c r="AP31" s="142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4"/>
      <c r="BB31" s="142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4"/>
      <c r="BN31" s="142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4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2">
        <v>893749.16999999993</v>
      </c>
      <c r="CM31" s="143">
        <v>1163449.2899999996</v>
      </c>
      <c r="CN31" s="143">
        <v>1397810.9500000002</v>
      </c>
      <c r="CO31" s="143">
        <v>988260.99000000022</v>
      </c>
      <c r="CP31" s="143">
        <v>663493.42000000004</v>
      </c>
      <c r="CQ31" s="143">
        <v>985589.2799999998</v>
      </c>
      <c r="CR31" s="143">
        <v>1220629.8</v>
      </c>
      <c r="CS31" s="143">
        <v>1071856.1399999999</v>
      </c>
      <c r="CT31" s="143">
        <v>1326309.73</v>
      </c>
      <c r="CU31" s="143">
        <v>1344708.9499999997</v>
      </c>
      <c r="CV31" s="143">
        <v>1250084.5299999996</v>
      </c>
      <c r="CW31" s="144">
        <v>927547.93</v>
      </c>
      <c r="CX31" s="142">
        <f>+SUM(CX32:CX40)</f>
        <v>1287580.6800000002</v>
      </c>
      <c r="CY31" s="143">
        <f t="shared" ref="CY31:DI31" si="3">+SUM(CY32:CY40)</f>
        <v>715085.05</v>
      </c>
      <c r="CZ31" s="143">
        <f t="shared" si="3"/>
        <v>890846.15</v>
      </c>
      <c r="DA31" s="143">
        <f t="shared" si="3"/>
        <v>876230.8</v>
      </c>
      <c r="DB31" s="143">
        <f t="shared" si="3"/>
        <v>1494813.69</v>
      </c>
      <c r="DC31" s="143">
        <f t="shared" si="3"/>
        <v>1663478.84</v>
      </c>
      <c r="DD31" s="143">
        <f t="shared" si="3"/>
        <v>1730168.3699999999</v>
      </c>
      <c r="DE31" s="143">
        <f t="shared" si="3"/>
        <v>1561341.1400000001</v>
      </c>
      <c r="DF31" s="143">
        <f t="shared" si="3"/>
        <v>1413088.9</v>
      </c>
      <c r="DG31" s="143">
        <f t="shared" si="3"/>
        <v>2751386.49</v>
      </c>
      <c r="DH31" s="143">
        <f t="shared" si="3"/>
        <v>1144837.4099999999</v>
      </c>
      <c r="DI31" s="144">
        <f t="shared" si="3"/>
        <v>1428133.03</v>
      </c>
      <c r="DJ31" s="142">
        <v>704766.22</v>
      </c>
      <c r="DK31" s="143">
        <v>1045966.4</v>
      </c>
      <c r="DL31" s="143">
        <v>1519129.5299999998</v>
      </c>
      <c r="DM31" s="143">
        <v>925997.17999999993</v>
      </c>
      <c r="DN31" s="143">
        <v>2000871.4600000004</v>
      </c>
      <c r="DO31" s="143">
        <v>3067345.37</v>
      </c>
      <c r="DP31" s="143">
        <v>3701757.8800000008</v>
      </c>
      <c r="DQ31" s="143">
        <v>3472067.07</v>
      </c>
      <c r="DR31" s="143">
        <v>0</v>
      </c>
      <c r="DS31" s="143">
        <v>0</v>
      </c>
      <c r="DT31" s="143">
        <v>0</v>
      </c>
      <c r="DU31" s="144">
        <v>0</v>
      </c>
    </row>
    <row r="32" spans="1:125" ht="30">
      <c r="D32" s="74">
        <v>7141</v>
      </c>
      <c r="E32" s="78" t="s">
        <v>71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12391.259999999998</v>
      </c>
      <c r="CM32" s="105">
        <v>9264.06</v>
      </c>
      <c r="CN32" s="105">
        <v>19332.669999999998</v>
      </c>
      <c r="CO32" s="105">
        <v>48395.810000000005</v>
      </c>
      <c r="CP32" s="105">
        <v>27750.960000000003</v>
      </c>
      <c r="CQ32" s="105">
        <v>70400.889999999985</v>
      </c>
      <c r="CR32" s="105">
        <v>64040.69</v>
      </c>
      <c r="CS32" s="105">
        <v>63273.440000000002</v>
      </c>
      <c r="CT32" s="105">
        <v>75343.26999999999</v>
      </c>
      <c r="CU32" s="105">
        <v>96159.1</v>
      </c>
      <c r="CV32" s="105">
        <v>77271.909999999989</v>
      </c>
      <c r="CW32" s="106">
        <v>83642.799999999974</v>
      </c>
      <c r="CX32" s="104">
        <v>11805.07</v>
      </c>
      <c r="CY32" s="105">
        <v>13526.36</v>
      </c>
      <c r="CZ32" s="105">
        <v>13005.58</v>
      </c>
      <c r="DA32" s="105">
        <v>7337.36</v>
      </c>
      <c r="DB32" s="105">
        <v>46276.56</v>
      </c>
      <c r="DC32" s="105">
        <v>117655.46</v>
      </c>
      <c r="DD32" s="105">
        <v>64905.22</v>
      </c>
      <c r="DE32" s="105">
        <v>103478.82</v>
      </c>
      <c r="DF32" s="105">
        <v>93023.22</v>
      </c>
      <c r="DG32" s="105">
        <v>47233.75</v>
      </c>
      <c r="DH32" s="105">
        <v>81196.22</v>
      </c>
      <c r="DI32" s="106">
        <v>91998.38</v>
      </c>
      <c r="DJ32" s="104">
        <v>15802.27</v>
      </c>
      <c r="DK32" s="105">
        <v>8197.84</v>
      </c>
      <c r="DL32" s="105">
        <v>10063.52</v>
      </c>
      <c r="DM32" s="105">
        <v>15169.380000000001</v>
      </c>
      <c r="DN32" s="105">
        <v>11570.17</v>
      </c>
      <c r="DO32" s="105">
        <v>32379.269999999997</v>
      </c>
      <c r="DP32" s="105">
        <v>93023.729999999952</v>
      </c>
      <c r="DQ32" s="105">
        <v>71448.240000000005</v>
      </c>
      <c r="DR32" s="105">
        <v>0</v>
      </c>
      <c r="DS32" s="105">
        <v>0</v>
      </c>
      <c r="DT32" s="105">
        <v>0</v>
      </c>
      <c r="DU32" s="106">
        <v>0</v>
      </c>
    </row>
    <row r="33" spans="1:125">
      <c r="D33" s="74">
        <v>7142</v>
      </c>
      <c r="E33" s="78" t="s">
        <v>73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68464.97</v>
      </c>
      <c r="CM33" s="105">
        <v>158539.48000000001</v>
      </c>
      <c r="CN33" s="105">
        <v>86875.06</v>
      </c>
      <c r="CO33" s="105">
        <v>139023.51</v>
      </c>
      <c r="CP33" s="105">
        <v>88167.329999999987</v>
      </c>
      <c r="CQ33" s="105">
        <v>150765.27999999997</v>
      </c>
      <c r="CR33" s="105">
        <v>282162.88999999996</v>
      </c>
      <c r="CS33" s="105">
        <v>250555.05000000005</v>
      </c>
      <c r="CT33" s="105">
        <v>339587.75</v>
      </c>
      <c r="CU33" s="105">
        <v>157373.04</v>
      </c>
      <c r="CV33" s="105">
        <v>139158.56</v>
      </c>
      <c r="CW33" s="106">
        <v>134510.71000000002</v>
      </c>
      <c r="CX33" s="104">
        <v>199447.96</v>
      </c>
      <c r="CY33" s="105">
        <v>95519.52</v>
      </c>
      <c r="CZ33" s="105">
        <v>97649.919999999998</v>
      </c>
      <c r="DA33" s="105">
        <v>82870.850000000006</v>
      </c>
      <c r="DB33" s="105">
        <v>71980.22</v>
      </c>
      <c r="DC33" s="105">
        <v>144705</v>
      </c>
      <c r="DD33" s="105">
        <v>259275.84</v>
      </c>
      <c r="DE33" s="105">
        <v>192419.95</v>
      </c>
      <c r="DF33" s="105">
        <v>222474.97</v>
      </c>
      <c r="DG33" s="105">
        <v>231620.43</v>
      </c>
      <c r="DH33" s="105">
        <v>227627.36</v>
      </c>
      <c r="DI33" s="106">
        <v>361777.89</v>
      </c>
      <c r="DJ33" s="104">
        <v>185675.62</v>
      </c>
      <c r="DK33" s="105">
        <v>180971.79</v>
      </c>
      <c r="DL33" s="105">
        <v>56727.170000000013</v>
      </c>
      <c r="DM33" s="105">
        <v>91809.7</v>
      </c>
      <c r="DN33" s="105">
        <v>172520.56999999998</v>
      </c>
      <c r="DO33" s="105">
        <v>295154.81</v>
      </c>
      <c r="DP33" s="105">
        <v>235332.98</v>
      </c>
      <c r="DQ33" s="105">
        <v>104769.60999999999</v>
      </c>
      <c r="DR33" s="105">
        <v>0</v>
      </c>
      <c r="DS33" s="105">
        <v>0</v>
      </c>
      <c r="DT33" s="105">
        <v>0</v>
      </c>
      <c r="DU33" s="106">
        <v>0</v>
      </c>
    </row>
    <row r="34" spans="1:125">
      <c r="D34" s="74">
        <v>7143</v>
      </c>
      <c r="E34" s="78" t="s">
        <v>75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6048</v>
      </c>
      <c r="CM34" s="105">
        <v>320.10999999999996</v>
      </c>
      <c r="CN34" s="105">
        <v>56177.94</v>
      </c>
      <c r="CO34" s="105">
        <v>130839.86000000003</v>
      </c>
      <c r="CP34" s="105">
        <v>16753.849999999999</v>
      </c>
      <c r="CQ34" s="105">
        <v>764.61000000000013</v>
      </c>
      <c r="CR34" s="105">
        <v>914.61000000000013</v>
      </c>
      <c r="CS34" s="105">
        <v>42276.509999999995</v>
      </c>
      <c r="CT34" s="105">
        <v>13918.49</v>
      </c>
      <c r="CU34" s="105">
        <v>13185.38</v>
      </c>
      <c r="CV34" s="105">
        <v>13873.999999999998</v>
      </c>
      <c r="CW34" s="106">
        <v>14777.889999999998</v>
      </c>
      <c r="CX34" s="104">
        <v>1060.0899999999999</v>
      </c>
      <c r="CY34" s="105">
        <v>375.97</v>
      </c>
      <c r="CZ34" s="105">
        <v>13202.22</v>
      </c>
      <c r="DA34" s="105">
        <v>12964.26</v>
      </c>
      <c r="DB34" s="105">
        <v>26281.200000000001</v>
      </c>
      <c r="DC34" s="105">
        <v>348.13</v>
      </c>
      <c r="DD34" s="105">
        <v>1616.23</v>
      </c>
      <c r="DE34" s="105">
        <v>1010.33</v>
      </c>
      <c r="DF34" s="105">
        <v>44516.99</v>
      </c>
      <c r="DG34" s="105">
        <v>2431.4299999999998</v>
      </c>
      <c r="DH34" s="105">
        <v>36650.42</v>
      </c>
      <c r="DI34" s="106">
        <v>26159.97</v>
      </c>
      <c r="DJ34" s="104">
        <v>1212.81</v>
      </c>
      <c r="DK34" s="105">
        <v>5175.4699999999993</v>
      </c>
      <c r="DL34" s="105">
        <v>732.47</v>
      </c>
      <c r="DM34" s="105">
        <v>627.47</v>
      </c>
      <c r="DN34" s="105">
        <v>613.48</v>
      </c>
      <c r="DO34" s="105">
        <v>744.61</v>
      </c>
      <c r="DP34" s="105">
        <v>14916.06</v>
      </c>
      <c r="DQ34" s="105">
        <v>14159.26</v>
      </c>
      <c r="DR34" s="105">
        <v>0</v>
      </c>
      <c r="DS34" s="105">
        <v>0</v>
      </c>
      <c r="DT34" s="105">
        <v>0</v>
      </c>
      <c r="DU34" s="106">
        <v>0</v>
      </c>
    </row>
    <row r="35" spans="1:125">
      <c r="D35" s="74">
        <v>7144</v>
      </c>
      <c r="E35" s="78" t="s">
        <v>77</v>
      </c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04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6"/>
      <c r="AP35" s="104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6"/>
      <c r="BB35" s="104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6"/>
      <c r="BN35" s="104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6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4">
        <v>222019.59</v>
      </c>
      <c r="CM35" s="105">
        <v>260412.75999999998</v>
      </c>
      <c r="CN35" s="105">
        <v>313915.52000000002</v>
      </c>
      <c r="CO35" s="105">
        <v>296413.04000000004</v>
      </c>
      <c r="CP35" s="105">
        <v>213025.27000000002</v>
      </c>
      <c r="CQ35" s="105">
        <v>239906.21999999997</v>
      </c>
      <c r="CR35" s="105">
        <v>270961.98</v>
      </c>
      <c r="CS35" s="105">
        <v>229984.59999999995</v>
      </c>
      <c r="CT35" s="105">
        <v>298987.89</v>
      </c>
      <c r="CU35" s="105">
        <v>282520.88</v>
      </c>
      <c r="CV35" s="105">
        <v>371527.13</v>
      </c>
      <c r="CW35" s="106">
        <v>324502.27999999997</v>
      </c>
      <c r="CX35" s="104">
        <v>353041.95</v>
      </c>
      <c r="CY35" s="105">
        <v>346116.13</v>
      </c>
      <c r="CZ35" s="105">
        <v>387159.84</v>
      </c>
      <c r="DA35" s="105">
        <v>354782.12</v>
      </c>
      <c r="DB35" s="105">
        <v>305099.5</v>
      </c>
      <c r="DC35" s="105">
        <v>376168.74</v>
      </c>
      <c r="DD35" s="105">
        <v>484126.17</v>
      </c>
      <c r="DE35" s="105">
        <v>530705.4</v>
      </c>
      <c r="DF35" s="105">
        <v>537911.5</v>
      </c>
      <c r="DG35" s="105">
        <v>446582.67</v>
      </c>
      <c r="DH35" s="105">
        <v>423348.29</v>
      </c>
      <c r="DI35" s="106">
        <v>420348.35</v>
      </c>
      <c r="DJ35" s="104">
        <v>237130.88000000003</v>
      </c>
      <c r="DK35" s="105">
        <v>506068.23000000004</v>
      </c>
      <c r="DL35" s="105">
        <v>403925.92</v>
      </c>
      <c r="DM35" s="105">
        <v>395780.74</v>
      </c>
      <c r="DN35" s="105">
        <v>414824.88</v>
      </c>
      <c r="DO35" s="105">
        <v>427154.32000000012</v>
      </c>
      <c r="DP35" s="105">
        <v>559998.53</v>
      </c>
      <c r="DQ35" s="105">
        <v>678925.78000000014</v>
      </c>
      <c r="DR35" s="105">
        <v>0</v>
      </c>
      <c r="DS35" s="105">
        <v>0</v>
      </c>
      <c r="DT35" s="105">
        <v>0</v>
      </c>
      <c r="DU35" s="106">
        <v>0</v>
      </c>
    </row>
    <row r="36" spans="1:125">
      <c r="D36" s="74">
        <v>7145</v>
      </c>
      <c r="E36" s="78" t="s">
        <v>79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0</v>
      </c>
      <c r="CM36" s="105">
        <v>0</v>
      </c>
      <c r="CN36" s="105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6">
        <v>0</v>
      </c>
      <c r="CX36" s="104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>
        <v>0</v>
      </c>
      <c r="DH36" s="105">
        <v>0</v>
      </c>
      <c r="DI36" s="106">
        <v>0</v>
      </c>
      <c r="DJ36" s="104">
        <v>0</v>
      </c>
      <c r="DK36" s="105">
        <v>0</v>
      </c>
      <c r="DL36" s="105">
        <v>0</v>
      </c>
      <c r="DM36" s="105">
        <v>0</v>
      </c>
      <c r="DN36" s="105">
        <v>0</v>
      </c>
      <c r="DO36" s="105">
        <v>0</v>
      </c>
      <c r="DP36" s="105">
        <v>0</v>
      </c>
      <c r="DQ36" s="105">
        <v>0</v>
      </c>
      <c r="DR36" s="105">
        <v>0</v>
      </c>
      <c r="DS36" s="105">
        <v>0</v>
      </c>
      <c r="DT36" s="105">
        <v>0</v>
      </c>
      <c r="DU36" s="106">
        <v>0</v>
      </c>
    </row>
    <row r="37" spans="1:125" ht="30">
      <c r="D37" s="74">
        <v>7146</v>
      </c>
      <c r="E37" s="78" t="s">
        <v>559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0</v>
      </c>
      <c r="CM37" s="105">
        <v>0</v>
      </c>
      <c r="CN37" s="105">
        <v>0</v>
      </c>
      <c r="CO37" s="105">
        <v>0</v>
      </c>
      <c r="CP37" s="105">
        <v>0</v>
      </c>
      <c r="CQ37" s="105">
        <v>0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6">
        <v>0</v>
      </c>
      <c r="CX37" s="104">
        <v>0</v>
      </c>
      <c r="CY37" s="105">
        <v>0</v>
      </c>
      <c r="CZ37" s="105">
        <v>0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>
        <v>0</v>
      </c>
      <c r="DH37" s="105">
        <v>0</v>
      </c>
      <c r="DI37" s="106">
        <v>0</v>
      </c>
      <c r="DJ37" s="104">
        <v>0</v>
      </c>
      <c r="DK37" s="105">
        <v>0</v>
      </c>
      <c r="DL37" s="105">
        <v>0</v>
      </c>
      <c r="DM37" s="105">
        <v>0</v>
      </c>
      <c r="DN37" s="105">
        <v>0</v>
      </c>
      <c r="DO37" s="105">
        <v>0</v>
      </c>
      <c r="DP37" s="105">
        <v>0</v>
      </c>
      <c r="DQ37" s="105">
        <v>0</v>
      </c>
      <c r="DR37" s="105">
        <v>0</v>
      </c>
      <c r="DS37" s="105">
        <v>0</v>
      </c>
      <c r="DT37" s="105">
        <v>0</v>
      </c>
      <c r="DU37" s="106">
        <v>0</v>
      </c>
    </row>
    <row r="38" spans="1:125" ht="45">
      <c r="D38" s="74">
        <v>7147</v>
      </c>
      <c r="E38" s="78" t="s">
        <v>83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0</v>
      </c>
      <c r="CM38" s="105">
        <v>0</v>
      </c>
      <c r="CN38" s="105">
        <v>0</v>
      </c>
      <c r="CO38" s="105">
        <v>0</v>
      </c>
      <c r="CP38" s="105">
        <v>0</v>
      </c>
      <c r="CQ38" s="105">
        <v>0</v>
      </c>
      <c r="CR38" s="105">
        <v>0</v>
      </c>
      <c r="CS38" s="105">
        <v>0</v>
      </c>
      <c r="CT38" s="105">
        <v>0</v>
      </c>
      <c r="CU38" s="105">
        <v>0</v>
      </c>
      <c r="CV38" s="105">
        <v>0</v>
      </c>
      <c r="CW38" s="106">
        <v>0</v>
      </c>
      <c r="CX38" s="104">
        <v>0</v>
      </c>
      <c r="CY38" s="105">
        <v>0</v>
      </c>
      <c r="CZ38" s="105">
        <v>0</v>
      </c>
      <c r="DA38" s="105">
        <v>0</v>
      </c>
      <c r="DB38" s="105">
        <v>0</v>
      </c>
      <c r="DC38" s="105">
        <v>0</v>
      </c>
      <c r="DD38" s="105">
        <v>0</v>
      </c>
      <c r="DE38" s="105">
        <v>0</v>
      </c>
      <c r="DF38" s="105">
        <v>0</v>
      </c>
      <c r="DG38" s="105">
        <v>0</v>
      </c>
      <c r="DH38" s="105">
        <v>0</v>
      </c>
      <c r="DI38" s="106">
        <v>0</v>
      </c>
      <c r="DJ38" s="104">
        <v>0</v>
      </c>
      <c r="DK38" s="105">
        <v>0</v>
      </c>
      <c r="DL38" s="105">
        <v>0</v>
      </c>
      <c r="DM38" s="105">
        <v>0</v>
      </c>
      <c r="DN38" s="105">
        <v>0</v>
      </c>
      <c r="DO38" s="105">
        <v>0</v>
      </c>
      <c r="DP38" s="105">
        <v>0</v>
      </c>
      <c r="DQ38" s="105">
        <v>0</v>
      </c>
      <c r="DR38" s="105">
        <v>0</v>
      </c>
      <c r="DS38" s="105">
        <v>0</v>
      </c>
      <c r="DT38" s="105">
        <v>0</v>
      </c>
      <c r="DU38" s="106">
        <v>0</v>
      </c>
    </row>
    <row r="39" spans="1:125">
      <c r="D39" s="74">
        <v>7148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200170.60000000003</v>
      </c>
      <c r="CM39" s="105">
        <v>185749.99999999997</v>
      </c>
      <c r="CN39" s="105">
        <v>228989.35000000003</v>
      </c>
      <c r="CO39" s="105">
        <v>274371.25000000006</v>
      </c>
      <c r="CP39" s="105">
        <v>243469.35</v>
      </c>
      <c r="CQ39" s="105">
        <v>383575.8299999999</v>
      </c>
      <c r="CR39" s="105">
        <v>441154.73999999993</v>
      </c>
      <c r="CS39" s="105">
        <v>390342.59</v>
      </c>
      <c r="CT39" s="105">
        <v>273601.75999999995</v>
      </c>
      <c r="CU39" s="105">
        <v>630488.81999999972</v>
      </c>
      <c r="CV39" s="105">
        <v>193495.36000000004</v>
      </c>
      <c r="CW39" s="106">
        <v>213614.54</v>
      </c>
      <c r="CX39" s="104">
        <v>125915.12</v>
      </c>
      <c r="CY39" s="105">
        <v>108356.37</v>
      </c>
      <c r="CZ39" s="105">
        <v>205665.12</v>
      </c>
      <c r="DA39" s="105">
        <v>255519.42</v>
      </c>
      <c r="DB39" s="105">
        <v>291151.05</v>
      </c>
      <c r="DC39" s="105">
        <v>361590.53</v>
      </c>
      <c r="DD39" s="105">
        <v>317192.61</v>
      </c>
      <c r="DE39" s="105">
        <v>510679.05</v>
      </c>
      <c r="DF39" s="105">
        <v>294723.99</v>
      </c>
      <c r="DG39" s="105">
        <v>197967.26</v>
      </c>
      <c r="DH39" s="105">
        <v>229075.65</v>
      </c>
      <c r="DI39" s="106">
        <v>256486.97</v>
      </c>
      <c r="DJ39" s="104">
        <v>142068.94999999998</v>
      </c>
      <c r="DK39" s="105">
        <v>145668.24</v>
      </c>
      <c r="DL39" s="105">
        <v>157379</v>
      </c>
      <c r="DM39" s="105">
        <v>246973.09999999998</v>
      </c>
      <c r="DN39" s="105">
        <v>681672.80999999994</v>
      </c>
      <c r="DO39" s="105">
        <v>2024244.67</v>
      </c>
      <c r="DP39" s="105">
        <v>2143300.5900000008</v>
      </c>
      <c r="DQ39" s="105">
        <v>2473196.61</v>
      </c>
      <c r="DR39" s="105">
        <v>0</v>
      </c>
      <c r="DS39" s="105">
        <v>0</v>
      </c>
      <c r="DT39" s="105">
        <v>0</v>
      </c>
      <c r="DU39" s="106">
        <v>0</v>
      </c>
    </row>
    <row r="40" spans="1:125">
      <c r="D40" s="74">
        <v>7149</v>
      </c>
      <c r="E40" s="78" t="s">
        <v>87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384654.74999999988</v>
      </c>
      <c r="CM40" s="105">
        <v>549162.87999999966</v>
      </c>
      <c r="CN40" s="105">
        <v>692520.41</v>
      </c>
      <c r="CO40" s="105">
        <v>99217.51999999996</v>
      </c>
      <c r="CP40" s="105">
        <v>74326.66</v>
      </c>
      <c r="CQ40" s="105">
        <v>140176.44999999992</v>
      </c>
      <c r="CR40" s="105">
        <v>161394.89000000004</v>
      </c>
      <c r="CS40" s="105">
        <v>95423.950000000012</v>
      </c>
      <c r="CT40" s="105">
        <v>324870.57000000007</v>
      </c>
      <c r="CU40" s="105">
        <v>164981.72999999992</v>
      </c>
      <c r="CV40" s="105">
        <v>454757.5699999996</v>
      </c>
      <c r="CW40" s="106">
        <v>156499.71000000005</v>
      </c>
      <c r="CX40" s="104">
        <v>596310.49</v>
      </c>
      <c r="CY40" s="105">
        <v>151190.70000000001</v>
      </c>
      <c r="CZ40" s="105">
        <v>174163.47</v>
      </c>
      <c r="DA40" s="105">
        <v>162756.79</v>
      </c>
      <c r="DB40" s="105">
        <v>754025.16</v>
      </c>
      <c r="DC40" s="105">
        <v>663010.98</v>
      </c>
      <c r="DD40" s="105">
        <v>603052.30000000005</v>
      </c>
      <c r="DE40" s="105">
        <v>223047.59</v>
      </c>
      <c r="DF40" s="105">
        <v>220438.23</v>
      </c>
      <c r="DG40" s="105">
        <v>1825550.95</v>
      </c>
      <c r="DH40" s="105">
        <v>146939.47</v>
      </c>
      <c r="DI40" s="106">
        <v>271361.46999999997</v>
      </c>
      <c r="DJ40" s="104">
        <v>122875.68999999999</v>
      </c>
      <c r="DK40" s="105">
        <v>199884.82999999993</v>
      </c>
      <c r="DL40" s="105">
        <v>890301.44999999972</v>
      </c>
      <c r="DM40" s="105">
        <v>175636.78999999998</v>
      </c>
      <c r="DN40" s="105">
        <v>719669.55000000051</v>
      </c>
      <c r="DO40" s="105">
        <v>287667.69</v>
      </c>
      <c r="DP40" s="105">
        <v>655185.99</v>
      </c>
      <c r="DQ40" s="105">
        <v>129567.57000000002</v>
      </c>
      <c r="DR40" s="105">
        <v>0</v>
      </c>
      <c r="DS40" s="105">
        <v>0</v>
      </c>
      <c r="DT40" s="105">
        <v>0</v>
      </c>
      <c r="DU40" s="106">
        <v>0</v>
      </c>
    </row>
    <row r="41" spans="1:125" s="9" customFormat="1">
      <c r="A41" s="140"/>
      <c r="B41" s="140"/>
      <c r="C41" s="140">
        <v>715</v>
      </c>
      <c r="D41" s="140">
        <v>715</v>
      </c>
      <c r="E41" s="141" t="s">
        <v>89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2325408.9100000015</v>
      </c>
      <c r="CM41" s="143">
        <v>1380294.78</v>
      </c>
      <c r="CN41" s="143">
        <v>1585729.3000000012</v>
      </c>
      <c r="CO41" s="143">
        <v>2752927.87</v>
      </c>
      <c r="CP41" s="143">
        <v>2926591.1800000006</v>
      </c>
      <c r="CQ41" s="143">
        <v>2018414.159999999</v>
      </c>
      <c r="CR41" s="143">
        <v>3252322.99</v>
      </c>
      <c r="CS41" s="143">
        <v>2552195.8000000003</v>
      </c>
      <c r="CT41" s="143">
        <v>2584912.9000000013</v>
      </c>
      <c r="CU41" s="143">
        <v>2305817.4300000011</v>
      </c>
      <c r="CV41" s="143">
        <v>4419328.6100000013</v>
      </c>
      <c r="CW41" s="144">
        <v>5571807.3499999987</v>
      </c>
      <c r="CX41" s="142">
        <f>+SUM(CX42:CX46)</f>
        <v>2213002.56</v>
      </c>
      <c r="CY41" s="143">
        <f t="shared" ref="CY41:DI41" si="4">+SUM(CY42:CY46)</f>
        <v>1442024.72</v>
      </c>
      <c r="CZ41" s="143">
        <f t="shared" si="4"/>
        <v>1630424.69</v>
      </c>
      <c r="DA41" s="143">
        <f t="shared" si="4"/>
        <v>2256750.63</v>
      </c>
      <c r="DB41" s="143">
        <f t="shared" si="4"/>
        <v>3037379.71</v>
      </c>
      <c r="DC41" s="143">
        <f t="shared" si="4"/>
        <v>3367439.83</v>
      </c>
      <c r="DD41" s="143">
        <f t="shared" si="4"/>
        <v>2293849.2600000002</v>
      </c>
      <c r="DE41" s="143">
        <f t="shared" si="4"/>
        <v>2870350.6599999997</v>
      </c>
      <c r="DF41" s="143">
        <f t="shared" si="4"/>
        <v>2413546.9499999997</v>
      </c>
      <c r="DG41" s="143">
        <f t="shared" si="4"/>
        <v>2082889.32</v>
      </c>
      <c r="DH41" s="143">
        <f t="shared" si="4"/>
        <v>1707765.33</v>
      </c>
      <c r="DI41" s="144">
        <f t="shared" si="4"/>
        <v>4214617.99</v>
      </c>
      <c r="DJ41" s="142">
        <v>1078993.6399999997</v>
      </c>
      <c r="DK41" s="143">
        <v>1357152.6799999995</v>
      </c>
      <c r="DL41" s="143">
        <v>1908825.9099999992</v>
      </c>
      <c r="DM41" s="143">
        <v>3053596.8600000003</v>
      </c>
      <c r="DN41" s="143">
        <v>2679781.1700000018</v>
      </c>
      <c r="DO41" s="143">
        <v>2215879.2099999981</v>
      </c>
      <c r="DP41" s="143">
        <v>2312538.1100000008</v>
      </c>
      <c r="DQ41" s="143">
        <v>2703100.1399999978</v>
      </c>
      <c r="DR41" s="143">
        <v>0</v>
      </c>
      <c r="DS41" s="143">
        <v>0</v>
      </c>
      <c r="DT41" s="143">
        <v>0</v>
      </c>
      <c r="DU41" s="144">
        <v>0</v>
      </c>
    </row>
    <row r="42" spans="1:125">
      <c r="D42" s="74">
        <v>7151</v>
      </c>
      <c r="E42" s="78" t="s">
        <v>91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94696.66</v>
      </c>
      <c r="CM42" s="105">
        <v>18969.600000000002</v>
      </c>
      <c r="CN42" s="105">
        <v>46547.31</v>
      </c>
      <c r="CO42" s="105">
        <v>990030.31</v>
      </c>
      <c r="CP42" s="105">
        <v>254972.35999999996</v>
      </c>
      <c r="CQ42" s="105">
        <v>113427.79</v>
      </c>
      <c r="CR42" s="105">
        <v>79102.33</v>
      </c>
      <c r="CS42" s="105">
        <v>7776.58</v>
      </c>
      <c r="CT42" s="105">
        <v>31884.589999999997</v>
      </c>
      <c r="CU42" s="105">
        <v>75119.199999999997</v>
      </c>
      <c r="CV42" s="105">
        <v>2100781.7800000003</v>
      </c>
      <c r="CW42" s="106">
        <v>2339576.2200000002</v>
      </c>
      <c r="CX42" s="104">
        <v>790825.44</v>
      </c>
      <c r="CY42" s="105">
        <v>6808.29</v>
      </c>
      <c r="CZ42" s="105">
        <v>31068.01</v>
      </c>
      <c r="DA42" s="105">
        <v>479404.25</v>
      </c>
      <c r="DB42" s="105">
        <v>546746.59</v>
      </c>
      <c r="DC42" s="105">
        <v>57097.79</v>
      </c>
      <c r="DD42" s="105">
        <v>132005.81</v>
      </c>
      <c r="DE42" s="105">
        <v>20548.169999999998</v>
      </c>
      <c r="DF42" s="105">
        <v>169093.45</v>
      </c>
      <c r="DG42" s="105">
        <v>272552.94</v>
      </c>
      <c r="DH42" s="105">
        <v>10087.67</v>
      </c>
      <c r="DI42" s="106">
        <v>222075.65</v>
      </c>
      <c r="DJ42" s="104">
        <v>94468.24</v>
      </c>
      <c r="DK42" s="105">
        <v>11948.380000000003</v>
      </c>
      <c r="DL42" s="105">
        <v>310981.36000000004</v>
      </c>
      <c r="DM42" s="105">
        <v>710303.47</v>
      </c>
      <c r="DN42" s="105">
        <v>301859.41000000003</v>
      </c>
      <c r="DO42" s="105">
        <v>102862.66</v>
      </c>
      <c r="DP42" s="105">
        <v>65896.25</v>
      </c>
      <c r="DQ42" s="105">
        <v>26407.75</v>
      </c>
      <c r="DR42" s="105">
        <v>0</v>
      </c>
      <c r="DS42" s="105">
        <v>0</v>
      </c>
      <c r="DT42" s="105">
        <v>0</v>
      </c>
      <c r="DU42" s="106">
        <v>0</v>
      </c>
    </row>
    <row r="43" spans="1:125">
      <c r="D43" s="74">
        <v>7152</v>
      </c>
      <c r="E43" s="78" t="s">
        <v>93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557860.02000000025</v>
      </c>
      <c r="CM43" s="105">
        <v>771358.4800000001</v>
      </c>
      <c r="CN43" s="105">
        <v>756900.55000000016</v>
      </c>
      <c r="CO43" s="105">
        <v>784739.93000000028</v>
      </c>
      <c r="CP43" s="105">
        <v>1021420.2400000001</v>
      </c>
      <c r="CQ43" s="105">
        <v>1082837.399999999</v>
      </c>
      <c r="CR43" s="105">
        <v>1623054.5499999996</v>
      </c>
      <c r="CS43" s="105">
        <v>1626229.2100000002</v>
      </c>
      <c r="CT43" s="105">
        <v>1195519.1200000001</v>
      </c>
      <c r="CU43" s="105">
        <v>922428.97999999975</v>
      </c>
      <c r="CV43" s="105">
        <v>869707.82999999961</v>
      </c>
      <c r="CW43" s="106">
        <v>1104644.1199999987</v>
      </c>
      <c r="CX43" s="104">
        <v>656458.4</v>
      </c>
      <c r="CY43" s="105">
        <v>837985.98</v>
      </c>
      <c r="CZ43" s="105">
        <v>970016.33</v>
      </c>
      <c r="DA43" s="105">
        <v>945260.91</v>
      </c>
      <c r="DB43" s="105">
        <v>952872.01</v>
      </c>
      <c r="DC43" s="105">
        <v>1382633.53</v>
      </c>
      <c r="DD43" s="105">
        <v>1407232.77</v>
      </c>
      <c r="DE43" s="105">
        <v>2109107.23</v>
      </c>
      <c r="DF43" s="105">
        <v>1446940.5</v>
      </c>
      <c r="DG43" s="105">
        <v>1096826.21</v>
      </c>
      <c r="DH43" s="105">
        <v>976844.31</v>
      </c>
      <c r="DI43" s="106">
        <v>1367203.26</v>
      </c>
      <c r="DJ43" s="104">
        <v>626884.89999999956</v>
      </c>
      <c r="DK43" s="105">
        <v>827022.77999999945</v>
      </c>
      <c r="DL43" s="105">
        <v>896065.73999999929</v>
      </c>
      <c r="DM43" s="105">
        <v>896678.8600000001</v>
      </c>
      <c r="DN43" s="105">
        <v>908733.1800000004</v>
      </c>
      <c r="DO43" s="105">
        <v>1319981.7099999986</v>
      </c>
      <c r="DP43" s="105">
        <v>1454883.4800000009</v>
      </c>
      <c r="DQ43" s="105">
        <v>1669311.7199999983</v>
      </c>
      <c r="DR43" s="105">
        <v>0</v>
      </c>
      <c r="DS43" s="105">
        <v>0</v>
      </c>
      <c r="DT43" s="105">
        <v>0</v>
      </c>
      <c r="DU43" s="106">
        <v>0</v>
      </c>
    </row>
    <row r="44" spans="1:125" ht="30">
      <c r="D44" s="74">
        <v>7153</v>
      </c>
      <c r="E44" s="78" t="s">
        <v>95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90759.260000000009</v>
      </c>
      <c r="CM44" s="105">
        <v>122800.12000000001</v>
      </c>
      <c r="CN44" s="105">
        <v>196877.73000000016</v>
      </c>
      <c r="CO44" s="105">
        <v>166320.09</v>
      </c>
      <c r="CP44" s="105">
        <v>148764.78999999998</v>
      </c>
      <c r="CQ44" s="105">
        <v>212250.30999999991</v>
      </c>
      <c r="CR44" s="105">
        <v>254772.72000000012</v>
      </c>
      <c r="CS44" s="105">
        <v>246804.62</v>
      </c>
      <c r="CT44" s="105">
        <v>170264.19999999998</v>
      </c>
      <c r="CU44" s="105">
        <v>179854.41000000003</v>
      </c>
      <c r="CV44" s="105">
        <v>146602.05000000008</v>
      </c>
      <c r="CW44" s="106">
        <v>243339.96</v>
      </c>
      <c r="CX44" s="104">
        <v>109376.37</v>
      </c>
      <c r="CY44" s="105">
        <v>160251.59</v>
      </c>
      <c r="CZ44" s="105">
        <v>171488.41</v>
      </c>
      <c r="DA44" s="105">
        <v>218231.41</v>
      </c>
      <c r="DB44" s="105">
        <v>317538.11</v>
      </c>
      <c r="DC44" s="105">
        <v>227087.17</v>
      </c>
      <c r="DD44" s="105">
        <v>181729.34</v>
      </c>
      <c r="DE44" s="105">
        <v>200156.99</v>
      </c>
      <c r="DF44" s="105">
        <v>183628.91</v>
      </c>
      <c r="DG44" s="105">
        <v>177171.64</v>
      </c>
      <c r="DH44" s="105">
        <v>151926.85</v>
      </c>
      <c r="DI44" s="106">
        <v>230907.9</v>
      </c>
      <c r="DJ44" s="104">
        <v>95135.840000000026</v>
      </c>
      <c r="DK44" s="105">
        <v>145189.68000000005</v>
      </c>
      <c r="DL44" s="105">
        <v>156223.7300000001</v>
      </c>
      <c r="DM44" s="105">
        <v>204700.82999999996</v>
      </c>
      <c r="DN44" s="105">
        <v>152469.52000000002</v>
      </c>
      <c r="DO44" s="105">
        <v>225386.87000000002</v>
      </c>
      <c r="DP44" s="105">
        <v>164891.53999999998</v>
      </c>
      <c r="DQ44" s="105">
        <v>192790.5</v>
      </c>
      <c r="DR44" s="105">
        <v>0</v>
      </c>
      <c r="DS44" s="105">
        <v>0</v>
      </c>
      <c r="DT44" s="105">
        <v>0</v>
      </c>
      <c r="DU44" s="106">
        <v>0</v>
      </c>
    </row>
    <row r="45" spans="1:125">
      <c r="D45" s="74">
        <v>7154</v>
      </c>
      <c r="E45" s="78" t="s">
        <v>97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</row>
    <row r="46" spans="1:125">
      <c r="D46" s="74">
        <v>7155</v>
      </c>
      <c r="E46" s="78" t="s">
        <v>89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1582092.9700000011</v>
      </c>
      <c r="CM46" s="105">
        <v>467166.5799999999</v>
      </c>
      <c r="CN46" s="105">
        <v>585403.71000000078</v>
      </c>
      <c r="CO46" s="105">
        <v>811837.54</v>
      </c>
      <c r="CP46" s="105">
        <v>1501433.7900000005</v>
      </c>
      <c r="CQ46" s="105">
        <v>609898.66000000015</v>
      </c>
      <c r="CR46" s="105">
        <v>1295393.3900000006</v>
      </c>
      <c r="CS46" s="105">
        <v>671385.39000000013</v>
      </c>
      <c r="CT46" s="105">
        <v>1187244.9900000012</v>
      </c>
      <c r="CU46" s="105">
        <v>1128414.8400000012</v>
      </c>
      <c r="CV46" s="105">
        <v>1302236.9500000007</v>
      </c>
      <c r="CW46" s="106">
        <v>1884247.05</v>
      </c>
      <c r="CX46" s="104">
        <v>656342.35</v>
      </c>
      <c r="CY46" s="105">
        <v>436978.86</v>
      </c>
      <c r="CZ46" s="105">
        <v>457851.94</v>
      </c>
      <c r="DA46" s="105">
        <v>613854.06000000006</v>
      </c>
      <c r="DB46" s="105">
        <v>1220223</v>
      </c>
      <c r="DC46" s="105">
        <v>1700621.34</v>
      </c>
      <c r="DD46" s="105">
        <v>572881.34</v>
      </c>
      <c r="DE46" s="105">
        <v>540538.27</v>
      </c>
      <c r="DF46" s="105">
        <v>613884.09</v>
      </c>
      <c r="DG46" s="105">
        <v>536338.53</v>
      </c>
      <c r="DH46" s="105">
        <v>568906.5</v>
      </c>
      <c r="DI46" s="106">
        <v>2394431.1800000002</v>
      </c>
      <c r="DJ46" s="104">
        <v>262504.66000000003</v>
      </c>
      <c r="DK46" s="105">
        <v>372991.83999999991</v>
      </c>
      <c r="DL46" s="105">
        <v>545555.07999999949</v>
      </c>
      <c r="DM46" s="105">
        <v>1241913.7000000004</v>
      </c>
      <c r="DN46" s="105">
        <v>1316719.0600000012</v>
      </c>
      <c r="DO46" s="105">
        <v>567647.96999999951</v>
      </c>
      <c r="DP46" s="105">
        <v>626866.83999999973</v>
      </c>
      <c r="DQ46" s="105">
        <v>814590.16999999946</v>
      </c>
      <c r="DR46" s="105">
        <v>0</v>
      </c>
      <c r="DS46" s="105">
        <v>0</v>
      </c>
      <c r="DT46" s="105">
        <v>0</v>
      </c>
      <c r="DU46" s="106">
        <v>0</v>
      </c>
    </row>
    <row r="47" spans="1:125" s="9" customFormat="1">
      <c r="A47" s="140"/>
      <c r="B47" s="140">
        <v>72</v>
      </c>
      <c r="C47" s="140" t="s">
        <v>100</v>
      </c>
      <c r="D47" s="140">
        <v>72</v>
      </c>
      <c r="E47" s="141" t="s">
        <v>101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10542.3</v>
      </c>
      <c r="CM47" s="143">
        <v>34351.880000000005</v>
      </c>
      <c r="CN47" s="143">
        <v>12933.289999999999</v>
      </c>
      <c r="CO47" s="143">
        <v>120350.93999999999</v>
      </c>
      <c r="CP47" s="143">
        <v>206183.41000000003</v>
      </c>
      <c r="CQ47" s="143">
        <v>461491.11</v>
      </c>
      <c r="CR47" s="143">
        <v>435504.79999999993</v>
      </c>
      <c r="CS47" s="143">
        <v>828248.49</v>
      </c>
      <c r="CT47" s="143">
        <v>315288.5</v>
      </c>
      <c r="CU47" s="143">
        <v>261391.69</v>
      </c>
      <c r="CV47" s="143">
        <v>330347.20999999996</v>
      </c>
      <c r="CW47" s="144">
        <v>8932212.7300000004</v>
      </c>
      <c r="CX47" s="142">
        <f>+SUM(CX48:CX49)</f>
        <v>121041.09000000001</v>
      </c>
      <c r="CY47" s="143">
        <f t="shared" ref="CY47:DI47" si="5">+SUM(CY48:CY49)</f>
        <v>26587.549999999996</v>
      </c>
      <c r="CZ47" s="143">
        <f t="shared" si="5"/>
        <v>140595.07999999999</v>
      </c>
      <c r="DA47" s="143">
        <f t="shared" si="5"/>
        <v>36604.900000000009</v>
      </c>
      <c r="DB47" s="143">
        <f t="shared" si="5"/>
        <v>20702.649999999998</v>
      </c>
      <c r="DC47" s="143">
        <f t="shared" si="5"/>
        <v>163425.53000000003</v>
      </c>
      <c r="DD47" s="143">
        <f t="shared" si="5"/>
        <v>380433.99</v>
      </c>
      <c r="DE47" s="143">
        <f t="shared" si="5"/>
        <v>461911.67999999993</v>
      </c>
      <c r="DF47" s="143">
        <f t="shared" si="5"/>
        <v>1916179.51</v>
      </c>
      <c r="DG47" s="143">
        <f t="shared" si="5"/>
        <v>112214.6</v>
      </c>
      <c r="DH47" s="143">
        <f t="shared" si="5"/>
        <v>76598.429999999993</v>
      </c>
      <c r="DI47" s="144">
        <f t="shared" si="5"/>
        <v>462623.71</v>
      </c>
      <c r="DJ47" s="142">
        <v>11355.319999999949</v>
      </c>
      <c r="DK47" s="143">
        <v>170462.88</v>
      </c>
      <c r="DL47" s="143">
        <v>996410.07000000018</v>
      </c>
      <c r="DM47" s="143">
        <v>23946.27</v>
      </c>
      <c r="DN47" s="143">
        <v>2673826.0900000003</v>
      </c>
      <c r="DO47" s="143">
        <v>40019.590000000004</v>
      </c>
      <c r="DP47" s="143">
        <v>827672.55999999994</v>
      </c>
      <c r="DQ47" s="143">
        <v>1708340.73</v>
      </c>
      <c r="DR47" s="143">
        <v>0</v>
      </c>
      <c r="DS47" s="143">
        <v>0</v>
      </c>
      <c r="DT47" s="143">
        <v>0</v>
      </c>
      <c r="DU47" s="144">
        <v>0</v>
      </c>
    </row>
    <row r="48" spans="1:125">
      <c r="C48" s="74">
        <v>721</v>
      </c>
      <c r="D48" s="74">
        <v>7212</v>
      </c>
      <c r="E48" s="78" t="s">
        <v>103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806645.4</v>
      </c>
      <c r="CT48" s="105">
        <v>0</v>
      </c>
      <c r="CU48" s="105">
        <v>42455.02</v>
      </c>
      <c r="CV48" s="105">
        <v>0</v>
      </c>
      <c r="CW48" s="106">
        <v>808096.84</v>
      </c>
      <c r="CX48" s="104">
        <v>121041.09000000001</v>
      </c>
      <c r="CY48" s="105">
        <v>26587.549999999996</v>
      </c>
      <c r="CZ48" s="105">
        <v>140595.07999999999</v>
      </c>
      <c r="DA48" s="105">
        <v>36604.900000000009</v>
      </c>
      <c r="DB48" s="105">
        <v>20702.649999999998</v>
      </c>
      <c r="DC48" s="105">
        <v>163425.53000000003</v>
      </c>
      <c r="DD48" s="105">
        <v>380433.99</v>
      </c>
      <c r="DE48" s="105">
        <v>461911.67999999993</v>
      </c>
      <c r="DF48" s="105">
        <v>1916179.51</v>
      </c>
      <c r="DG48" s="105">
        <v>112214.6</v>
      </c>
      <c r="DH48" s="105">
        <v>76598.429999999993</v>
      </c>
      <c r="DI48" s="106">
        <v>462623.71</v>
      </c>
      <c r="DJ48" s="104">
        <v>11355.319999999949</v>
      </c>
      <c r="DK48" s="105">
        <v>170462.88</v>
      </c>
      <c r="DL48" s="105">
        <v>996410.07000000018</v>
      </c>
      <c r="DM48" s="105">
        <v>23946.27</v>
      </c>
      <c r="DN48" s="105">
        <v>2673826.0900000003</v>
      </c>
      <c r="DO48" s="105">
        <v>40019.590000000004</v>
      </c>
      <c r="DP48" s="105">
        <v>827672.55999999994</v>
      </c>
      <c r="DQ48" s="105">
        <v>1708340.73</v>
      </c>
      <c r="DR48" s="105">
        <v>0</v>
      </c>
      <c r="DS48" s="105">
        <v>0</v>
      </c>
      <c r="DT48" s="105">
        <v>0</v>
      </c>
      <c r="DU48" s="106">
        <v>0</v>
      </c>
    </row>
    <row r="49" spans="1:125">
      <c r="C49" s="74">
        <v>722</v>
      </c>
      <c r="D49" s="74">
        <v>7222</v>
      </c>
      <c r="E49" s="78" t="s">
        <v>105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10542.3</v>
      </c>
      <c r="CM49" s="105">
        <v>34351.880000000005</v>
      </c>
      <c r="CN49" s="105">
        <v>12933.289999999999</v>
      </c>
      <c r="CO49" s="105">
        <v>120350.93999999999</v>
      </c>
      <c r="CP49" s="105">
        <v>206183.41000000003</v>
      </c>
      <c r="CQ49" s="105">
        <v>461491.11</v>
      </c>
      <c r="CR49" s="105">
        <v>435504.79999999993</v>
      </c>
      <c r="CS49" s="105">
        <v>21603.090000000004</v>
      </c>
      <c r="CT49" s="105">
        <v>315288.5</v>
      </c>
      <c r="CU49" s="105">
        <v>218936.67</v>
      </c>
      <c r="CV49" s="105">
        <v>330347.20999999996</v>
      </c>
      <c r="CW49" s="106">
        <v>8124115.8899999997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>
        <v>0</v>
      </c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</row>
    <row r="50" spans="1:125" s="9" customFormat="1" ht="30">
      <c r="A50" s="140"/>
      <c r="B50" s="140">
        <v>73</v>
      </c>
      <c r="C50" s="140"/>
      <c r="D50" s="140">
        <v>73</v>
      </c>
      <c r="E50" s="141" t="s">
        <v>107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206949.9</v>
      </c>
      <c r="CM50" s="143">
        <v>235107.78999999998</v>
      </c>
      <c r="CN50" s="143">
        <v>299748.19</v>
      </c>
      <c r="CO50" s="143">
        <v>298965.78000000003</v>
      </c>
      <c r="CP50" s="143">
        <v>208873.82</v>
      </c>
      <c r="CQ50" s="143">
        <v>273742.46000000002</v>
      </c>
      <c r="CR50" s="143">
        <v>3435190.4099999997</v>
      </c>
      <c r="CS50" s="143">
        <v>586185.70000000007</v>
      </c>
      <c r="CT50" s="143">
        <v>401482.51</v>
      </c>
      <c r="CU50" s="143">
        <v>614629.94999999995</v>
      </c>
      <c r="CV50" s="143">
        <v>171580.47</v>
      </c>
      <c r="CW50" s="144">
        <v>1810625.69</v>
      </c>
      <c r="CX50" s="142">
        <f>+SUM(CX51:CX52)</f>
        <v>145969.23000000001</v>
      </c>
      <c r="CY50" s="143">
        <f t="shared" ref="CY50:DI50" si="6">+SUM(CY51:CY52)</f>
        <v>107462.68</v>
      </c>
      <c r="CZ50" s="143">
        <f t="shared" si="6"/>
        <v>292731.87</v>
      </c>
      <c r="DA50" s="143">
        <f t="shared" si="6"/>
        <v>369726.11</v>
      </c>
      <c r="DB50" s="143">
        <f t="shared" si="6"/>
        <v>118088.34</v>
      </c>
      <c r="DC50" s="143">
        <f t="shared" si="6"/>
        <v>988773.85000000009</v>
      </c>
      <c r="DD50" s="143">
        <f t="shared" si="6"/>
        <v>98780.82</v>
      </c>
      <c r="DE50" s="143">
        <f t="shared" si="6"/>
        <v>305044.76</v>
      </c>
      <c r="DF50" s="143">
        <f t="shared" si="6"/>
        <v>476893.98</v>
      </c>
      <c r="DG50" s="143">
        <f t="shared" si="6"/>
        <v>368051.05</v>
      </c>
      <c r="DH50" s="143">
        <f t="shared" si="6"/>
        <v>1895040.21</v>
      </c>
      <c r="DI50" s="144">
        <f t="shared" si="6"/>
        <v>2215639.15</v>
      </c>
      <c r="DJ50" s="142">
        <v>444135.32</v>
      </c>
      <c r="DK50" s="143">
        <v>1847442.89</v>
      </c>
      <c r="DL50" s="143">
        <v>506716.21999999991</v>
      </c>
      <c r="DM50" s="143">
        <v>364215.68999999994</v>
      </c>
      <c r="DN50" s="143">
        <v>398596.26999999996</v>
      </c>
      <c r="DO50" s="143">
        <v>952416.52</v>
      </c>
      <c r="DP50" s="143">
        <v>90543.209999999992</v>
      </c>
      <c r="DQ50" s="143">
        <v>79534.3</v>
      </c>
      <c r="DR50" s="143">
        <v>0</v>
      </c>
      <c r="DS50" s="143">
        <v>0</v>
      </c>
      <c r="DT50" s="143">
        <v>0</v>
      </c>
      <c r="DU50" s="144">
        <v>0</v>
      </c>
    </row>
    <row r="51" spans="1:125">
      <c r="B51" s="74" t="s">
        <v>100</v>
      </c>
      <c r="C51" s="74">
        <v>731</v>
      </c>
      <c r="D51" s="74">
        <v>7311</v>
      </c>
      <c r="E51" s="78" t="s">
        <v>109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206949.9</v>
      </c>
      <c r="CM51" s="105">
        <v>235107.78999999998</v>
      </c>
      <c r="CN51" s="105">
        <v>299748.19</v>
      </c>
      <c r="CO51" s="105">
        <v>298965.78000000003</v>
      </c>
      <c r="CP51" s="105">
        <v>208873.82</v>
      </c>
      <c r="CQ51" s="105">
        <v>273742.46000000002</v>
      </c>
      <c r="CR51" s="105">
        <v>3435190.4099999997</v>
      </c>
      <c r="CS51" s="105">
        <v>586185.70000000007</v>
      </c>
      <c r="CT51" s="105">
        <v>401482.51</v>
      </c>
      <c r="CU51" s="105">
        <v>614629.94999999995</v>
      </c>
      <c r="CV51" s="105">
        <v>171580.47</v>
      </c>
      <c r="CW51" s="106">
        <v>1810625.69</v>
      </c>
      <c r="CX51" s="104">
        <v>145969.23000000001</v>
      </c>
      <c r="CY51" s="105">
        <v>107462.68</v>
      </c>
      <c r="CZ51" s="105">
        <v>292731.87</v>
      </c>
      <c r="DA51" s="105">
        <v>369726.11</v>
      </c>
      <c r="DB51" s="105">
        <v>118088.34</v>
      </c>
      <c r="DC51" s="105">
        <v>988773.85000000009</v>
      </c>
      <c r="DD51" s="105">
        <v>98780.82</v>
      </c>
      <c r="DE51" s="105">
        <v>305044.76</v>
      </c>
      <c r="DF51" s="105">
        <v>476893.98</v>
      </c>
      <c r="DG51" s="105">
        <v>368051.05</v>
      </c>
      <c r="DH51" s="105">
        <v>1895040.21</v>
      </c>
      <c r="DI51" s="106">
        <v>2215639.15</v>
      </c>
      <c r="DJ51" s="104">
        <v>444135.32</v>
      </c>
      <c r="DK51" s="105">
        <v>1847442.89</v>
      </c>
      <c r="DL51" s="105">
        <v>506716.21999999991</v>
      </c>
      <c r="DM51" s="105">
        <v>364215.68999999994</v>
      </c>
      <c r="DN51" s="105">
        <v>398596.26999999996</v>
      </c>
      <c r="DO51" s="105">
        <v>952416.52</v>
      </c>
      <c r="DP51" s="105">
        <v>90543.209999999992</v>
      </c>
      <c r="DQ51" s="105">
        <v>79534.3</v>
      </c>
      <c r="DR51" s="105">
        <v>0</v>
      </c>
      <c r="DS51" s="105">
        <v>0</v>
      </c>
      <c r="DT51" s="105">
        <v>0</v>
      </c>
      <c r="DU51" s="106">
        <v>0</v>
      </c>
    </row>
    <row r="52" spans="1:125">
      <c r="C52" s="74">
        <v>732</v>
      </c>
      <c r="D52" s="74">
        <v>7321</v>
      </c>
      <c r="E52" s="78" t="s">
        <v>111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0</v>
      </c>
      <c r="CN52" s="105">
        <v>0</v>
      </c>
      <c r="CO52" s="105">
        <v>0</v>
      </c>
      <c r="CP52" s="105">
        <v>0</v>
      </c>
      <c r="CQ52" s="105">
        <v>0</v>
      </c>
      <c r="CR52" s="105">
        <v>0</v>
      </c>
      <c r="CS52" s="105">
        <v>0</v>
      </c>
      <c r="CT52" s="105">
        <v>0</v>
      </c>
      <c r="CU52" s="105">
        <v>0</v>
      </c>
      <c r="CV52" s="105">
        <v>0</v>
      </c>
      <c r="CW52" s="106">
        <v>0</v>
      </c>
      <c r="CX52" s="104">
        <v>0</v>
      </c>
      <c r="CY52" s="105">
        <v>0</v>
      </c>
      <c r="CZ52" s="105">
        <v>0</v>
      </c>
      <c r="DA52" s="105">
        <v>0</v>
      </c>
      <c r="DB52" s="105">
        <v>0</v>
      </c>
      <c r="DC52" s="105">
        <v>0</v>
      </c>
      <c r="DD52" s="105">
        <v>0</v>
      </c>
      <c r="DE52" s="105">
        <v>0</v>
      </c>
      <c r="DF52" s="105">
        <v>0</v>
      </c>
      <c r="DG52" s="105">
        <v>0</v>
      </c>
      <c r="DH52" s="105">
        <v>0</v>
      </c>
      <c r="DI52" s="106">
        <v>0</v>
      </c>
      <c r="DJ52" s="104">
        <v>0</v>
      </c>
      <c r="DK52" s="105">
        <v>0</v>
      </c>
      <c r="DL52" s="105">
        <v>0</v>
      </c>
      <c r="DM52" s="105">
        <v>0</v>
      </c>
      <c r="DN52" s="105">
        <v>0</v>
      </c>
      <c r="DO52" s="105">
        <v>0</v>
      </c>
      <c r="DP52" s="105">
        <v>0</v>
      </c>
      <c r="DQ52" s="105">
        <v>0</v>
      </c>
      <c r="DR52" s="105">
        <v>0</v>
      </c>
      <c r="DS52" s="105">
        <v>0</v>
      </c>
      <c r="DT52" s="105">
        <v>0</v>
      </c>
      <c r="DU52" s="106">
        <v>0</v>
      </c>
    </row>
    <row r="53" spans="1:125" s="9" customFormat="1">
      <c r="A53" s="140"/>
      <c r="B53" s="140">
        <v>74</v>
      </c>
      <c r="C53" s="140" t="s">
        <v>100</v>
      </c>
      <c r="D53" s="140">
        <v>74</v>
      </c>
      <c r="E53" s="141" t="s">
        <v>113</v>
      </c>
      <c r="F53" s="142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4"/>
      <c r="R53" s="142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4"/>
      <c r="AD53" s="142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4"/>
      <c r="AP53" s="142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4"/>
      <c r="BB53" s="142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4"/>
      <c r="BN53" s="142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4"/>
      <c r="BZ53" s="142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2">
        <v>165851.26</v>
      </c>
      <c r="CM53" s="143">
        <v>158391.43</v>
      </c>
      <c r="CN53" s="143">
        <v>618410.81000000006</v>
      </c>
      <c r="CO53" s="143">
        <v>143255.71000000002</v>
      </c>
      <c r="CP53" s="143">
        <v>330184.12999999995</v>
      </c>
      <c r="CQ53" s="143">
        <v>460006.45</v>
      </c>
      <c r="CR53" s="143">
        <v>487486.95</v>
      </c>
      <c r="CS53" s="143">
        <v>225390.90000000002</v>
      </c>
      <c r="CT53" s="143">
        <v>761867.5299999998</v>
      </c>
      <c r="CU53" s="143">
        <v>1447115.8099999996</v>
      </c>
      <c r="CV53" s="143">
        <v>707499.84000000008</v>
      </c>
      <c r="CW53" s="144">
        <v>1108546.8899999999</v>
      </c>
      <c r="CX53" s="142">
        <f>+SUM(CX54:CX55)</f>
        <v>149764.72</v>
      </c>
      <c r="CY53" s="143">
        <f t="shared" ref="CY53:DI53" si="7">+SUM(CY54:CY55)</f>
        <v>724986.19</v>
      </c>
      <c r="CZ53" s="143">
        <f t="shared" si="7"/>
        <v>173095.78</v>
      </c>
      <c r="DA53" s="143">
        <f t="shared" si="7"/>
        <v>637220.35</v>
      </c>
      <c r="DB53" s="143">
        <f t="shared" si="7"/>
        <v>295224.23</v>
      </c>
      <c r="DC53" s="143">
        <f t="shared" si="7"/>
        <v>145661.5</v>
      </c>
      <c r="DD53" s="143">
        <f t="shared" si="7"/>
        <v>289870.69</v>
      </c>
      <c r="DE53" s="143">
        <f t="shared" si="7"/>
        <v>331260.12</v>
      </c>
      <c r="DF53" s="143">
        <f t="shared" si="7"/>
        <v>407300.13</v>
      </c>
      <c r="DG53" s="143">
        <f t="shared" si="7"/>
        <v>306869.74</v>
      </c>
      <c r="DH53" s="143">
        <f t="shared" si="7"/>
        <v>985123.3</v>
      </c>
      <c r="DI53" s="144">
        <f t="shared" si="7"/>
        <v>1023748.68</v>
      </c>
      <c r="DJ53" s="142">
        <v>261888.06</v>
      </c>
      <c r="DK53" s="143">
        <v>275848.11000000004</v>
      </c>
      <c r="DL53" s="143">
        <v>287203.82000000007</v>
      </c>
      <c r="DM53" s="143">
        <v>570763.18999999994</v>
      </c>
      <c r="DN53" s="143">
        <v>142862.19000000003</v>
      </c>
      <c r="DO53" s="143">
        <v>464110.17999999993</v>
      </c>
      <c r="DP53" s="143">
        <v>752588.29</v>
      </c>
      <c r="DQ53" s="143">
        <v>159688.91999999998</v>
      </c>
      <c r="DR53" s="143">
        <v>0</v>
      </c>
      <c r="DS53" s="143">
        <v>0</v>
      </c>
      <c r="DT53" s="143">
        <v>0</v>
      </c>
      <c r="DU53" s="144">
        <v>0</v>
      </c>
    </row>
    <row r="54" spans="1:125">
      <c r="C54" s="74">
        <v>741</v>
      </c>
      <c r="D54" s="74">
        <v>7411</v>
      </c>
      <c r="E54" s="78" t="s">
        <v>115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165851.26</v>
      </c>
      <c r="CM54" s="105">
        <v>158391.43</v>
      </c>
      <c r="CN54" s="105">
        <v>618410.81000000006</v>
      </c>
      <c r="CO54" s="105">
        <v>143255.71000000002</v>
      </c>
      <c r="CP54" s="105">
        <v>330184.12999999995</v>
      </c>
      <c r="CQ54" s="105">
        <v>460006.45</v>
      </c>
      <c r="CR54" s="105">
        <v>487486.95</v>
      </c>
      <c r="CS54" s="105">
        <v>225390.90000000002</v>
      </c>
      <c r="CT54" s="105">
        <v>761867.5299999998</v>
      </c>
      <c r="CU54" s="105">
        <v>1447115.8099999996</v>
      </c>
      <c r="CV54" s="105">
        <v>707499.84000000008</v>
      </c>
      <c r="CW54" s="106">
        <v>1108546.8899999999</v>
      </c>
      <c r="CX54" s="104">
        <v>149764.72</v>
      </c>
      <c r="CY54" s="105">
        <v>724986.19</v>
      </c>
      <c r="CZ54" s="105">
        <v>173095.78</v>
      </c>
      <c r="DA54" s="105">
        <v>637220.35</v>
      </c>
      <c r="DB54" s="105">
        <v>295224.23</v>
      </c>
      <c r="DC54" s="105">
        <v>145661.5</v>
      </c>
      <c r="DD54" s="105">
        <v>289870.69</v>
      </c>
      <c r="DE54" s="105">
        <v>331260.12</v>
      </c>
      <c r="DF54" s="105">
        <v>407300.13</v>
      </c>
      <c r="DG54" s="105">
        <v>306869.74</v>
      </c>
      <c r="DH54" s="105">
        <v>985123.3</v>
      </c>
      <c r="DI54" s="106">
        <v>1023748.68</v>
      </c>
      <c r="DJ54" s="104">
        <v>261888.06</v>
      </c>
      <c r="DK54" s="105">
        <v>275848.11000000004</v>
      </c>
      <c r="DL54" s="105">
        <v>287203.82000000007</v>
      </c>
      <c r="DM54" s="105">
        <v>570763.18999999994</v>
      </c>
      <c r="DN54" s="105">
        <v>142862.19000000003</v>
      </c>
      <c r="DO54" s="105">
        <v>464110.17999999993</v>
      </c>
      <c r="DP54" s="105">
        <v>752588.29</v>
      </c>
      <c r="DQ54" s="105">
        <v>159688.91999999998</v>
      </c>
      <c r="DR54" s="105">
        <v>0</v>
      </c>
      <c r="DS54" s="105">
        <v>0</v>
      </c>
      <c r="DT54" s="105">
        <v>0</v>
      </c>
      <c r="DU54" s="106">
        <v>0</v>
      </c>
    </row>
    <row r="55" spans="1:125">
      <c r="C55" s="74">
        <v>742</v>
      </c>
      <c r="D55" s="74">
        <v>7421</v>
      </c>
      <c r="E55" s="78" t="s">
        <v>117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0</v>
      </c>
      <c r="CM55" s="105">
        <v>0</v>
      </c>
      <c r="CN55" s="105">
        <v>0</v>
      </c>
      <c r="CO55" s="105">
        <v>0</v>
      </c>
      <c r="CP55" s="105">
        <v>0</v>
      </c>
      <c r="CQ55" s="105">
        <v>0</v>
      </c>
      <c r="CR55" s="105">
        <v>0</v>
      </c>
      <c r="CS55" s="105">
        <v>0</v>
      </c>
      <c r="CT55" s="105">
        <v>0</v>
      </c>
      <c r="CU55" s="105">
        <v>0</v>
      </c>
      <c r="CV55" s="105">
        <v>0</v>
      </c>
      <c r="CW55" s="106">
        <v>0</v>
      </c>
      <c r="CX55" s="104">
        <v>0</v>
      </c>
      <c r="CY55" s="105">
        <v>0</v>
      </c>
      <c r="CZ55" s="105">
        <v>0</v>
      </c>
      <c r="DA55" s="105">
        <v>0</v>
      </c>
      <c r="DB55" s="105">
        <v>0</v>
      </c>
      <c r="DC55" s="105">
        <v>0</v>
      </c>
      <c r="DD55" s="105">
        <v>0</v>
      </c>
      <c r="DE55" s="105">
        <v>0</v>
      </c>
      <c r="DF55" s="105">
        <v>0</v>
      </c>
      <c r="DG55" s="105">
        <v>0</v>
      </c>
      <c r="DH55" s="105">
        <v>0</v>
      </c>
      <c r="DI55" s="106">
        <v>0</v>
      </c>
      <c r="DJ55" s="104">
        <v>0</v>
      </c>
      <c r="DK55" s="105">
        <v>0</v>
      </c>
      <c r="DL55" s="105">
        <v>0</v>
      </c>
      <c r="DM55" s="105">
        <v>0</v>
      </c>
      <c r="DN55" s="105">
        <v>0</v>
      </c>
      <c r="DO55" s="105">
        <v>0</v>
      </c>
      <c r="DP55" s="105">
        <v>0</v>
      </c>
      <c r="DQ55" s="105">
        <v>0</v>
      </c>
      <c r="DR55" s="105">
        <v>0</v>
      </c>
      <c r="DS55" s="105">
        <v>0</v>
      </c>
      <c r="DT55" s="105">
        <v>0</v>
      </c>
      <c r="DU55" s="106">
        <v>0</v>
      </c>
    </row>
    <row r="56" spans="1:125" s="9" customFormat="1">
      <c r="A56" s="140"/>
      <c r="B56" s="140">
        <v>75</v>
      </c>
      <c r="C56" s="140"/>
      <c r="D56" s="140">
        <v>75</v>
      </c>
      <c r="E56" s="141" t="s">
        <v>119</v>
      </c>
      <c r="F56" s="142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4"/>
      <c r="R56" s="142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4"/>
      <c r="AD56" s="142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4"/>
      <c r="AP56" s="142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4"/>
      <c r="BB56" s="142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4"/>
      <c r="BN56" s="142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4"/>
      <c r="BZ56" s="142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2">
        <v>35315594.670000009</v>
      </c>
      <c r="CM56" s="143">
        <v>5268335.01</v>
      </c>
      <c r="CN56" s="143">
        <v>24101008.739999998</v>
      </c>
      <c r="CO56" s="143">
        <v>15271204.140000001</v>
      </c>
      <c r="CP56" s="143">
        <v>5539143.8399999999</v>
      </c>
      <c r="CQ56" s="143">
        <v>11192069.119999999</v>
      </c>
      <c r="CR56" s="143">
        <v>70863883.469999999</v>
      </c>
      <c r="CS56" s="143">
        <v>45329380.350000009</v>
      </c>
      <c r="CT56" s="143">
        <v>16107867.279999999</v>
      </c>
      <c r="CU56" s="143">
        <v>443723.68999999994</v>
      </c>
      <c r="CV56" s="143">
        <v>890239.71000000008</v>
      </c>
      <c r="CW56" s="144">
        <v>103544900.23000002</v>
      </c>
      <c r="CX56" s="142">
        <f>+CX57</f>
        <v>8465009.2400000002</v>
      </c>
      <c r="CY56" s="143">
        <f t="shared" ref="CY56:DI56" si="8">+CY57</f>
        <v>1291764.22</v>
      </c>
      <c r="CZ56" s="143">
        <f t="shared" si="8"/>
        <v>68907940.25</v>
      </c>
      <c r="DA56" s="143">
        <f t="shared" si="8"/>
        <v>21255913.530000001</v>
      </c>
      <c r="DB56" s="143">
        <f t="shared" si="8"/>
        <v>195116927.54999995</v>
      </c>
      <c r="DC56" s="143">
        <f t="shared" si="8"/>
        <v>524720.3600000001</v>
      </c>
      <c r="DD56" s="143">
        <f t="shared" si="8"/>
        <v>2030778.19</v>
      </c>
      <c r="DE56" s="143">
        <f t="shared" si="8"/>
        <v>1036448.0800000001</v>
      </c>
      <c r="DF56" s="143">
        <f t="shared" si="8"/>
        <v>686675.49999999988</v>
      </c>
      <c r="DG56" s="143">
        <f t="shared" si="8"/>
        <v>667139.21999999974</v>
      </c>
      <c r="DH56" s="143">
        <f t="shared" si="8"/>
        <v>3183546.63</v>
      </c>
      <c r="DI56" s="144">
        <f t="shared" si="8"/>
        <v>6991400.6100000003</v>
      </c>
      <c r="DJ56" s="142">
        <v>21159220.969999999</v>
      </c>
      <c r="DK56" s="143">
        <v>1845682.1400000001</v>
      </c>
      <c r="DL56" s="143">
        <v>509281014.27999997</v>
      </c>
      <c r="DM56" s="143">
        <v>360049</v>
      </c>
      <c r="DN56" s="143">
        <v>844590.42999999993</v>
      </c>
      <c r="DO56" s="143">
        <v>858399.53999999992</v>
      </c>
      <c r="DP56" s="143">
        <v>2630650.0099999998</v>
      </c>
      <c r="DQ56" s="143">
        <v>857073.49999999988</v>
      </c>
      <c r="DR56" s="143">
        <v>0</v>
      </c>
      <c r="DS56" s="143">
        <v>0</v>
      </c>
      <c r="DT56" s="143">
        <v>0</v>
      </c>
      <c r="DU56" s="144">
        <v>0</v>
      </c>
    </row>
    <row r="57" spans="1:125">
      <c r="C57" s="74">
        <v>751</v>
      </c>
      <c r="D57" s="74">
        <v>751</v>
      </c>
      <c r="E57" s="78" t="s">
        <v>121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35315594.670000009</v>
      </c>
      <c r="CM57" s="105">
        <v>5268335.01</v>
      </c>
      <c r="CN57" s="105">
        <v>24101008.739999998</v>
      </c>
      <c r="CO57" s="105">
        <v>15271204.140000001</v>
      </c>
      <c r="CP57" s="105">
        <v>5539143.8399999999</v>
      </c>
      <c r="CQ57" s="105">
        <v>11192069.119999999</v>
      </c>
      <c r="CR57" s="105">
        <v>70863883.469999999</v>
      </c>
      <c r="CS57" s="105">
        <v>45329380.350000009</v>
      </c>
      <c r="CT57" s="105">
        <v>16107867.279999999</v>
      </c>
      <c r="CU57" s="105">
        <v>443723.68999999994</v>
      </c>
      <c r="CV57" s="105">
        <v>890239.71000000008</v>
      </c>
      <c r="CW57" s="106">
        <v>103544900.23000002</v>
      </c>
      <c r="CX57" s="104">
        <f>+SUM(CX58:CX59)</f>
        <v>8465009.2400000002</v>
      </c>
      <c r="CY57" s="105">
        <f t="shared" ref="CY57:DI57" si="9">+SUM(CY58:CY59)</f>
        <v>1291764.22</v>
      </c>
      <c r="CZ57" s="105">
        <f t="shared" si="9"/>
        <v>68907940.25</v>
      </c>
      <c r="DA57" s="105">
        <f t="shared" si="9"/>
        <v>21255913.530000001</v>
      </c>
      <c r="DB57" s="105">
        <f t="shared" si="9"/>
        <v>195116927.54999995</v>
      </c>
      <c r="DC57" s="105">
        <f t="shared" si="9"/>
        <v>524720.3600000001</v>
      </c>
      <c r="DD57" s="105">
        <f t="shared" si="9"/>
        <v>2030778.19</v>
      </c>
      <c r="DE57" s="105">
        <f t="shared" si="9"/>
        <v>1036448.0800000001</v>
      </c>
      <c r="DF57" s="105">
        <f t="shared" si="9"/>
        <v>686675.49999999988</v>
      </c>
      <c r="DG57" s="105">
        <f t="shared" si="9"/>
        <v>667139.21999999974</v>
      </c>
      <c r="DH57" s="105">
        <f t="shared" si="9"/>
        <v>3183546.63</v>
      </c>
      <c r="DI57" s="106">
        <f t="shared" si="9"/>
        <v>6991400.6100000003</v>
      </c>
      <c r="DJ57" s="104">
        <v>21159220.969999999</v>
      </c>
      <c r="DK57" s="105">
        <v>1845682.1400000001</v>
      </c>
      <c r="DL57" s="105">
        <v>509281014.27999997</v>
      </c>
      <c r="DM57" s="105">
        <v>360049</v>
      </c>
      <c r="DN57" s="105">
        <v>844590.42999999993</v>
      </c>
      <c r="DO57" s="105">
        <v>858399.53999999992</v>
      </c>
      <c r="DP57" s="105">
        <v>2630650.0099999998</v>
      </c>
      <c r="DQ57" s="105">
        <v>857073.49999999988</v>
      </c>
      <c r="DR57" s="105">
        <v>0</v>
      </c>
      <c r="DS57" s="105">
        <v>0</v>
      </c>
      <c r="DT57" s="105">
        <v>0</v>
      </c>
      <c r="DU57" s="106">
        <v>0</v>
      </c>
    </row>
    <row r="58" spans="1:125">
      <c r="D58" s="74">
        <v>7511</v>
      </c>
      <c r="E58" s="78" t="s">
        <v>122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0</v>
      </c>
      <c r="CM58" s="105">
        <v>3971500</v>
      </c>
      <c r="CN58" s="105">
        <v>23000000</v>
      </c>
      <c r="CO58" s="105">
        <v>14499142</v>
      </c>
      <c r="CP58" s="105">
        <v>4400000</v>
      </c>
      <c r="CQ58" s="105">
        <v>7801000</v>
      </c>
      <c r="CR58" s="105">
        <v>11000000</v>
      </c>
      <c r="CS58" s="105">
        <v>44678500</v>
      </c>
      <c r="CT58" s="105">
        <v>16000000</v>
      </c>
      <c r="CU58" s="105">
        <v>0</v>
      </c>
      <c r="CV58" s="105">
        <v>0</v>
      </c>
      <c r="CW58" s="106">
        <v>20000000</v>
      </c>
      <c r="CX58" s="104">
        <v>8351610.0300000003</v>
      </c>
      <c r="CY58" s="105">
        <v>1000000</v>
      </c>
      <c r="CZ58" s="105">
        <v>68600000</v>
      </c>
      <c r="DA58" s="105">
        <v>20459149.640000001</v>
      </c>
      <c r="DB58" s="105">
        <v>0</v>
      </c>
      <c r="DC58" s="105">
        <v>0</v>
      </c>
      <c r="DD58" s="105">
        <v>0</v>
      </c>
      <c r="DE58" s="105">
        <v>0</v>
      </c>
      <c r="DF58" s="105">
        <v>0</v>
      </c>
      <c r="DG58" s="105">
        <v>0</v>
      </c>
      <c r="DH58" s="105">
        <v>0</v>
      </c>
      <c r="DI58" s="106">
        <v>6000000</v>
      </c>
      <c r="DJ58" s="104">
        <v>21128188.379999999</v>
      </c>
      <c r="DK58" s="105">
        <v>1515711.62</v>
      </c>
      <c r="DL58" s="105">
        <v>12751233.139999999</v>
      </c>
      <c r="DM58" s="105">
        <v>0</v>
      </c>
      <c r="DN58" s="105">
        <v>0</v>
      </c>
      <c r="DO58" s="105">
        <v>0</v>
      </c>
      <c r="DP58" s="105">
        <v>0</v>
      </c>
      <c r="DQ58" s="105">
        <v>0</v>
      </c>
      <c r="DR58" s="105">
        <v>0</v>
      </c>
      <c r="DS58" s="105">
        <v>0</v>
      </c>
      <c r="DT58" s="105">
        <v>0</v>
      </c>
      <c r="DU58" s="106">
        <v>0</v>
      </c>
    </row>
    <row r="59" spans="1:125">
      <c r="D59" s="74">
        <v>7512</v>
      </c>
      <c r="E59" s="78" t="s">
        <v>124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35315594.670000009</v>
      </c>
      <c r="CM59" s="105">
        <v>1296835.0099999998</v>
      </c>
      <c r="CN59" s="105">
        <v>1101008.7399999998</v>
      </c>
      <c r="CO59" s="105">
        <v>772062.14000000025</v>
      </c>
      <c r="CP59" s="105">
        <v>1139143.8399999999</v>
      </c>
      <c r="CQ59" s="105">
        <v>3391069.1199999996</v>
      </c>
      <c r="CR59" s="105">
        <v>59863883.469999999</v>
      </c>
      <c r="CS59" s="105">
        <v>650880.35000001104</v>
      </c>
      <c r="CT59" s="105">
        <v>107867.28</v>
      </c>
      <c r="CU59" s="105">
        <v>443723.68999999994</v>
      </c>
      <c r="CV59" s="105">
        <v>890239.71000000008</v>
      </c>
      <c r="CW59" s="106">
        <v>83544900.230000019</v>
      </c>
      <c r="CX59" s="104">
        <v>113399.21</v>
      </c>
      <c r="CY59" s="105">
        <v>291764.22000000003</v>
      </c>
      <c r="CZ59" s="105">
        <v>307940.25</v>
      </c>
      <c r="DA59" s="105">
        <v>796763.8899999999</v>
      </c>
      <c r="DB59" s="105">
        <v>195116927.54999995</v>
      </c>
      <c r="DC59" s="105">
        <v>524720.3600000001</v>
      </c>
      <c r="DD59" s="105">
        <v>2030778.19</v>
      </c>
      <c r="DE59" s="105">
        <v>1036448.0800000001</v>
      </c>
      <c r="DF59" s="105">
        <v>686675.49999999988</v>
      </c>
      <c r="DG59" s="105">
        <v>667139.21999999974</v>
      </c>
      <c r="DH59" s="105">
        <v>3183546.63</v>
      </c>
      <c r="DI59" s="106">
        <v>991400.6100000001</v>
      </c>
      <c r="DJ59" s="104">
        <v>31032.590000000004</v>
      </c>
      <c r="DK59" s="105">
        <v>329970.52</v>
      </c>
      <c r="DL59" s="105">
        <v>496529781.13999999</v>
      </c>
      <c r="DM59" s="105">
        <v>360049</v>
      </c>
      <c r="DN59" s="105">
        <v>844590.42999999993</v>
      </c>
      <c r="DO59" s="105">
        <v>858399.53999999992</v>
      </c>
      <c r="DP59" s="105">
        <v>2630650.0099999998</v>
      </c>
      <c r="DQ59" s="105">
        <v>857073.49999999988</v>
      </c>
      <c r="DR59" s="105">
        <v>0</v>
      </c>
      <c r="DS59" s="105">
        <v>0</v>
      </c>
      <c r="DT59" s="105">
        <v>0</v>
      </c>
      <c r="DU59" s="106">
        <v>0</v>
      </c>
    </row>
    <row r="60" spans="1:125">
      <c r="A60" s="74">
        <v>4</v>
      </c>
      <c r="B60" s="74" t="s">
        <v>100</v>
      </c>
      <c r="E60" s="78" t="s">
        <v>126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94307949.460000023</v>
      </c>
      <c r="CM60" s="105">
        <v>96306254.559999973</v>
      </c>
      <c r="CN60" s="105">
        <v>105643727.31999998</v>
      </c>
      <c r="CO60" s="105">
        <v>123882956.18999998</v>
      </c>
      <c r="CP60" s="105">
        <v>104952049.41000001</v>
      </c>
      <c r="CQ60" s="105">
        <v>107208498.05000001</v>
      </c>
      <c r="CR60" s="105">
        <v>183973851.75</v>
      </c>
      <c r="CS60" s="105">
        <v>153443488.11999997</v>
      </c>
      <c r="CT60" s="105">
        <v>138489025.28</v>
      </c>
      <c r="CU60" s="105">
        <v>110071743.03999998</v>
      </c>
      <c r="CV60" s="105">
        <v>108715971.88000003</v>
      </c>
      <c r="CW60" s="106">
        <v>215842736.36999997</v>
      </c>
      <c r="CX60" s="104">
        <v>97317484.659999967</v>
      </c>
      <c r="CY60" s="105">
        <v>92267662.769999996</v>
      </c>
      <c r="CZ60" s="105">
        <v>123864954.85999998</v>
      </c>
      <c r="DA60" s="105">
        <v>159996047.92000002</v>
      </c>
      <c r="DB60" s="105">
        <v>115946248.65000004</v>
      </c>
      <c r="DC60" s="105">
        <v>156848754.83000001</v>
      </c>
      <c r="DD60" s="105">
        <v>138918968.11000001</v>
      </c>
      <c r="DE60" s="105">
        <v>113231651.90000004</v>
      </c>
      <c r="DF60" s="105">
        <v>135037244.5</v>
      </c>
      <c r="DG60" s="105">
        <v>168342623.51999995</v>
      </c>
      <c r="DH60" s="105">
        <v>110912573.27999999</v>
      </c>
      <c r="DI60" s="106">
        <v>186218449.95999998</v>
      </c>
      <c r="DJ60" s="104">
        <v>108627427.87000003</v>
      </c>
      <c r="DK60" s="105">
        <v>108052603.74000004</v>
      </c>
      <c r="DL60" s="105">
        <v>140157317.56000003</v>
      </c>
      <c r="DM60" s="105">
        <v>245251816.63000003</v>
      </c>
      <c r="DN60" s="105">
        <v>116025559.72000001</v>
      </c>
      <c r="DO60" s="105">
        <v>215437911.72999999</v>
      </c>
      <c r="DP60" s="105">
        <v>165425951.47000006</v>
      </c>
      <c r="DQ60" s="105">
        <v>100416685.25000001</v>
      </c>
      <c r="DR60" s="105">
        <v>0</v>
      </c>
      <c r="DS60" s="105">
        <v>0</v>
      </c>
      <c r="DT60" s="105">
        <v>0</v>
      </c>
      <c r="DU60" s="106">
        <v>0</v>
      </c>
    </row>
    <row r="61" spans="1:125">
      <c r="A61" s="74" t="s">
        <v>100</v>
      </c>
      <c r="B61" s="74">
        <v>41</v>
      </c>
      <c r="D61" s="74">
        <v>41</v>
      </c>
      <c r="E61" s="78" t="s">
        <v>128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37559259.920000024</v>
      </c>
      <c r="CM61" s="105">
        <v>43448523.989999987</v>
      </c>
      <c r="CN61" s="105">
        <v>45712746.45000001</v>
      </c>
      <c r="CO61" s="105">
        <v>66765798.219999984</v>
      </c>
      <c r="CP61" s="105">
        <v>47578093.07</v>
      </c>
      <c r="CQ61" s="105">
        <v>39972707.770000003</v>
      </c>
      <c r="CR61" s="105">
        <v>52244035.139999993</v>
      </c>
      <c r="CS61" s="105">
        <v>46109305.099999987</v>
      </c>
      <c r="CT61" s="105">
        <v>64428387.520000018</v>
      </c>
      <c r="CU61" s="105">
        <v>44963115.269999988</v>
      </c>
      <c r="CV61" s="105">
        <v>46191093.280000009</v>
      </c>
      <c r="CW61" s="106">
        <v>70669565.129999951</v>
      </c>
      <c r="CX61" s="104">
        <v>42216035.849999994</v>
      </c>
      <c r="CY61" s="105">
        <v>41130298.030000016</v>
      </c>
      <c r="CZ61" s="105">
        <v>49493169.750000015</v>
      </c>
      <c r="DA61" s="105">
        <v>70051323.610000014</v>
      </c>
      <c r="DB61" s="105">
        <v>51516751.940000005</v>
      </c>
      <c r="DC61" s="105">
        <v>49625821.550000019</v>
      </c>
      <c r="DD61" s="105">
        <v>50767489.420000017</v>
      </c>
      <c r="DE61" s="105">
        <v>49252371.980000004</v>
      </c>
      <c r="DF61" s="105">
        <v>61638074.43</v>
      </c>
      <c r="DG61" s="105">
        <v>93391867.109999985</v>
      </c>
      <c r="DH61" s="105">
        <v>52952569</v>
      </c>
      <c r="DI61" s="106">
        <v>79489436.039999947</v>
      </c>
      <c r="DJ61" s="104">
        <v>40114151.419999994</v>
      </c>
      <c r="DK61" s="105">
        <v>45951425.210000023</v>
      </c>
      <c r="DL61" s="105">
        <v>52780143.020000003</v>
      </c>
      <c r="DM61" s="105">
        <v>62848965.050000012</v>
      </c>
      <c r="DN61" s="105">
        <v>59572004.990000002</v>
      </c>
      <c r="DO61" s="105">
        <v>46791450.780000001</v>
      </c>
      <c r="DP61" s="105">
        <v>54994077.670000039</v>
      </c>
      <c r="DQ61" s="105">
        <v>43909270.509999983</v>
      </c>
      <c r="DR61" s="105">
        <v>0</v>
      </c>
      <c r="DS61" s="105">
        <v>0</v>
      </c>
      <c r="DT61" s="105">
        <v>0</v>
      </c>
      <c r="DU61" s="106">
        <v>0</v>
      </c>
    </row>
    <row r="62" spans="1:125">
      <c r="C62" s="74">
        <v>411</v>
      </c>
      <c r="D62" s="74">
        <v>411</v>
      </c>
      <c r="E62" s="78" t="s">
        <v>130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30971376.560000021</v>
      </c>
      <c r="CM62" s="105">
        <v>31767543.569999989</v>
      </c>
      <c r="CN62" s="105">
        <v>27281136.950000007</v>
      </c>
      <c r="CO62" s="105">
        <v>29258745.93999999</v>
      </c>
      <c r="CP62" s="105">
        <v>36008593.489999995</v>
      </c>
      <c r="CQ62" s="105">
        <v>25859054.300000004</v>
      </c>
      <c r="CR62" s="105">
        <v>34643447.109999992</v>
      </c>
      <c r="CS62" s="105">
        <v>30708364.169999976</v>
      </c>
      <c r="CT62" s="105">
        <v>31076205.190000027</v>
      </c>
      <c r="CU62" s="105">
        <v>30090664.149999991</v>
      </c>
      <c r="CV62" s="105">
        <v>33509791.740000006</v>
      </c>
      <c r="CW62" s="106">
        <v>29829446.999999981</v>
      </c>
      <c r="CX62" s="104">
        <v>31746411.439999994</v>
      </c>
      <c r="CY62" s="105">
        <v>31990959.730000015</v>
      </c>
      <c r="CZ62" s="105">
        <v>28950708.15000001</v>
      </c>
      <c r="DA62" s="105">
        <v>33400618.050000034</v>
      </c>
      <c r="DB62" s="105">
        <v>33991909.009999998</v>
      </c>
      <c r="DC62" s="105">
        <v>29160070.500000026</v>
      </c>
      <c r="DD62" s="105">
        <v>31638711.200000018</v>
      </c>
      <c r="DE62" s="105">
        <v>33567786.790000007</v>
      </c>
      <c r="DF62" s="105">
        <v>32190092.469999995</v>
      </c>
      <c r="DG62" s="105">
        <v>28617014.909999985</v>
      </c>
      <c r="DH62" s="105">
        <v>36527138.559999987</v>
      </c>
      <c r="DI62" s="106">
        <v>35561795.230000004</v>
      </c>
      <c r="DJ62" s="104">
        <v>31417131.419999998</v>
      </c>
      <c r="DK62" s="105">
        <v>31713123.150000025</v>
      </c>
      <c r="DL62" s="105">
        <v>31097646.160000004</v>
      </c>
      <c r="DM62" s="105">
        <v>30027106.569999997</v>
      </c>
      <c r="DN62" s="105">
        <v>30719874.460000001</v>
      </c>
      <c r="DO62" s="105">
        <v>31555486.389999993</v>
      </c>
      <c r="DP62" s="105">
        <v>33924786.88000004</v>
      </c>
      <c r="DQ62" s="105">
        <v>28050761.479999986</v>
      </c>
      <c r="DR62" s="105">
        <v>0</v>
      </c>
      <c r="DS62" s="105">
        <v>0</v>
      </c>
      <c r="DT62" s="105">
        <v>0</v>
      </c>
      <c r="DU62" s="106">
        <v>0</v>
      </c>
    </row>
    <row r="63" spans="1:125">
      <c r="D63" s="74">
        <v>4111</v>
      </c>
      <c r="E63" s="78" t="s">
        <v>132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18758147.750000019</v>
      </c>
      <c r="CM63" s="105">
        <v>18989881.539999992</v>
      </c>
      <c r="CN63" s="105">
        <v>18491769.340000004</v>
      </c>
      <c r="CO63" s="105">
        <v>18557037.069999985</v>
      </c>
      <c r="CP63" s="105">
        <v>18809546.539999992</v>
      </c>
      <c r="CQ63" s="105">
        <v>18845356.610000007</v>
      </c>
      <c r="CR63" s="105">
        <v>18329118.359999999</v>
      </c>
      <c r="CS63" s="105">
        <v>17729850.409999985</v>
      </c>
      <c r="CT63" s="105">
        <v>18635314.670000028</v>
      </c>
      <c r="CU63" s="105">
        <v>18568296.599999987</v>
      </c>
      <c r="CV63" s="105">
        <v>18594970.310000006</v>
      </c>
      <c r="CW63" s="106">
        <v>17457834.379999984</v>
      </c>
      <c r="CX63" s="104">
        <v>18808221.599999998</v>
      </c>
      <c r="CY63" s="105">
        <v>19006831.740000017</v>
      </c>
      <c r="CZ63" s="105">
        <v>18690045.350000009</v>
      </c>
      <c r="DA63" s="105">
        <v>18847542.830000032</v>
      </c>
      <c r="DB63" s="105">
        <v>18962976.520000003</v>
      </c>
      <c r="DC63" s="105">
        <v>18798683.290000021</v>
      </c>
      <c r="DD63" s="105">
        <v>18728690.680000022</v>
      </c>
      <c r="DE63" s="105">
        <v>18176066.640000004</v>
      </c>
      <c r="DF63" s="105">
        <v>18820822.929999996</v>
      </c>
      <c r="DG63" s="105">
        <v>18899273.949999981</v>
      </c>
      <c r="DH63" s="105">
        <v>19064032.809999999</v>
      </c>
      <c r="DI63" s="106">
        <v>19808287.590000004</v>
      </c>
      <c r="DJ63" s="104">
        <v>18672267.489999995</v>
      </c>
      <c r="DK63" s="105">
        <v>18755401.350000016</v>
      </c>
      <c r="DL63" s="105">
        <v>18490790.249999996</v>
      </c>
      <c r="DM63" s="105">
        <v>18512111.879999995</v>
      </c>
      <c r="DN63" s="105">
        <v>18703654.850000005</v>
      </c>
      <c r="DO63" s="105">
        <v>18407099.799999993</v>
      </c>
      <c r="DP63" s="105">
        <v>18296180.900000039</v>
      </c>
      <c r="DQ63" s="105">
        <v>17852211.209999986</v>
      </c>
      <c r="DR63" s="105">
        <v>0</v>
      </c>
      <c r="DS63" s="105">
        <v>0</v>
      </c>
      <c r="DT63" s="105">
        <v>0</v>
      </c>
      <c r="DU63" s="106">
        <v>0</v>
      </c>
    </row>
    <row r="64" spans="1:125">
      <c r="D64" s="74">
        <v>4112</v>
      </c>
      <c r="E64" s="78" t="s">
        <v>134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2431094.8300000015</v>
      </c>
      <c r="CM64" s="105">
        <v>2651304.4</v>
      </c>
      <c r="CN64" s="105">
        <v>1609026.9900000007</v>
      </c>
      <c r="CO64" s="105">
        <v>2182272.67</v>
      </c>
      <c r="CP64" s="105">
        <v>3617366.3199999994</v>
      </c>
      <c r="CQ64" s="105">
        <v>1485049.0899999999</v>
      </c>
      <c r="CR64" s="105">
        <v>3587807.7899999991</v>
      </c>
      <c r="CS64" s="105">
        <v>2639815.1</v>
      </c>
      <c r="CT64" s="105">
        <v>2531424.3000000003</v>
      </c>
      <c r="CU64" s="105">
        <v>2534399.5599999996</v>
      </c>
      <c r="CV64" s="105">
        <v>3159372.88</v>
      </c>
      <c r="CW64" s="106">
        <v>2753289.49</v>
      </c>
      <c r="CX64" s="104">
        <v>2675264.75</v>
      </c>
      <c r="CY64" s="105">
        <v>2705751.2</v>
      </c>
      <c r="CZ64" s="105">
        <v>2103408.4899999993</v>
      </c>
      <c r="DA64" s="105">
        <v>3206091.22</v>
      </c>
      <c r="DB64" s="105">
        <v>3060411.29</v>
      </c>
      <c r="DC64" s="105">
        <v>2151902.8800000013</v>
      </c>
      <c r="DD64" s="105">
        <v>2665901.8399999994</v>
      </c>
      <c r="DE64" s="105">
        <v>3141726.9400000004</v>
      </c>
      <c r="DF64" s="105">
        <v>2763120.8400000008</v>
      </c>
      <c r="DG64" s="105">
        <v>1664258.1799999992</v>
      </c>
      <c r="DH64" s="105">
        <v>3999693.7899999996</v>
      </c>
      <c r="DI64" s="106">
        <v>3380577.3200000003</v>
      </c>
      <c r="DJ64" s="104">
        <v>2653067.73</v>
      </c>
      <c r="DK64" s="105">
        <v>2593668</v>
      </c>
      <c r="DL64" s="105">
        <v>2630710.9099999988</v>
      </c>
      <c r="DM64" s="105">
        <v>2468617.7200000002</v>
      </c>
      <c r="DN64" s="105">
        <v>2210217.2400000012</v>
      </c>
      <c r="DO64" s="105">
        <v>2694234.419999999</v>
      </c>
      <c r="DP64" s="105">
        <v>3135529.2400000016</v>
      </c>
      <c r="DQ64" s="105">
        <v>2002758.5399999996</v>
      </c>
      <c r="DR64" s="105">
        <v>0</v>
      </c>
      <c r="DS64" s="105">
        <v>0</v>
      </c>
      <c r="DT64" s="105">
        <v>0</v>
      </c>
      <c r="DU64" s="106">
        <v>0</v>
      </c>
    </row>
    <row r="65" spans="3:125">
      <c r="D65" s="74">
        <v>4113</v>
      </c>
      <c r="E65" s="78" t="s">
        <v>135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6343908.7599999979</v>
      </c>
      <c r="CM65" s="105">
        <v>6417211.330000001</v>
      </c>
      <c r="CN65" s="105">
        <v>4181642.1700000013</v>
      </c>
      <c r="CO65" s="105">
        <v>5287956.8800000045</v>
      </c>
      <c r="CP65" s="105">
        <v>8800435.3200000022</v>
      </c>
      <c r="CQ65" s="105">
        <v>3046457.2</v>
      </c>
      <c r="CR65" s="105">
        <v>8138688.8899999941</v>
      </c>
      <c r="CS65" s="105">
        <v>6611090.3299999945</v>
      </c>
      <c r="CT65" s="105">
        <v>6272723.6099999985</v>
      </c>
      <c r="CU65" s="105">
        <v>5646318.7200000035</v>
      </c>
      <c r="CV65" s="105">
        <v>7714058.6300000018</v>
      </c>
      <c r="CW65" s="106">
        <v>6070028.1499999966</v>
      </c>
      <c r="CX65" s="104">
        <v>6537985.2499999963</v>
      </c>
      <c r="CY65" s="105">
        <v>6565570.8700000001</v>
      </c>
      <c r="CZ65" s="105">
        <v>5120485.9700000007</v>
      </c>
      <c r="DA65" s="105">
        <v>6909301.370000002</v>
      </c>
      <c r="DB65" s="105">
        <v>7837021.7299999967</v>
      </c>
      <c r="DC65" s="105">
        <v>5312936.7400000021</v>
      </c>
      <c r="DD65" s="105">
        <v>6511278.9899999956</v>
      </c>
      <c r="DE65" s="105">
        <v>7870507.089999998</v>
      </c>
      <c r="DF65" s="105">
        <v>6748205.0299999965</v>
      </c>
      <c r="DG65" s="105">
        <v>5155134.6600000048</v>
      </c>
      <c r="DH65" s="105">
        <v>8404579.709999986</v>
      </c>
      <c r="DI65" s="106">
        <v>7898105.0900000008</v>
      </c>
      <c r="DJ65" s="104">
        <v>6459838.0800000019</v>
      </c>
      <c r="DK65" s="105">
        <v>6483082.8700000048</v>
      </c>
      <c r="DL65" s="105">
        <v>6393423.8700000057</v>
      </c>
      <c r="DM65" s="105">
        <v>5397618.7200000035</v>
      </c>
      <c r="DN65" s="105">
        <v>6107437.1499999994</v>
      </c>
      <c r="DO65" s="105">
        <v>6523721.7100000046</v>
      </c>
      <c r="DP65" s="105">
        <v>7913168.7099999972</v>
      </c>
      <c r="DQ65" s="105">
        <v>5060799.5999999968</v>
      </c>
      <c r="DR65" s="105">
        <v>0</v>
      </c>
      <c r="DS65" s="105">
        <v>0</v>
      </c>
      <c r="DT65" s="105">
        <v>0</v>
      </c>
      <c r="DU65" s="106">
        <v>0</v>
      </c>
    </row>
    <row r="66" spans="3:125">
      <c r="D66" s="74">
        <v>4114</v>
      </c>
      <c r="E66" s="78" t="s">
        <v>137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3322321.0100000007</v>
      </c>
      <c r="CM66" s="105">
        <v>3390483.3899999987</v>
      </c>
      <c r="CN66" s="105">
        <v>2701315.0200000009</v>
      </c>
      <c r="CO66" s="105">
        <v>2868289.1900000018</v>
      </c>
      <c r="CP66" s="105">
        <v>4326169.6700000009</v>
      </c>
      <c r="CQ66" s="105">
        <v>2193301.4299999992</v>
      </c>
      <c r="CR66" s="105">
        <v>3951470.6399999983</v>
      </c>
      <c r="CS66" s="105">
        <v>3347001.8199999933</v>
      </c>
      <c r="CT66" s="105">
        <v>3269202.2800000026</v>
      </c>
      <c r="CU66" s="105">
        <v>3242322.49</v>
      </c>
      <c r="CV66" s="105">
        <v>3315110.6299999994</v>
      </c>
      <c r="CW66" s="106">
        <v>3155457.2800000007</v>
      </c>
      <c r="CX66" s="104">
        <v>3348368.9899999993</v>
      </c>
      <c r="CY66" s="105">
        <v>3600953.8299999982</v>
      </c>
      <c r="CZ66" s="105">
        <v>2741076.2599999974</v>
      </c>
      <c r="DA66" s="105">
        <v>3971889.810000001</v>
      </c>
      <c r="DB66" s="105">
        <v>3439099.7700000005</v>
      </c>
      <c r="DC66" s="105">
        <v>2874066.7999999993</v>
      </c>
      <c r="DD66" s="105">
        <v>3346931.6500000013</v>
      </c>
      <c r="DE66" s="105">
        <v>3895981.3400000026</v>
      </c>
      <c r="DF66" s="105">
        <v>3516555.9799999995</v>
      </c>
      <c r="DG66" s="105">
        <v>2321253.34</v>
      </c>
      <c r="DH66" s="105">
        <v>4573579.5700000012</v>
      </c>
      <c r="DI66" s="106">
        <v>4015725.6599999978</v>
      </c>
      <c r="DJ66" s="104">
        <v>3373120.6799999983</v>
      </c>
      <c r="DK66" s="105">
        <v>3503325.820000005</v>
      </c>
      <c r="DL66" s="105">
        <v>3476486.85</v>
      </c>
      <c r="DM66" s="105">
        <v>2985803.3000000017</v>
      </c>
      <c r="DN66" s="105">
        <v>3403057.2899999972</v>
      </c>
      <c r="DO66" s="105">
        <v>3553842.7799999975</v>
      </c>
      <c r="DP66" s="105">
        <v>4133837.5100000016</v>
      </c>
      <c r="DQ66" s="105">
        <v>2815699.8800000013</v>
      </c>
      <c r="DR66" s="105">
        <v>0</v>
      </c>
      <c r="DS66" s="105">
        <v>0</v>
      </c>
      <c r="DT66" s="105">
        <v>0</v>
      </c>
      <c r="DU66" s="106">
        <v>0</v>
      </c>
    </row>
    <row r="67" spans="3:125">
      <c r="D67" s="74">
        <v>4115</v>
      </c>
      <c r="E67" s="78" t="s">
        <v>139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115904.21</v>
      </c>
      <c r="CM67" s="105">
        <v>318662.90999999974</v>
      </c>
      <c r="CN67" s="105">
        <v>297383.4299999997</v>
      </c>
      <c r="CO67" s="105">
        <v>363190.12999999995</v>
      </c>
      <c r="CP67" s="105">
        <v>455075.63999999955</v>
      </c>
      <c r="CQ67" s="105">
        <v>288889.96999999974</v>
      </c>
      <c r="CR67" s="105">
        <v>636361.43000000017</v>
      </c>
      <c r="CS67" s="105">
        <v>380606.51000000036</v>
      </c>
      <c r="CT67" s="105">
        <v>367540.3299999999</v>
      </c>
      <c r="CU67" s="105">
        <v>99326.77999999997</v>
      </c>
      <c r="CV67" s="105">
        <v>726279.28999999992</v>
      </c>
      <c r="CW67" s="106">
        <v>392837.70000000013</v>
      </c>
      <c r="CX67" s="104">
        <v>376570.8499999998</v>
      </c>
      <c r="CY67" s="105">
        <v>111852.08999999998</v>
      </c>
      <c r="CZ67" s="105">
        <v>295692.08000000025</v>
      </c>
      <c r="DA67" s="105">
        <v>465792.81999999977</v>
      </c>
      <c r="DB67" s="105">
        <v>692399.700000001</v>
      </c>
      <c r="DC67" s="105">
        <v>22480.79</v>
      </c>
      <c r="DD67" s="105">
        <v>385908.0400000001</v>
      </c>
      <c r="DE67" s="105">
        <v>483504.78</v>
      </c>
      <c r="DF67" s="105">
        <v>341387.68999999994</v>
      </c>
      <c r="DG67" s="105">
        <v>577094.77999999945</v>
      </c>
      <c r="DH67" s="105">
        <v>485252.67999999918</v>
      </c>
      <c r="DI67" s="106">
        <v>459099.56999999954</v>
      </c>
      <c r="DJ67" s="104">
        <v>258837.44000000012</v>
      </c>
      <c r="DK67" s="105">
        <v>377645.11000000039</v>
      </c>
      <c r="DL67" s="105">
        <v>106234.28000000001</v>
      </c>
      <c r="DM67" s="105">
        <v>662954.94999999972</v>
      </c>
      <c r="DN67" s="105">
        <v>295507.93000000011</v>
      </c>
      <c r="DO67" s="105">
        <v>376587.67999999976</v>
      </c>
      <c r="DP67" s="105">
        <v>446070.52000000014</v>
      </c>
      <c r="DQ67" s="105">
        <v>319292.24999999971</v>
      </c>
      <c r="DR67" s="105">
        <v>0</v>
      </c>
      <c r="DS67" s="105">
        <v>0</v>
      </c>
      <c r="DT67" s="105">
        <v>0</v>
      </c>
      <c r="DU67" s="106">
        <v>0</v>
      </c>
    </row>
    <row r="68" spans="3:125">
      <c r="C68" s="74">
        <v>412</v>
      </c>
      <c r="D68" s="74">
        <v>412</v>
      </c>
      <c r="E68" s="78" t="s">
        <v>141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1584140</v>
      </c>
      <c r="CM68" s="105">
        <v>494224.27999999968</v>
      </c>
      <c r="CN68" s="105">
        <v>1196100.0600000008</v>
      </c>
      <c r="CO68" s="105">
        <v>1826112.7700000014</v>
      </c>
      <c r="CP68" s="105">
        <v>404313.79000000004</v>
      </c>
      <c r="CQ68" s="105">
        <v>460176.8899999999</v>
      </c>
      <c r="CR68" s="105">
        <v>807342.56</v>
      </c>
      <c r="CS68" s="105">
        <v>1160483.8900000001</v>
      </c>
      <c r="CT68" s="105">
        <v>545300.30999999971</v>
      </c>
      <c r="CU68" s="105">
        <v>1094017.3800000006</v>
      </c>
      <c r="CV68" s="105">
        <v>577957.56000000029</v>
      </c>
      <c r="CW68" s="106">
        <v>1871989.5499999986</v>
      </c>
      <c r="CX68" s="104">
        <v>439879.61999999988</v>
      </c>
      <c r="CY68" s="105">
        <v>458274.3799999996</v>
      </c>
      <c r="CZ68" s="105">
        <v>1312845.2299999986</v>
      </c>
      <c r="DA68" s="105">
        <v>817179.90999999957</v>
      </c>
      <c r="DB68" s="105">
        <v>624959.39999999921</v>
      </c>
      <c r="DC68" s="105">
        <v>907125.79999999935</v>
      </c>
      <c r="DD68" s="105">
        <v>1035451.5999999981</v>
      </c>
      <c r="DE68" s="105">
        <v>804790.15999999922</v>
      </c>
      <c r="DF68" s="105">
        <v>843122.86999999988</v>
      </c>
      <c r="DG68" s="105">
        <v>1264399.8800000008</v>
      </c>
      <c r="DH68" s="105">
        <v>892455.30999999994</v>
      </c>
      <c r="DI68" s="106">
        <v>2425531.3999999957</v>
      </c>
      <c r="DJ68" s="104">
        <v>328535.11000000004</v>
      </c>
      <c r="DK68" s="105">
        <v>786646.2300000001</v>
      </c>
      <c r="DL68" s="105">
        <v>1465514.319999998</v>
      </c>
      <c r="DM68" s="105">
        <v>2142336.950000002</v>
      </c>
      <c r="DN68" s="105">
        <v>810226.86000000068</v>
      </c>
      <c r="DO68" s="105">
        <v>1128717.030000001</v>
      </c>
      <c r="DP68" s="105">
        <v>1168960.2600000005</v>
      </c>
      <c r="DQ68" s="105">
        <v>637736.28000000026</v>
      </c>
      <c r="DR68" s="105">
        <v>0</v>
      </c>
      <c r="DS68" s="105">
        <v>0</v>
      </c>
      <c r="DT68" s="105">
        <v>0</v>
      </c>
      <c r="DU68" s="106">
        <v>0</v>
      </c>
    </row>
    <row r="69" spans="3:125">
      <c r="D69" s="74">
        <v>4121</v>
      </c>
      <c r="E69" s="78" t="s">
        <v>143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0</v>
      </c>
      <c r="CM69" s="105">
        <v>0</v>
      </c>
      <c r="CN69" s="105">
        <v>0</v>
      </c>
      <c r="CO69" s="105">
        <v>0</v>
      </c>
      <c r="CP69" s="105">
        <v>0</v>
      </c>
      <c r="CQ69" s="105">
        <v>0</v>
      </c>
      <c r="CR69" s="105">
        <v>0</v>
      </c>
      <c r="CS69" s="105">
        <v>0</v>
      </c>
      <c r="CT69" s="105">
        <v>0</v>
      </c>
      <c r="CU69" s="105">
        <v>0</v>
      </c>
      <c r="CV69" s="105">
        <v>0</v>
      </c>
      <c r="CW69" s="106">
        <v>0</v>
      </c>
      <c r="CX69" s="104">
        <v>0</v>
      </c>
      <c r="CY69" s="105">
        <v>0</v>
      </c>
      <c r="CZ69" s="105">
        <v>0</v>
      </c>
      <c r="DA69" s="105">
        <v>0</v>
      </c>
      <c r="DB69" s="105">
        <v>0</v>
      </c>
      <c r="DC69" s="105">
        <v>0</v>
      </c>
      <c r="DD69" s="105">
        <v>0</v>
      </c>
      <c r="DE69" s="105">
        <v>0</v>
      </c>
      <c r="DF69" s="105">
        <v>0</v>
      </c>
      <c r="DG69" s="105">
        <v>0</v>
      </c>
      <c r="DH69" s="105">
        <v>0</v>
      </c>
      <c r="DI69" s="106">
        <v>0</v>
      </c>
      <c r="DJ69" s="104">
        <v>0</v>
      </c>
      <c r="DK69" s="105">
        <v>0</v>
      </c>
      <c r="DL69" s="105">
        <v>0</v>
      </c>
      <c r="DM69" s="105">
        <v>0</v>
      </c>
      <c r="DN69" s="105">
        <v>0</v>
      </c>
      <c r="DO69" s="105">
        <v>0</v>
      </c>
      <c r="DP69" s="105">
        <v>0</v>
      </c>
      <c r="DQ69" s="105">
        <v>0</v>
      </c>
      <c r="DR69" s="105">
        <v>0</v>
      </c>
      <c r="DS69" s="105">
        <v>0</v>
      </c>
      <c r="DT69" s="105">
        <v>0</v>
      </c>
      <c r="DU69" s="106">
        <v>0</v>
      </c>
    </row>
    <row r="70" spans="3:125">
      <c r="D70" s="74">
        <v>4122</v>
      </c>
      <c r="E70" s="78" t="s">
        <v>145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95525.150000000009</v>
      </c>
      <c r="CM70" s="105">
        <v>91532.839999999778</v>
      </c>
      <c r="CN70" s="105">
        <v>259848.52999999988</v>
      </c>
      <c r="CO70" s="105">
        <v>174792.77000000002</v>
      </c>
      <c r="CP70" s="105">
        <v>62540.990000000005</v>
      </c>
      <c r="CQ70" s="105">
        <v>169673.50999999998</v>
      </c>
      <c r="CR70" s="105">
        <v>176301.60999999981</v>
      </c>
      <c r="CS70" s="105">
        <v>265807.46999999968</v>
      </c>
      <c r="CT70" s="105">
        <v>94053.199999999793</v>
      </c>
      <c r="CU70" s="105">
        <v>250038.06999999972</v>
      </c>
      <c r="CV70" s="105">
        <v>76916.069999999818</v>
      </c>
      <c r="CW70" s="106">
        <v>351202.66999999963</v>
      </c>
      <c r="CX70" s="104">
        <v>110004.98999999999</v>
      </c>
      <c r="CY70" s="105">
        <v>62670.119999999981</v>
      </c>
      <c r="CZ70" s="105">
        <v>165102.31999999972</v>
      </c>
      <c r="DA70" s="105">
        <v>221698.77999999985</v>
      </c>
      <c r="DB70" s="105">
        <v>198457.40999999983</v>
      </c>
      <c r="DC70" s="105">
        <v>163753.70999999988</v>
      </c>
      <c r="DD70" s="105">
        <v>66630.97</v>
      </c>
      <c r="DE70" s="105">
        <v>187153.51000000007</v>
      </c>
      <c r="DF70" s="105">
        <v>188558.53000000006</v>
      </c>
      <c r="DG70" s="105">
        <v>271663.46999999991</v>
      </c>
      <c r="DH70" s="105">
        <v>61567.119999999981</v>
      </c>
      <c r="DI70" s="106">
        <v>379473.51999999996</v>
      </c>
      <c r="DJ70" s="104">
        <v>99742.120000000024</v>
      </c>
      <c r="DK70" s="105">
        <v>77774.550000000017</v>
      </c>
      <c r="DL70" s="105">
        <v>179968.09999999974</v>
      </c>
      <c r="DM70" s="105">
        <v>276562.08999999979</v>
      </c>
      <c r="DN70" s="105">
        <v>176035.14999999994</v>
      </c>
      <c r="DO70" s="105">
        <v>178052.43</v>
      </c>
      <c r="DP70" s="105">
        <v>188909.78999999998</v>
      </c>
      <c r="DQ70" s="105">
        <v>159610.72000000003</v>
      </c>
      <c r="DR70" s="105">
        <v>0</v>
      </c>
      <c r="DS70" s="105">
        <v>0</v>
      </c>
      <c r="DT70" s="105">
        <v>0</v>
      </c>
      <c r="DU70" s="106">
        <v>0</v>
      </c>
    </row>
    <row r="71" spans="3:125">
      <c r="D71" s="74">
        <v>4123</v>
      </c>
      <c r="E71" s="78" t="s">
        <v>147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7143.1</v>
      </c>
      <c r="CM71" s="105">
        <v>7130.23</v>
      </c>
      <c r="CN71" s="105">
        <v>20976.6</v>
      </c>
      <c r="CO71" s="105">
        <v>22470.159999999996</v>
      </c>
      <c r="CP71" s="105">
        <v>8532.18</v>
      </c>
      <c r="CQ71" s="105">
        <v>7912.7800000000025</v>
      </c>
      <c r="CR71" s="105">
        <v>14068.380000000001</v>
      </c>
      <c r="CS71" s="105">
        <v>27578.57</v>
      </c>
      <c r="CT71" s="105">
        <v>6278.68</v>
      </c>
      <c r="CU71" s="105">
        <v>13598.800000000001</v>
      </c>
      <c r="CV71" s="105">
        <v>7547.7000000000007</v>
      </c>
      <c r="CW71" s="106">
        <v>28632.500000000004</v>
      </c>
      <c r="CX71" s="104">
        <v>14134.220000000005</v>
      </c>
      <c r="CY71" s="105">
        <v>1038.8</v>
      </c>
      <c r="CZ71" s="105">
        <v>13398.020000000002</v>
      </c>
      <c r="DA71" s="105">
        <v>30075.170000000002</v>
      </c>
      <c r="DB71" s="105">
        <v>14974.900000000001</v>
      </c>
      <c r="DC71" s="105">
        <v>13611.099999999999</v>
      </c>
      <c r="DD71" s="105">
        <v>1055</v>
      </c>
      <c r="DE71" s="105">
        <v>24517.22</v>
      </c>
      <c r="DF71" s="105">
        <v>6236.4900000000016</v>
      </c>
      <c r="DG71" s="105">
        <v>37585.109999999993</v>
      </c>
      <c r="DH71" s="105">
        <v>1166.4000000000001</v>
      </c>
      <c r="DI71" s="106">
        <v>35685.26</v>
      </c>
      <c r="DJ71" s="104">
        <v>16501.02</v>
      </c>
      <c r="DK71" s="105">
        <v>515.6</v>
      </c>
      <c r="DL71" s="105">
        <v>17701.669999999995</v>
      </c>
      <c r="DM71" s="105">
        <v>33216.080000000009</v>
      </c>
      <c r="DN71" s="105">
        <v>16903.580000000002</v>
      </c>
      <c r="DO71" s="105">
        <v>12818.669999999998</v>
      </c>
      <c r="DP71" s="105">
        <v>28123.150000000005</v>
      </c>
      <c r="DQ71" s="105">
        <v>9687.9699999999975</v>
      </c>
      <c r="DR71" s="105">
        <v>0</v>
      </c>
      <c r="DS71" s="105">
        <v>0</v>
      </c>
      <c r="DT71" s="105">
        <v>0</v>
      </c>
      <c r="DU71" s="106">
        <v>0</v>
      </c>
    </row>
    <row r="72" spans="3:125">
      <c r="D72" s="74">
        <v>4124</v>
      </c>
      <c r="E72" s="78" t="s">
        <v>149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0</v>
      </c>
      <c r="CM72" s="105">
        <v>0</v>
      </c>
      <c r="CN72" s="105">
        <v>7919.99</v>
      </c>
      <c r="CO72" s="105">
        <v>880</v>
      </c>
      <c r="CP72" s="105">
        <v>3300</v>
      </c>
      <c r="CQ72" s="105">
        <v>275.02</v>
      </c>
      <c r="CR72" s="105">
        <v>0</v>
      </c>
      <c r="CS72" s="105">
        <v>0</v>
      </c>
      <c r="CT72" s="105">
        <v>0</v>
      </c>
      <c r="CU72" s="105">
        <v>0</v>
      </c>
      <c r="CV72" s="105">
        <v>0</v>
      </c>
      <c r="CW72" s="106">
        <v>880</v>
      </c>
      <c r="CX72" s="104">
        <v>0</v>
      </c>
      <c r="CY72" s="105">
        <v>0</v>
      </c>
      <c r="CZ72" s="105">
        <v>0</v>
      </c>
      <c r="DA72" s="105">
        <v>0</v>
      </c>
      <c r="DB72" s="105">
        <v>0</v>
      </c>
      <c r="DC72" s="105">
        <v>220</v>
      </c>
      <c r="DD72" s="105">
        <v>0</v>
      </c>
      <c r="DE72" s="105">
        <v>0</v>
      </c>
      <c r="DF72" s="105">
        <v>1260</v>
      </c>
      <c r="DG72" s="105">
        <v>4410</v>
      </c>
      <c r="DH72" s="105">
        <v>1100</v>
      </c>
      <c r="DI72" s="106">
        <v>2014.53</v>
      </c>
      <c r="DJ72" s="104">
        <v>0</v>
      </c>
      <c r="DK72" s="105">
        <v>294.91000000000003</v>
      </c>
      <c r="DL72" s="105">
        <v>1179.6199999999999</v>
      </c>
      <c r="DM72" s="105">
        <v>0</v>
      </c>
      <c r="DN72" s="105">
        <v>2000</v>
      </c>
      <c r="DO72" s="105">
        <v>324</v>
      </c>
      <c r="DP72" s="105">
        <v>540</v>
      </c>
      <c r="DQ72" s="105">
        <v>0</v>
      </c>
      <c r="DR72" s="105">
        <v>0</v>
      </c>
      <c r="DS72" s="105">
        <v>0</v>
      </c>
      <c r="DT72" s="105">
        <v>0</v>
      </c>
      <c r="DU72" s="106">
        <v>0</v>
      </c>
    </row>
    <row r="73" spans="3:125">
      <c r="D73" s="74">
        <v>4125</v>
      </c>
      <c r="E73" s="78" t="s">
        <v>151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1221485.56</v>
      </c>
      <c r="CM73" s="105">
        <v>153412.51</v>
      </c>
      <c r="CN73" s="105">
        <v>56693.119999999995</v>
      </c>
      <c r="CO73" s="105">
        <v>567562.17999999993</v>
      </c>
      <c r="CP73" s="105">
        <v>5494.36</v>
      </c>
      <c r="CQ73" s="105">
        <v>28468.670000000002</v>
      </c>
      <c r="CR73" s="105">
        <v>22699.850000000002</v>
      </c>
      <c r="CS73" s="105">
        <v>59440.05</v>
      </c>
      <c r="CT73" s="105">
        <v>100283.12000000001</v>
      </c>
      <c r="CU73" s="105">
        <v>119534.84</v>
      </c>
      <c r="CV73" s="105">
        <v>42742.419999999991</v>
      </c>
      <c r="CW73" s="106">
        <v>104816.25</v>
      </c>
      <c r="CX73" s="104">
        <v>15491.8</v>
      </c>
      <c r="CY73" s="105">
        <v>102229.24</v>
      </c>
      <c r="CZ73" s="105">
        <v>200176.31</v>
      </c>
      <c r="DA73" s="105">
        <v>1469.3500000000001</v>
      </c>
      <c r="DB73" s="105">
        <v>11340</v>
      </c>
      <c r="DC73" s="105">
        <v>97217.66</v>
      </c>
      <c r="DD73" s="105">
        <v>219731.72000000003</v>
      </c>
      <c r="DE73" s="105">
        <v>31001.489999999994</v>
      </c>
      <c r="DF73" s="105">
        <v>60523.16</v>
      </c>
      <c r="DG73" s="105">
        <v>49442.149999999987</v>
      </c>
      <c r="DH73" s="105">
        <v>5032.93</v>
      </c>
      <c r="DI73" s="106">
        <v>384453.1</v>
      </c>
      <c r="DJ73" s="104">
        <v>0</v>
      </c>
      <c r="DK73" s="105">
        <v>274901.46999999991</v>
      </c>
      <c r="DL73" s="105">
        <v>65751.510000000009</v>
      </c>
      <c r="DM73" s="105">
        <v>1027806.8300000001</v>
      </c>
      <c r="DN73" s="105">
        <v>48147.179999999993</v>
      </c>
      <c r="DO73" s="105">
        <v>226080.84999999998</v>
      </c>
      <c r="DP73" s="105">
        <v>37414.660000000003</v>
      </c>
      <c r="DQ73" s="105">
        <v>19070</v>
      </c>
      <c r="DR73" s="105">
        <v>0</v>
      </c>
      <c r="DS73" s="105">
        <v>0</v>
      </c>
      <c r="DT73" s="105">
        <v>0</v>
      </c>
      <c r="DU73" s="106">
        <v>0</v>
      </c>
    </row>
    <row r="74" spans="3:125">
      <c r="D74" s="74">
        <v>4126</v>
      </c>
      <c r="E74" s="78" t="s">
        <v>153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31182.18</v>
      </c>
      <c r="CM74" s="105">
        <v>31469.98</v>
      </c>
      <c r="CN74" s="105">
        <v>31469.98</v>
      </c>
      <c r="CO74" s="105">
        <v>31084.34</v>
      </c>
      <c r="CP74" s="105">
        <v>31855.62</v>
      </c>
      <c r="CQ74" s="105">
        <v>0</v>
      </c>
      <c r="CR74" s="105">
        <v>31096.04</v>
      </c>
      <c r="CS74" s="105">
        <v>62885.88</v>
      </c>
      <c r="CT74" s="105">
        <v>31512.39</v>
      </c>
      <c r="CU74" s="105">
        <v>37819.769999999997</v>
      </c>
      <c r="CV74" s="105">
        <v>608.32999999999993</v>
      </c>
      <c r="CW74" s="106">
        <v>68136.239999999991</v>
      </c>
      <c r="CX74" s="104">
        <v>19725</v>
      </c>
      <c r="CY74" s="105">
        <v>11535.51</v>
      </c>
      <c r="CZ74" s="105">
        <v>51319.14</v>
      </c>
      <c r="DA74" s="105">
        <v>11121.94</v>
      </c>
      <c r="DB74" s="105">
        <v>62396.37</v>
      </c>
      <c r="DC74" s="105">
        <v>30961.360000000001</v>
      </c>
      <c r="DD74" s="105">
        <v>0</v>
      </c>
      <c r="DE74" s="105">
        <v>60775.96</v>
      </c>
      <c r="DF74" s="105">
        <v>30387.98</v>
      </c>
      <c r="DG74" s="105">
        <v>49979.39</v>
      </c>
      <c r="DH74" s="105">
        <v>29574.48</v>
      </c>
      <c r="DI74" s="106">
        <v>48672.17</v>
      </c>
      <c r="DJ74" s="104">
        <v>0</v>
      </c>
      <c r="DK74" s="105">
        <v>30596.16</v>
      </c>
      <c r="DL74" s="105">
        <v>30222.22</v>
      </c>
      <c r="DM74" s="105">
        <v>61273.450000000004</v>
      </c>
      <c r="DN74" s="105">
        <v>0</v>
      </c>
      <c r="DO74" s="105">
        <v>62783.55</v>
      </c>
      <c r="DP74" s="105">
        <v>0</v>
      </c>
      <c r="DQ74" s="105">
        <v>43620.53</v>
      </c>
      <c r="DR74" s="105">
        <v>0</v>
      </c>
      <c r="DS74" s="105">
        <v>0</v>
      </c>
      <c r="DT74" s="105">
        <v>0</v>
      </c>
      <c r="DU74" s="106">
        <v>0</v>
      </c>
    </row>
    <row r="75" spans="3:125">
      <c r="D75" s="74">
        <v>4127</v>
      </c>
      <c r="E75" s="78" t="s">
        <v>87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228804.00999999998</v>
      </c>
      <c r="CM75" s="105">
        <v>210678.71999999988</v>
      </c>
      <c r="CN75" s="105">
        <v>819191.8400000009</v>
      </c>
      <c r="CO75" s="105">
        <v>1029323.3200000016</v>
      </c>
      <c r="CP75" s="105">
        <v>292590.64</v>
      </c>
      <c r="CQ75" s="105">
        <v>253846.90999999995</v>
      </c>
      <c r="CR75" s="105">
        <v>563176.68000000028</v>
      </c>
      <c r="CS75" s="105">
        <v>744771.92000000051</v>
      </c>
      <c r="CT75" s="105">
        <v>313172.91999999987</v>
      </c>
      <c r="CU75" s="105">
        <v>673025.90000000084</v>
      </c>
      <c r="CV75" s="105">
        <v>450143.04000000044</v>
      </c>
      <c r="CW75" s="106">
        <v>1318321.889999999</v>
      </c>
      <c r="CX75" s="104">
        <v>280523.60999999987</v>
      </c>
      <c r="CY75" s="105">
        <v>280800.70999999961</v>
      </c>
      <c r="CZ75" s="105">
        <v>882849.4399999989</v>
      </c>
      <c r="DA75" s="105">
        <v>552814.66999999969</v>
      </c>
      <c r="DB75" s="105">
        <v>337790.71999999939</v>
      </c>
      <c r="DC75" s="105">
        <v>601361.96999999951</v>
      </c>
      <c r="DD75" s="105">
        <v>748033.90999999805</v>
      </c>
      <c r="DE75" s="105">
        <v>501341.97999999911</v>
      </c>
      <c r="DF75" s="105">
        <v>556156.70999999985</v>
      </c>
      <c r="DG75" s="105">
        <v>851319.76000000094</v>
      </c>
      <c r="DH75" s="105">
        <v>794014.38</v>
      </c>
      <c r="DI75" s="106">
        <v>1575232.8199999959</v>
      </c>
      <c r="DJ75" s="104">
        <v>212291.97000000003</v>
      </c>
      <c r="DK75" s="105">
        <v>402563.54000000021</v>
      </c>
      <c r="DL75" s="105">
        <v>1170691.1999999983</v>
      </c>
      <c r="DM75" s="105">
        <v>743478.5000000021</v>
      </c>
      <c r="DN75" s="105">
        <v>567140.95000000077</v>
      </c>
      <c r="DO75" s="105">
        <v>648657.53000000096</v>
      </c>
      <c r="DP75" s="105">
        <v>913972.6600000005</v>
      </c>
      <c r="DQ75" s="105">
        <v>405747.06000000029</v>
      </c>
      <c r="DR75" s="105">
        <v>0</v>
      </c>
      <c r="DS75" s="105">
        <v>0</v>
      </c>
      <c r="DT75" s="105">
        <v>0</v>
      </c>
      <c r="DU75" s="106">
        <v>0</v>
      </c>
    </row>
    <row r="76" spans="3:125">
      <c r="C76" s="74">
        <v>413</v>
      </c>
      <c r="D76" s="74">
        <v>413</v>
      </c>
      <c r="E76" s="78" t="s">
        <v>156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1731979.6599999997</v>
      </c>
      <c r="CM76" s="105">
        <v>2425317.9600000009</v>
      </c>
      <c r="CN76" s="105">
        <v>2387853.52</v>
      </c>
      <c r="CO76" s="105">
        <v>1861509.3800000004</v>
      </c>
      <c r="CP76" s="105">
        <v>1558724.7399999998</v>
      </c>
      <c r="CQ76" s="105">
        <v>1781711.4100000006</v>
      </c>
      <c r="CR76" s="105">
        <v>1451041.02</v>
      </c>
      <c r="CS76" s="105">
        <v>2067913.99</v>
      </c>
      <c r="CT76" s="105">
        <v>1776948.5700000003</v>
      </c>
      <c r="CU76" s="105">
        <v>2217702.7300000004</v>
      </c>
      <c r="CV76" s="105">
        <v>2315316.7400000002</v>
      </c>
      <c r="CW76" s="106">
        <v>5693241.2300000023</v>
      </c>
      <c r="CX76" s="104">
        <v>1654244.6599999997</v>
      </c>
      <c r="CY76" s="105">
        <v>1756878.32</v>
      </c>
      <c r="CZ76" s="105">
        <v>2361059.9200000004</v>
      </c>
      <c r="DA76" s="105">
        <v>1598969.7499999995</v>
      </c>
      <c r="DB76" s="105">
        <v>1736657.1300000001</v>
      </c>
      <c r="DC76" s="105">
        <v>2742207.45</v>
      </c>
      <c r="DD76" s="105">
        <v>1644397.4700000009</v>
      </c>
      <c r="DE76" s="105">
        <v>1795823.8599999996</v>
      </c>
      <c r="DF76" s="105">
        <v>1934935.9600000004</v>
      </c>
      <c r="DG76" s="105">
        <v>1997456.8600000003</v>
      </c>
      <c r="DH76" s="105">
        <v>2609608.1299999994</v>
      </c>
      <c r="DI76" s="106">
        <v>6753045.8400000036</v>
      </c>
      <c r="DJ76" s="104">
        <v>641443.39</v>
      </c>
      <c r="DK76" s="105">
        <v>2630606.9400000004</v>
      </c>
      <c r="DL76" s="105">
        <v>2148164.209999999</v>
      </c>
      <c r="DM76" s="105">
        <v>1773807.4399999995</v>
      </c>
      <c r="DN76" s="105">
        <v>1663095.6299999994</v>
      </c>
      <c r="DO76" s="105">
        <v>1398738.97</v>
      </c>
      <c r="DP76" s="105">
        <v>1570319.5000000002</v>
      </c>
      <c r="DQ76" s="105">
        <v>1897974.1600000004</v>
      </c>
      <c r="DR76" s="105">
        <v>0</v>
      </c>
      <c r="DS76" s="105">
        <v>0</v>
      </c>
      <c r="DT76" s="105">
        <v>0</v>
      </c>
      <c r="DU76" s="106">
        <v>0</v>
      </c>
    </row>
    <row r="77" spans="3:125">
      <c r="D77" s="74">
        <v>4131</v>
      </c>
      <c r="E77" s="78" t="s">
        <v>158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52781.939999999981</v>
      </c>
      <c r="CM77" s="105">
        <v>353552.09000000049</v>
      </c>
      <c r="CN77" s="105">
        <v>306303.07999999996</v>
      </c>
      <c r="CO77" s="105">
        <v>274757.26000000047</v>
      </c>
      <c r="CP77" s="105">
        <v>306965.56999999972</v>
      </c>
      <c r="CQ77" s="105">
        <v>389335.88999999996</v>
      </c>
      <c r="CR77" s="105">
        <v>338308.39</v>
      </c>
      <c r="CS77" s="105">
        <v>339611.0399999998</v>
      </c>
      <c r="CT77" s="105">
        <v>541850.54000000027</v>
      </c>
      <c r="CU77" s="105">
        <v>396140.75000000023</v>
      </c>
      <c r="CV77" s="105">
        <v>300982.39999999973</v>
      </c>
      <c r="CW77" s="106">
        <v>1099854.6700000011</v>
      </c>
      <c r="CX77" s="104">
        <v>191135.16999999995</v>
      </c>
      <c r="CY77" s="105">
        <v>227479.39999999997</v>
      </c>
      <c r="CZ77" s="105">
        <v>364307.9600000002</v>
      </c>
      <c r="DA77" s="105">
        <v>281048.11000000004</v>
      </c>
      <c r="DB77" s="105">
        <v>338147.74000000011</v>
      </c>
      <c r="DC77" s="105">
        <v>238038.90999999995</v>
      </c>
      <c r="DD77" s="105">
        <v>266591.60000000038</v>
      </c>
      <c r="DE77" s="105">
        <v>232904.34000000003</v>
      </c>
      <c r="DF77" s="105">
        <v>351431.87000000034</v>
      </c>
      <c r="DG77" s="105">
        <v>480146.22000000003</v>
      </c>
      <c r="DH77" s="105">
        <v>353636.01999999967</v>
      </c>
      <c r="DI77" s="106">
        <v>1154503.2300000009</v>
      </c>
      <c r="DJ77" s="104">
        <v>80302.519999999975</v>
      </c>
      <c r="DK77" s="105">
        <v>301392.35000000021</v>
      </c>
      <c r="DL77" s="105">
        <v>297501.88999999926</v>
      </c>
      <c r="DM77" s="105">
        <v>276404.5499999997</v>
      </c>
      <c r="DN77" s="105">
        <v>212823.94999999978</v>
      </c>
      <c r="DO77" s="105">
        <v>284909.66999999952</v>
      </c>
      <c r="DP77" s="105">
        <v>214198.51000000018</v>
      </c>
      <c r="DQ77" s="105">
        <v>319910.18999999994</v>
      </c>
      <c r="DR77" s="105">
        <v>0</v>
      </c>
      <c r="DS77" s="105">
        <v>0</v>
      </c>
      <c r="DT77" s="105">
        <v>0</v>
      </c>
      <c r="DU77" s="106">
        <v>0</v>
      </c>
    </row>
    <row r="78" spans="3:125">
      <c r="D78" s="74">
        <v>4132</v>
      </c>
      <c r="E78" s="78" t="s">
        <v>160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41666.67</v>
      </c>
      <c r="CM78" s="105">
        <v>44224.53</v>
      </c>
      <c r="CN78" s="105">
        <v>48596.060000000005</v>
      </c>
      <c r="CO78" s="105">
        <v>55256.95</v>
      </c>
      <c r="CP78" s="105">
        <v>51808.34</v>
      </c>
      <c r="CQ78" s="105">
        <v>51299.899999999994</v>
      </c>
      <c r="CR78" s="105">
        <v>13018.39</v>
      </c>
      <c r="CS78" s="105">
        <v>90371.86</v>
      </c>
      <c r="CT78" s="105">
        <v>51900.630000000012</v>
      </c>
      <c r="CU78" s="105">
        <v>51161.91</v>
      </c>
      <c r="CV78" s="105">
        <v>43639.68</v>
      </c>
      <c r="CW78" s="106">
        <v>112935.21000000005</v>
      </c>
      <c r="CX78" s="104">
        <v>906.51</v>
      </c>
      <c r="CY78" s="105">
        <v>99288.55</v>
      </c>
      <c r="CZ78" s="105">
        <v>60220.399999999994</v>
      </c>
      <c r="DA78" s="105">
        <v>59557.75</v>
      </c>
      <c r="DB78" s="105">
        <v>53401.990000000005</v>
      </c>
      <c r="DC78" s="105">
        <v>57527.649999999994</v>
      </c>
      <c r="DD78" s="105">
        <v>58139.169999999984</v>
      </c>
      <c r="DE78" s="105">
        <v>75117.91</v>
      </c>
      <c r="DF78" s="105">
        <v>60518.11</v>
      </c>
      <c r="DG78" s="105">
        <v>56298.99000000002</v>
      </c>
      <c r="DH78" s="105">
        <v>57434.280000000006</v>
      </c>
      <c r="DI78" s="106">
        <v>95845.599999999991</v>
      </c>
      <c r="DJ78" s="104">
        <v>18278.789999999997</v>
      </c>
      <c r="DK78" s="105">
        <v>115910.84000000001</v>
      </c>
      <c r="DL78" s="105">
        <v>65758.37</v>
      </c>
      <c r="DM78" s="105">
        <v>71114.360000000015</v>
      </c>
      <c r="DN78" s="105">
        <v>60621.33</v>
      </c>
      <c r="DO78" s="105">
        <v>61009.72</v>
      </c>
      <c r="DP78" s="105">
        <v>100144.39</v>
      </c>
      <c r="DQ78" s="105">
        <v>65151.12</v>
      </c>
      <c r="DR78" s="105">
        <v>0</v>
      </c>
      <c r="DS78" s="105">
        <v>0</v>
      </c>
      <c r="DT78" s="105">
        <v>0</v>
      </c>
      <c r="DU78" s="106">
        <v>0</v>
      </c>
    </row>
    <row r="79" spans="3:125">
      <c r="D79" s="74">
        <v>4133</v>
      </c>
      <c r="E79" s="78" t="s">
        <v>162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106191.58999999998</v>
      </c>
      <c r="CM79" s="105">
        <v>228987.16</v>
      </c>
      <c r="CN79" s="105">
        <v>666204.63000000012</v>
      </c>
      <c r="CO79" s="105">
        <v>395023.24999999988</v>
      </c>
      <c r="CP79" s="105">
        <v>374579.87999999989</v>
      </c>
      <c r="CQ79" s="105">
        <v>417230.24000000046</v>
      </c>
      <c r="CR79" s="105">
        <v>493891.35999999993</v>
      </c>
      <c r="CS79" s="105">
        <v>347483.81999999995</v>
      </c>
      <c r="CT79" s="105">
        <v>376318.65</v>
      </c>
      <c r="CU79" s="105">
        <v>337698.44000000018</v>
      </c>
      <c r="CV79" s="105">
        <v>457140.49</v>
      </c>
      <c r="CW79" s="106">
        <v>1167231.1400000004</v>
      </c>
      <c r="CX79" s="104">
        <v>221647.15999999989</v>
      </c>
      <c r="CY79" s="105">
        <v>329176.18000000017</v>
      </c>
      <c r="CZ79" s="105">
        <v>519016.97999999986</v>
      </c>
      <c r="DA79" s="105">
        <v>322821.71999999962</v>
      </c>
      <c r="DB79" s="105">
        <v>481206.3499999998</v>
      </c>
      <c r="DC79" s="105">
        <v>539972.26</v>
      </c>
      <c r="DD79" s="105">
        <v>279025.43</v>
      </c>
      <c r="DE79" s="105">
        <v>372881.23999999993</v>
      </c>
      <c r="DF79" s="105">
        <v>433431.72000000009</v>
      </c>
      <c r="DG79" s="105">
        <v>615374.76</v>
      </c>
      <c r="DH79" s="105">
        <v>425428.86999999988</v>
      </c>
      <c r="DI79" s="106">
        <v>672597.6600000005</v>
      </c>
      <c r="DJ79" s="104">
        <v>52082.229999999974</v>
      </c>
      <c r="DK79" s="105">
        <v>305176.93999999983</v>
      </c>
      <c r="DL79" s="105">
        <v>509922.74999999988</v>
      </c>
      <c r="DM79" s="105">
        <v>305263.06000000011</v>
      </c>
      <c r="DN79" s="105">
        <v>277327.90999999997</v>
      </c>
      <c r="DO79" s="105">
        <v>324956.65000000002</v>
      </c>
      <c r="DP79" s="105">
        <v>271499.90999999986</v>
      </c>
      <c r="DQ79" s="105">
        <v>379815.09000000026</v>
      </c>
      <c r="DR79" s="105">
        <v>0</v>
      </c>
      <c r="DS79" s="105">
        <v>0</v>
      </c>
      <c r="DT79" s="105">
        <v>0</v>
      </c>
      <c r="DU79" s="106">
        <v>0</v>
      </c>
    </row>
    <row r="80" spans="3:125">
      <c r="D80" s="74">
        <v>4134</v>
      </c>
      <c r="E80" s="78" t="s">
        <v>164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367796.15</v>
      </c>
      <c r="CM80" s="105">
        <v>932864.90000000026</v>
      </c>
      <c r="CN80" s="105">
        <v>470950.32</v>
      </c>
      <c r="CO80" s="105">
        <v>332090.72000000015</v>
      </c>
      <c r="CP80" s="105">
        <v>621423.91</v>
      </c>
      <c r="CQ80" s="105">
        <v>595192.07999999996</v>
      </c>
      <c r="CR80" s="105">
        <v>406352.31999999995</v>
      </c>
      <c r="CS80" s="105">
        <v>125974.06000000001</v>
      </c>
      <c r="CT80" s="105">
        <v>457964.40000000014</v>
      </c>
      <c r="CU80" s="105">
        <v>350811.00999999978</v>
      </c>
      <c r="CV80" s="105">
        <v>991316.97000000044</v>
      </c>
      <c r="CW80" s="106">
        <v>1177899.8700000003</v>
      </c>
      <c r="CX80" s="104">
        <v>285542.79000000004</v>
      </c>
      <c r="CY80" s="105">
        <v>238238.80000000019</v>
      </c>
      <c r="CZ80" s="105">
        <v>701843.73999999987</v>
      </c>
      <c r="DA80" s="105">
        <v>292768.44000000018</v>
      </c>
      <c r="DB80" s="105">
        <v>524744.2300000001</v>
      </c>
      <c r="DC80" s="105">
        <v>783503.76000000047</v>
      </c>
      <c r="DD80" s="105">
        <v>435800.35000000003</v>
      </c>
      <c r="DE80" s="105">
        <v>581410.33999999973</v>
      </c>
      <c r="DF80" s="105">
        <v>361900.25999999983</v>
      </c>
      <c r="DG80" s="105">
        <v>294486.82</v>
      </c>
      <c r="DH80" s="105">
        <v>701248.41</v>
      </c>
      <c r="DI80" s="106">
        <v>2160316.1400000011</v>
      </c>
      <c r="DJ80" s="104">
        <v>279982.03000000003</v>
      </c>
      <c r="DK80" s="105">
        <v>896792.38999999966</v>
      </c>
      <c r="DL80" s="105">
        <v>538842.70999999985</v>
      </c>
      <c r="DM80" s="105">
        <v>562051.24999999988</v>
      </c>
      <c r="DN80" s="105">
        <v>572952.08999999985</v>
      </c>
      <c r="DO80" s="105">
        <v>379440.70000000024</v>
      </c>
      <c r="DP80" s="105">
        <v>311280.58999999997</v>
      </c>
      <c r="DQ80" s="105">
        <v>587547.57000000007</v>
      </c>
      <c r="DR80" s="105">
        <v>0</v>
      </c>
      <c r="DS80" s="105">
        <v>0</v>
      </c>
      <c r="DT80" s="105">
        <v>0</v>
      </c>
      <c r="DU80" s="106">
        <v>0</v>
      </c>
    </row>
    <row r="81" spans="3:125">
      <c r="D81" s="74">
        <v>4135</v>
      </c>
      <c r="E81" s="78" t="s">
        <v>166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1163543.3099999998</v>
      </c>
      <c r="CM81" s="105">
        <v>865689.28000000026</v>
      </c>
      <c r="CN81" s="105">
        <v>895799.42999999993</v>
      </c>
      <c r="CO81" s="105">
        <v>804381.19999999972</v>
      </c>
      <c r="CP81" s="105">
        <v>203947.03999999998</v>
      </c>
      <c r="CQ81" s="105">
        <v>328653.30000000016</v>
      </c>
      <c r="CR81" s="105">
        <v>199470.56000000006</v>
      </c>
      <c r="CS81" s="105">
        <v>1164473.2100000002</v>
      </c>
      <c r="CT81" s="105">
        <v>348914.34999999986</v>
      </c>
      <c r="CU81" s="105">
        <v>1081890.6200000001</v>
      </c>
      <c r="CV81" s="105">
        <v>522237.20000000036</v>
      </c>
      <c r="CW81" s="106">
        <v>2135320.3400000003</v>
      </c>
      <c r="CX81" s="104">
        <v>955013.0299999998</v>
      </c>
      <c r="CY81" s="105">
        <v>848267.85999999975</v>
      </c>
      <c r="CZ81" s="105">
        <v>707904.35000000009</v>
      </c>
      <c r="DA81" s="105">
        <v>640417.37999999966</v>
      </c>
      <c r="DB81" s="105">
        <v>339156.82000000012</v>
      </c>
      <c r="DC81" s="105">
        <v>1120597.28</v>
      </c>
      <c r="DD81" s="105">
        <v>603460.94000000041</v>
      </c>
      <c r="DE81" s="105">
        <v>530769.71000000008</v>
      </c>
      <c r="DF81" s="105">
        <v>725900.94000000018</v>
      </c>
      <c r="DG81" s="105">
        <v>549665.46999999986</v>
      </c>
      <c r="DH81" s="105">
        <v>1057921.96</v>
      </c>
      <c r="DI81" s="106">
        <v>2635828.9700000002</v>
      </c>
      <c r="DJ81" s="104">
        <v>210631.15000000002</v>
      </c>
      <c r="DK81" s="105">
        <v>1008551.2500000006</v>
      </c>
      <c r="DL81" s="105">
        <v>729391.2899999998</v>
      </c>
      <c r="DM81" s="105">
        <v>556406.52999999991</v>
      </c>
      <c r="DN81" s="105">
        <v>537677.78999999992</v>
      </c>
      <c r="DO81" s="105">
        <v>318778.15000000008</v>
      </c>
      <c r="DP81" s="105">
        <v>672337.30000000028</v>
      </c>
      <c r="DQ81" s="105">
        <v>544542.09000000008</v>
      </c>
      <c r="DR81" s="105">
        <v>0</v>
      </c>
      <c r="DS81" s="105">
        <v>0</v>
      </c>
      <c r="DT81" s="105">
        <v>0</v>
      </c>
      <c r="DU81" s="106">
        <v>0</v>
      </c>
    </row>
    <row r="82" spans="3:125">
      <c r="D82" s="74">
        <v>4139</v>
      </c>
      <c r="E82" s="78" t="s">
        <v>168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0</v>
      </c>
      <c r="CM82" s="105">
        <v>0</v>
      </c>
      <c r="CN82" s="105">
        <v>0</v>
      </c>
      <c r="CO82" s="105">
        <v>0</v>
      </c>
      <c r="CP82" s="105">
        <v>0</v>
      </c>
      <c r="CQ82" s="105">
        <v>0</v>
      </c>
      <c r="CR82" s="105">
        <v>0</v>
      </c>
      <c r="CS82" s="105">
        <v>0</v>
      </c>
      <c r="CT82" s="105">
        <v>0</v>
      </c>
      <c r="CU82" s="105">
        <v>0</v>
      </c>
      <c r="CV82" s="105">
        <v>0</v>
      </c>
      <c r="CW82" s="106">
        <v>0</v>
      </c>
      <c r="CX82" s="104">
        <v>0</v>
      </c>
      <c r="CY82" s="105">
        <v>14427.53</v>
      </c>
      <c r="CZ82" s="105">
        <v>7766.49</v>
      </c>
      <c r="DA82" s="105">
        <v>2356.35</v>
      </c>
      <c r="DB82" s="105">
        <v>0</v>
      </c>
      <c r="DC82" s="105">
        <v>2567.5899999999997</v>
      </c>
      <c r="DD82" s="105">
        <v>1379.9800000000002</v>
      </c>
      <c r="DE82" s="105">
        <v>2740.32</v>
      </c>
      <c r="DF82" s="105">
        <v>1753.06</v>
      </c>
      <c r="DG82" s="105">
        <v>1484.6</v>
      </c>
      <c r="DH82" s="105">
        <v>13938.590000000002</v>
      </c>
      <c r="DI82" s="106">
        <v>33954.239999999998</v>
      </c>
      <c r="DJ82" s="104">
        <v>166.67</v>
      </c>
      <c r="DK82" s="105">
        <v>2783.1699999999996</v>
      </c>
      <c r="DL82" s="105">
        <v>6747.2</v>
      </c>
      <c r="DM82" s="105">
        <v>2567.69</v>
      </c>
      <c r="DN82" s="105">
        <v>1692.5600000000002</v>
      </c>
      <c r="DO82" s="105">
        <v>29644.080000000005</v>
      </c>
      <c r="DP82" s="105">
        <v>858.80000000000007</v>
      </c>
      <c r="DQ82" s="105">
        <v>1008.1</v>
      </c>
      <c r="DR82" s="105">
        <v>0</v>
      </c>
      <c r="DS82" s="105">
        <v>0</v>
      </c>
      <c r="DT82" s="105">
        <v>0</v>
      </c>
      <c r="DU82" s="106">
        <v>0</v>
      </c>
    </row>
    <row r="83" spans="3:125">
      <c r="C83" s="74">
        <v>414</v>
      </c>
      <c r="D83" s="74">
        <v>414</v>
      </c>
      <c r="E83" s="78" t="s">
        <v>170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1344848.0100000005</v>
      </c>
      <c r="CM83" s="105">
        <v>3095515.3200000022</v>
      </c>
      <c r="CN83" s="105">
        <v>2997100.3900000025</v>
      </c>
      <c r="CO83" s="105">
        <v>4519384.7399999993</v>
      </c>
      <c r="CP83" s="105">
        <v>2812296.3000000012</v>
      </c>
      <c r="CQ83" s="105">
        <v>3053712.3000000021</v>
      </c>
      <c r="CR83" s="105">
        <v>4454753.2700000042</v>
      </c>
      <c r="CS83" s="105">
        <v>3481453.1100000064</v>
      </c>
      <c r="CT83" s="105">
        <v>4104785.9800000018</v>
      </c>
      <c r="CU83" s="105">
        <v>5063438.4500000039</v>
      </c>
      <c r="CV83" s="105">
        <v>2900734.9700000016</v>
      </c>
      <c r="CW83" s="106">
        <v>9675540.9999999739</v>
      </c>
      <c r="CX83" s="104">
        <v>1469717.6599999995</v>
      </c>
      <c r="CY83" s="105">
        <v>2666787.4400000018</v>
      </c>
      <c r="CZ83" s="105">
        <v>4045459.9400000055</v>
      </c>
      <c r="DA83" s="105">
        <v>3646674.5000000028</v>
      </c>
      <c r="DB83" s="105">
        <v>4539346.7700000033</v>
      </c>
      <c r="DC83" s="105">
        <v>3875089.3900000062</v>
      </c>
      <c r="DD83" s="105">
        <v>4316636.1600000039</v>
      </c>
      <c r="DE83" s="105">
        <v>4147376.0900000054</v>
      </c>
      <c r="DF83" s="105">
        <v>3358091.4400000013</v>
      </c>
      <c r="DG83" s="105">
        <v>6691301.8300000075</v>
      </c>
      <c r="DH83" s="105">
        <v>3749089.27</v>
      </c>
      <c r="DI83" s="106">
        <v>9401300.1599999405</v>
      </c>
      <c r="DJ83" s="104">
        <v>1667941.2800000003</v>
      </c>
      <c r="DK83" s="105">
        <v>2872903.4800000028</v>
      </c>
      <c r="DL83" s="105">
        <v>3755417.1200000113</v>
      </c>
      <c r="DM83" s="105">
        <v>4647276.9100000048</v>
      </c>
      <c r="DN83" s="105">
        <v>3742204.4500000062</v>
      </c>
      <c r="DO83" s="105">
        <v>3232228.5500000026</v>
      </c>
      <c r="DP83" s="105">
        <v>5125744.2900000028</v>
      </c>
      <c r="DQ83" s="105">
        <v>3268818.9799999995</v>
      </c>
      <c r="DR83" s="105">
        <v>0</v>
      </c>
      <c r="DS83" s="105">
        <v>0</v>
      </c>
      <c r="DT83" s="105">
        <v>0</v>
      </c>
      <c r="DU83" s="106">
        <v>0</v>
      </c>
    </row>
    <row r="84" spans="3:125">
      <c r="D84" s="74">
        <v>4141</v>
      </c>
      <c r="E84" s="78" t="s">
        <v>172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226503.46000000005</v>
      </c>
      <c r="CM84" s="105">
        <v>398506.28000000009</v>
      </c>
      <c r="CN84" s="105">
        <v>347888.30000000005</v>
      </c>
      <c r="CO84" s="105">
        <v>482538.72999999992</v>
      </c>
      <c r="CP84" s="105">
        <v>434220.79999999987</v>
      </c>
      <c r="CQ84" s="105">
        <v>577179.18000000028</v>
      </c>
      <c r="CR84" s="105">
        <v>499353.83000000025</v>
      </c>
      <c r="CS84" s="105">
        <v>308512.45000000042</v>
      </c>
      <c r="CT84" s="105">
        <v>546623.92000000016</v>
      </c>
      <c r="CU84" s="105">
        <v>610230.16</v>
      </c>
      <c r="CV84" s="105">
        <v>474745.23000000004</v>
      </c>
      <c r="CW84" s="106">
        <v>725760.34999999986</v>
      </c>
      <c r="CX84" s="104">
        <v>289988.72000000003</v>
      </c>
      <c r="CY84" s="105">
        <v>435794.73</v>
      </c>
      <c r="CZ84" s="105">
        <v>525599.02000000048</v>
      </c>
      <c r="DA84" s="105">
        <v>365390.02999999997</v>
      </c>
      <c r="DB84" s="105">
        <v>507506.99000000017</v>
      </c>
      <c r="DC84" s="105">
        <v>616318.53000000049</v>
      </c>
      <c r="DD84" s="105">
        <v>551002.77999999956</v>
      </c>
      <c r="DE84" s="105">
        <v>356840.33999999997</v>
      </c>
      <c r="DF84" s="105">
        <v>551833.21999999951</v>
      </c>
      <c r="DG84" s="105">
        <v>740586.68000000098</v>
      </c>
      <c r="DH84" s="105">
        <v>560718.96000000031</v>
      </c>
      <c r="DI84" s="106">
        <v>723941.19000000111</v>
      </c>
      <c r="DJ84" s="104">
        <v>279110.61000000004</v>
      </c>
      <c r="DK84" s="105">
        <v>367743.56999999983</v>
      </c>
      <c r="DL84" s="105">
        <v>429881.6500000002</v>
      </c>
      <c r="DM84" s="105">
        <v>466310.05999999982</v>
      </c>
      <c r="DN84" s="105">
        <v>550274.11</v>
      </c>
      <c r="DO84" s="105">
        <v>519959.32000000007</v>
      </c>
      <c r="DP84" s="105">
        <v>502101.75000000029</v>
      </c>
      <c r="DQ84" s="105">
        <v>320657.53000000003</v>
      </c>
      <c r="DR84" s="105">
        <v>0</v>
      </c>
      <c r="DS84" s="105">
        <v>0</v>
      </c>
      <c r="DT84" s="105">
        <v>0</v>
      </c>
      <c r="DU84" s="106">
        <v>0</v>
      </c>
    </row>
    <row r="85" spans="3:125">
      <c r="D85" s="74">
        <v>4142</v>
      </c>
      <c r="E85" s="78" t="s">
        <v>174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46247.10000000002</v>
      </c>
      <c r="CM85" s="105">
        <v>33679.420000000013</v>
      </c>
      <c r="CN85" s="105">
        <v>44630.640000000021</v>
      </c>
      <c r="CO85" s="105">
        <v>45134.449999999975</v>
      </c>
      <c r="CP85" s="105">
        <v>37348.049999999996</v>
      </c>
      <c r="CQ85" s="105">
        <v>31825.48000000001</v>
      </c>
      <c r="CR85" s="105">
        <v>76407.780000000042</v>
      </c>
      <c r="CS85" s="105">
        <v>45816.000000000007</v>
      </c>
      <c r="CT85" s="105">
        <v>52300.480000000003</v>
      </c>
      <c r="CU85" s="105">
        <v>49950.549999999996</v>
      </c>
      <c r="CV85" s="105">
        <v>67377.350000000006</v>
      </c>
      <c r="CW85" s="106">
        <v>186052.19000000003</v>
      </c>
      <c r="CX85" s="104">
        <v>20398.920000000006</v>
      </c>
      <c r="CY85" s="105">
        <v>28325.639999999978</v>
      </c>
      <c r="CZ85" s="105">
        <v>58456.899999999972</v>
      </c>
      <c r="DA85" s="105">
        <v>21680.629999999997</v>
      </c>
      <c r="DB85" s="105">
        <v>34546.55999999999</v>
      </c>
      <c r="DC85" s="105">
        <v>73651.659999999989</v>
      </c>
      <c r="DD85" s="105">
        <v>39053.009999999995</v>
      </c>
      <c r="DE85" s="105">
        <v>27813.960000000003</v>
      </c>
      <c r="DF85" s="105">
        <v>55514.319999999963</v>
      </c>
      <c r="DG85" s="105">
        <v>44428.660000000011</v>
      </c>
      <c r="DH85" s="105">
        <v>39851.319999999992</v>
      </c>
      <c r="DI85" s="106">
        <v>232619.35999999996</v>
      </c>
      <c r="DJ85" s="104">
        <v>13844.959999999997</v>
      </c>
      <c r="DK85" s="105">
        <v>39321.079999999994</v>
      </c>
      <c r="DL85" s="105">
        <v>41603.709999999992</v>
      </c>
      <c r="DM85" s="105">
        <v>32204.420000000006</v>
      </c>
      <c r="DN85" s="105">
        <v>64523.040000000001</v>
      </c>
      <c r="DO85" s="105">
        <v>52972.710000000028</v>
      </c>
      <c r="DP85" s="105">
        <v>33111.30000000001</v>
      </c>
      <c r="DQ85" s="105">
        <v>21940.289999999997</v>
      </c>
      <c r="DR85" s="105">
        <v>0</v>
      </c>
      <c r="DS85" s="105">
        <v>0</v>
      </c>
      <c r="DT85" s="105">
        <v>0</v>
      </c>
      <c r="DU85" s="106">
        <v>0</v>
      </c>
    </row>
    <row r="86" spans="3:125">
      <c r="D86" s="74">
        <v>4143</v>
      </c>
      <c r="E86" s="78" t="s">
        <v>176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108423.51999999996</v>
      </c>
      <c r="CM86" s="105">
        <v>434351.04999999987</v>
      </c>
      <c r="CN86" s="105">
        <v>511934.51000000077</v>
      </c>
      <c r="CO86" s="105">
        <v>488510.20000000013</v>
      </c>
      <c r="CP86" s="105">
        <v>440174.75999999972</v>
      </c>
      <c r="CQ86" s="105">
        <v>399462.03999999992</v>
      </c>
      <c r="CR86" s="105">
        <v>628497.15999999945</v>
      </c>
      <c r="CS86" s="105">
        <v>400543.24999999983</v>
      </c>
      <c r="CT86" s="105">
        <v>417515.24000000028</v>
      </c>
      <c r="CU86" s="105">
        <v>788512.48000000045</v>
      </c>
      <c r="CV86" s="105">
        <v>454890.08000000066</v>
      </c>
      <c r="CW86" s="106">
        <v>1203017.2800000003</v>
      </c>
      <c r="CX86" s="104">
        <v>246553.46000000008</v>
      </c>
      <c r="CY86" s="105">
        <v>283932.06000000006</v>
      </c>
      <c r="CZ86" s="105">
        <v>430895.02999999945</v>
      </c>
      <c r="DA86" s="105">
        <v>445887.7899999998</v>
      </c>
      <c r="DB86" s="105">
        <v>453879.39999999956</v>
      </c>
      <c r="DC86" s="105">
        <v>395264.77000000054</v>
      </c>
      <c r="DD86" s="105">
        <v>309774.35000000009</v>
      </c>
      <c r="DE86" s="105">
        <v>284282.76000000036</v>
      </c>
      <c r="DF86" s="105">
        <v>734835.1399999999</v>
      </c>
      <c r="DG86" s="105">
        <v>1011085.2999999989</v>
      </c>
      <c r="DH86" s="105">
        <v>579789.38000000012</v>
      </c>
      <c r="DI86" s="106">
        <v>944444.49000000046</v>
      </c>
      <c r="DJ86" s="104">
        <v>187979.47999999978</v>
      </c>
      <c r="DK86" s="105">
        <v>665140.56999999995</v>
      </c>
      <c r="DL86" s="105">
        <v>424891.39000000025</v>
      </c>
      <c r="DM86" s="105">
        <v>285499.40000000014</v>
      </c>
      <c r="DN86" s="105">
        <v>428504.81000000046</v>
      </c>
      <c r="DO86" s="105">
        <v>347830.65999999992</v>
      </c>
      <c r="DP86" s="105">
        <v>769400.97999999975</v>
      </c>
      <c r="DQ86" s="105">
        <v>464877.89000000054</v>
      </c>
      <c r="DR86" s="105">
        <v>0</v>
      </c>
      <c r="DS86" s="105">
        <v>0</v>
      </c>
      <c r="DT86" s="105">
        <v>0</v>
      </c>
      <c r="DU86" s="106">
        <v>0</v>
      </c>
    </row>
    <row r="87" spans="3:125">
      <c r="D87" s="74">
        <v>4144</v>
      </c>
      <c r="E87" s="78" t="s">
        <v>178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211397.70000000013</v>
      </c>
      <c r="CM87" s="105">
        <v>139735.81000000006</v>
      </c>
      <c r="CN87" s="105">
        <v>258231.0100000001</v>
      </c>
      <c r="CO87" s="105">
        <v>803722.28</v>
      </c>
      <c r="CP87" s="105">
        <v>180118.94000000006</v>
      </c>
      <c r="CQ87" s="105">
        <v>168900.85</v>
      </c>
      <c r="CR87" s="105">
        <v>412448.97000000003</v>
      </c>
      <c r="CS87" s="105">
        <v>432834.22999999975</v>
      </c>
      <c r="CT87" s="105">
        <v>387566.27000000008</v>
      </c>
      <c r="CU87" s="105">
        <v>223074.4200000001</v>
      </c>
      <c r="CV87" s="105">
        <v>141807.76999999999</v>
      </c>
      <c r="CW87" s="106">
        <v>464433.3600000001</v>
      </c>
      <c r="CX87" s="104">
        <v>208237.35999999975</v>
      </c>
      <c r="CY87" s="105">
        <v>107663.48</v>
      </c>
      <c r="CZ87" s="105">
        <v>305661.9699999998</v>
      </c>
      <c r="DA87" s="105">
        <v>413829.33999999979</v>
      </c>
      <c r="DB87" s="105">
        <v>1498566.5500000014</v>
      </c>
      <c r="DC87" s="105">
        <v>578680.51000000024</v>
      </c>
      <c r="DD87" s="105">
        <v>318164.44999999995</v>
      </c>
      <c r="DE87" s="105">
        <v>160494.91000000009</v>
      </c>
      <c r="DF87" s="105">
        <v>287210.83999999979</v>
      </c>
      <c r="DG87" s="105">
        <v>216329.30999999971</v>
      </c>
      <c r="DH87" s="105">
        <v>200931.17999999993</v>
      </c>
      <c r="DI87" s="106">
        <v>332903.43999999977</v>
      </c>
      <c r="DJ87" s="104">
        <v>575532.56000000006</v>
      </c>
      <c r="DK87" s="105">
        <v>154365.09999999998</v>
      </c>
      <c r="DL87" s="105">
        <v>334975.07999999996</v>
      </c>
      <c r="DM87" s="105">
        <v>591578.27999999991</v>
      </c>
      <c r="DN87" s="105">
        <v>185371.44999999995</v>
      </c>
      <c r="DO87" s="105">
        <v>247325.18</v>
      </c>
      <c r="DP87" s="105">
        <v>293139.49999999988</v>
      </c>
      <c r="DQ87" s="105">
        <v>131022.75000000004</v>
      </c>
      <c r="DR87" s="105">
        <v>0</v>
      </c>
      <c r="DS87" s="105">
        <v>0</v>
      </c>
      <c r="DT87" s="105">
        <v>0</v>
      </c>
      <c r="DU87" s="106">
        <v>0</v>
      </c>
    </row>
    <row r="88" spans="3:125">
      <c r="D88" s="74">
        <v>4145</v>
      </c>
      <c r="E88" s="78" t="s">
        <v>180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4112.79</v>
      </c>
      <c r="CM88" s="105">
        <v>33289.14</v>
      </c>
      <c r="CN88" s="105">
        <v>58328.62</v>
      </c>
      <c r="CO88" s="105">
        <v>88032.74000000002</v>
      </c>
      <c r="CP88" s="105">
        <v>88161.300000000017</v>
      </c>
      <c r="CQ88" s="105">
        <v>84099.11</v>
      </c>
      <c r="CR88" s="105">
        <v>66646.719999999987</v>
      </c>
      <c r="CS88" s="105">
        <v>30573.73</v>
      </c>
      <c r="CT88" s="105">
        <v>163148.0799999999</v>
      </c>
      <c r="CU88" s="105">
        <v>103825.34000000001</v>
      </c>
      <c r="CV88" s="105">
        <v>89477.15</v>
      </c>
      <c r="CW88" s="106">
        <v>256196.28999999998</v>
      </c>
      <c r="CX88" s="104">
        <v>4423.3999999999996</v>
      </c>
      <c r="CY88" s="105">
        <v>17957</v>
      </c>
      <c r="CZ88" s="105">
        <v>68493.490000000005</v>
      </c>
      <c r="DA88" s="105">
        <v>71647.73</v>
      </c>
      <c r="DB88" s="105">
        <v>143270.09</v>
      </c>
      <c r="DC88" s="105">
        <v>7074.1200000000008</v>
      </c>
      <c r="DD88" s="105">
        <v>64153.799999999988</v>
      </c>
      <c r="DE88" s="105">
        <v>126308.92000000001</v>
      </c>
      <c r="DF88" s="105">
        <v>7279.34</v>
      </c>
      <c r="DG88" s="105">
        <v>179193.19999999992</v>
      </c>
      <c r="DH88" s="105">
        <v>21275.7</v>
      </c>
      <c r="DI88" s="106">
        <v>238702.38</v>
      </c>
      <c r="DJ88" s="104">
        <v>2327.3399999999997</v>
      </c>
      <c r="DK88" s="105">
        <v>18059.009999999998</v>
      </c>
      <c r="DL88" s="105">
        <v>105509.05</v>
      </c>
      <c r="DM88" s="105">
        <v>88140.11</v>
      </c>
      <c r="DN88" s="105">
        <v>22003.85</v>
      </c>
      <c r="DO88" s="105">
        <v>71635.95</v>
      </c>
      <c r="DP88" s="105">
        <v>131594.75</v>
      </c>
      <c r="DQ88" s="105">
        <v>70128.929999999993</v>
      </c>
      <c r="DR88" s="105">
        <v>0</v>
      </c>
      <c r="DS88" s="105">
        <v>0</v>
      </c>
      <c r="DT88" s="105">
        <v>0</v>
      </c>
      <c r="DU88" s="106">
        <v>0</v>
      </c>
    </row>
    <row r="89" spans="3:125">
      <c r="D89" s="74">
        <v>4146</v>
      </c>
      <c r="E89" s="78" t="s">
        <v>182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19164.340000000011</v>
      </c>
      <c r="CM89" s="105">
        <v>76479.920000000042</v>
      </c>
      <c r="CN89" s="105">
        <v>174865.26000000056</v>
      </c>
      <c r="CO89" s="105">
        <v>86185.309999999808</v>
      </c>
      <c r="CP89" s="105">
        <v>70042.270000000062</v>
      </c>
      <c r="CQ89" s="105">
        <v>62793.540000000299</v>
      </c>
      <c r="CR89" s="105">
        <v>85215.149999999732</v>
      </c>
      <c r="CS89" s="105">
        <v>29267.81</v>
      </c>
      <c r="CT89" s="105">
        <v>163460.76000000027</v>
      </c>
      <c r="CU89" s="105">
        <v>81544.769999999917</v>
      </c>
      <c r="CV89" s="105">
        <v>165439.28999999989</v>
      </c>
      <c r="CW89" s="106">
        <v>185721.0700000003</v>
      </c>
      <c r="CX89" s="104">
        <v>17712.440000000002</v>
      </c>
      <c r="CY89" s="105">
        <v>35027.070000000007</v>
      </c>
      <c r="CZ89" s="105">
        <v>211562.27</v>
      </c>
      <c r="DA89" s="105">
        <v>113779.95</v>
      </c>
      <c r="DB89" s="105">
        <v>115307.38</v>
      </c>
      <c r="DC89" s="105">
        <v>98180.98000000001</v>
      </c>
      <c r="DD89" s="105">
        <v>188021.37</v>
      </c>
      <c r="DE89" s="105">
        <v>59420.59</v>
      </c>
      <c r="DF89" s="105">
        <v>118699.10999999999</v>
      </c>
      <c r="DG89" s="105">
        <v>390170.25999999995</v>
      </c>
      <c r="DH89" s="105">
        <v>76264.149999999951</v>
      </c>
      <c r="DI89" s="106">
        <v>237322.82000000018</v>
      </c>
      <c r="DJ89" s="104">
        <v>26550.260000000002</v>
      </c>
      <c r="DK89" s="105">
        <v>113905.23</v>
      </c>
      <c r="DL89" s="105">
        <v>88963.790000000008</v>
      </c>
      <c r="DM89" s="105">
        <v>609011.47</v>
      </c>
      <c r="DN89" s="105">
        <v>89091.720000000045</v>
      </c>
      <c r="DO89" s="105">
        <v>109250.87000000004</v>
      </c>
      <c r="DP89" s="105">
        <v>83487.58</v>
      </c>
      <c r="DQ89" s="105">
        <v>38868.05999999999</v>
      </c>
      <c r="DR89" s="105">
        <v>0</v>
      </c>
      <c r="DS89" s="105">
        <v>0</v>
      </c>
      <c r="DT89" s="105">
        <v>0</v>
      </c>
      <c r="DU89" s="106">
        <v>0</v>
      </c>
    </row>
    <row r="90" spans="3:125">
      <c r="D90" s="74">
        <v>4147</v>
      </c>
      <c r="E90" s="78" t="s">
        <v>184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575542.00000000035</v>
      </c>
      <c r="CM90" s="105">
        <v>1569357.430000002</v>
      </c>
      <c r="CN90" s="105">
        <v>965269.03000000108</v>
      </c>
      <c r="CO90" s="105">
        <v>1958614.35</v>
      </c>
      <c r="CP90" s="105">
        <v>1144959.3800000013</v>
      </c>
      <c r="CQ90" s="105">
        <v>1217090.4000000015</v>
      </c>
      <c r="CR90" s="105">
        <v>1990417.9600000046</v>
      </c>
      <c r="CS90" s="105">
        <v>1689489.1800000062</v>
      </c>
      <c r="CT90" s="105">
        <v>1488943.2700000009</v>
      </c>
      <c r="CU90" s="105">
        <v>2219343.7900000028</v>
      </c>
      <c r="CV90" s="105">
        <v>1087658.1300000006</v>
      </c>
      <c r="CW90" s="106">
        <v>5123340.8499999736</v>
      </c>
      <c r="CX90" s="104">
        <v>477874.8699999997</v>
      </c>
      <c r="CY90" s="105">
        <v>1310675.5000000019</v>
      </c>
      <c r="CZ90" s="105">
        <v>1493359.5800000059</v>
      </c>
      <c r="DA90" s="105">
        <v>1959634.3100000035</v>
      </c>
      <c r="DB90" s="105">
        <v>1373302.9900000023</v>
      </c>
      <c r="DC90" s="105">
        <v>1494432.4300000053</v>
      </c>
      <c r="DD90" s="105">
        <v>2078673.8900000043</v>
      </c>
      <c r="DE90" s="105">
        <v>2402537.6600000057</v>
      </c>
      <c r="DF90" s="105">
        <v>1024608.5900000025</v>
      </c>
      <c r="DG90" s="105">
        <v>2752578.7500000079</v>
      </c>
      <c r="DH90" s="105">
        <v>1697787.8700000003</v>
      </c>
      <c r="DI90" s="106">
        <v>4954832.4499999378</v>
      </c>
      <c r="DJ90" s="104">
        <v>283026.37</v>
      </c>
      <c r="DK90" s="105">
        <v>965885.95000000286</v>
      </c>
      <c r="DL90" s="105">
        <v>1377097.6700000104</v>
      </c>
      <c r="DM90" s="105">
        <v>1819303.7400000053</v>
      </c>
      <c r="DN90" s="105">
        <v>1684410.9400000055</v>
      </c>
      <c r="DO90" s="105">
        <v>1405786.7900000028</v>
      </c>
      <c r="DP90" s="105">
        <v>2292498.2300000028</v>
      </c>
      <c r="DQ90" s="105">
        <v>1695589.3399999992</v>
      </c>
      <c r="DR90" s="105">
        <v>0</v>
      </c>
      <c r="DS90" s="105">
        <v>0</v>
      </c>
      <c r="DT90" s="105">
        <v>0</v>
      </c>
      <c r="DU90" s="106">
        <v>0</v>
      </c>
    </row>
    <row r="91" spans="3:125">
      <c r="D91" s="74">
        <v>4148</v>
      </c>
      <c r="E91" s="78" t="s">
        <v>186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23608.660000000003</v>
      </c>
      <c r="CM91" s="105">
        <v>68994.710000000006</v>
      </c>
      <c r="CN91" s="105">
        <v>56507.05</v>
      </c>
      <c r="CO91" s="105">
        <v>118610.68999999999</v>
      </c>
      <c r="CP91" s="105">
        <v>64395.270000000004</v>
      </c>
      <c r="CQ91" s="105">
        <v>38849.080000000009</v>
      </c>
      <c r="CR91" s="105">
        <v>65830.870000000068</v>
      </c>
      <c r="CS91" s="105">
        <v>20381.910000000011</v>
      </c>
      <c r="CT91" s="105">
        <v>69137.900000000038</v>
      </c>
      <c r="CU91" s="105">
        <v>61167.240000000049</v>
      </c>
      <c r="CV91" s="105">
        <v>60878.409999999996</v>
      </c>
      <c r="CW91" s="106">
        <v>175526.28999999992</v>
      </c>
      <c r="CX91" s="104">
        <v>36341.520000000011</v>
      </c>
      <c r="CY91" s="105">
        <v>52736.150000000009</v>
      </c>
      <c r="CZ91" s="105">
        <v>104754.58000000003</v>
      </c>
      <c r="DA91" s="105">
        <v>39692.649999999987</v>
      </c>
      <c r="DB91" s="105">
        <v>42558.040000000008</v>
      </c>
      <c r="DC91" s="105">
        <v>112758.09000000001</v>
      </c>
      <c r="DD91" s="105">
        <v>80510.150000000009</v>
      </c>
      <c r="DE91" s="105">
        <v>32205.96</v>
      </c>
      <c r="DF91" s="105">
        <v>128650.67999999991</v>
      </c>
      <c r="DG91" s="105">
        <v>74044.49000000002</v>
      </c>
      <c r="DH91" s="105">
        <v>68947.929999999993</v>
      </c>
      <c r="DI91" s="106">
        <v>215067.01999999967</v>
      </c>
      <c r="DJ91" s="104">
        <v>22800.330000000005</v>
      </c>
      <c r="DK91" s="105">
        <v>86110.799999999988</v>
      </c>
      <c r="DL91" s="105">
        <v>71638.64</v>
      </c>
      <c r="DM91" s="105">
        <v>69449.429999999993</v>
      </c>
      <c r="DN91" s="105">
        <v>134440.69</v>
      </c>
      <c r="DO91" s="105">
        <v>47041.789999999994</v>
      </c>
      <c r="DP91" s="105">
        <v>54689.220000000059</v>
      </c>
      <c r="DQ91" s="105">
        <v>42144.87</v>
      </c>
      <c r="DR91" s="105">
        <v>0</v>
      </c>
      <c r="DS91" s="105">
        <v>0</v>
      </c>
      <c r="DT91" s="105">
        <v>0</v>
      </c>
      <c r="DU91" s="106">
        <v>0</v>
      </c>
    </row>
    <row r="92" spans="3:125">
      <c r="D92" s="74">
        <v>4149</v>
      </c>
      <c r="E92" s="78" t="s">
        <v>188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129848.44</v>
      </c>
      <c r="CM92" s="105">
        <v>341121.55999999994</v>
      </c>
      <c r="CN92" s="105">
        <v>579445.97</v>
      </c>
      <c r="CO92" s="105">
        <v>448035.98999999947</v>
      </c>
      <c r="CP92" s="105">
        <v>352875.53000000009</v>
      </c>
      <c r="CQ92" s="105">
        <v>473512.61999999959</v>
      </c>
      <c r="CR92" s="105">
        <v>629934.83000000031</v>
      </c>
      <c r="CS92" s="105">
        <v>524034.55000000016</v>
      </c>
      <c r="CT92" s="105">
        <v>816090.06000000052</v>
      </c>
      <c r="CU92" s="105">
        <v>925789.70000000019</v>
      </c>
      <c r="CV92" s="105">
        <v>358461.56000000029</v>
      </c>
      <c r="CW92" s="106">
        <v>1355493.3199999989</v>
      </c>
      <c r="CX92" s="104">
        <v>168186.97000000006</v>
      </c>
      <c r="CY92" s="105">
        <v>394675.81000000023</v>
      </c>
      <c r="CZ92" s="105">
        <v>846677.10000000009</v>
      </c>
      <c r="DA92" s="105">
        <v>215132.06999999992</v>
      </c>
      <c r="DB92" s="105">
        <v>370408.77000000025</v>
      </c>
      <c r="DC92" s="105">
        <v>498728.29999999993</v>
      </c>
      <c r="DD92" s="105">
        <v>687282.35999999964</v>
      </c>
      <c r="DE92" s="105">
        <v>697470.98999999929</v>
      </c>
      <c r="DF92" s="105">
        <v>449460.19999999978</v>
      </c>
      <c r="DG92" s="105">
        <v>1282885.18</v>
      </c>
      <c r="DH92" s="105">
        <v>503522.77999999939</v>
      </c>
      <c r="DI92" s="106">
        <v>1521467.0100000009</v>
      </c>
      <c r="DJ92" s="104">
        <v>276769.37</v>
      </c>
      <c r="DK92" s="105">
        <v>462372.17000000027</v>
      </c>
      <c r="DL92" s="105">
        <v>880856.14</v>
      </c>
      <c r="DM92" s="105">
        <v>685779.99999999988</v>
      </c>
      <c r="DN92" s="105">
        <v>583583.84000000032</v>
      </c>
      <c r="DO92" s="105">
        <v>430425.27999999956</v>
      </c>
      <c r="DP92" s="105">
        <v>965720.97999999975</v>
      </c>
      <c r="DQ92" s="105">
        <v>483589.32</v>
      </c>
      <c r="DR92" s="105">
        <v>0</v>
      </c>
      <c r="DS92" s="105">
        <v>0</v>
      </c>
      <c r="DT92" s="105">
        <v>0</v>
      </c>
      <c r="DU92" s="106">
        <v>0</v>
      </c>
    </row>
    <row r="93" spans="3:125">
      <c r="C93" s="74">
        <v>415</v>
      </c>
      <c r="D93" s="74">
        <v>415</v>
      </c>
      <c r="E93" s="78" t="s">
        <v>190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39625.519999999997</v>
      </c>
      <c r="CM93" s="105">
        <v>746518.12</v>
      </c>
      <c r="CN93" s="105">
        <v>2188111.64</v>
      </c>
      <c r="CO93" s="105">
        <v>860738.31999999983</v>
      </c>
      <c r="CP93" s="105">
        <v>1045961.96</v>
      </c>
      <c r="CQ93" s="105">
        <v>1586588.0699999998</v>
      </c>
      <c r="CR93" s="105">
        <v>1708745.73</v>
      </c>
      <c r="CS93" s="105">
        <v>2046173.92</v>
      </c>
      <c r="CT93" s="105">
        <v>2633936.0099999998</v>
      </c>
      <c r="CU93" s="105">
        <v>1316206.53</v>
      </c>
      <c r="CV93" s="105">
        <v>1381658.69</v>
      </c>
      <c r="CW93" s="106">
        <v>4861519.66</v>
      </c>
      <c r="CX93" s="104">
        <v>639522.21</v>
      </c>
      <c r="CY93" s="105">
        <v>185129.93999999994</v>
      </c>
      <c r="CZ93" s="105">
        <v>1189329.8499999999</v>
      </c>
      <c r="DA93" s="105">
        <v>2186869.6</v>
      </c>
      <c r="DB93" s="105">
        <v>2500201.56</v>
      </c>
      <c r="DC93" s="105">
        <v>1421763.2600000002</v>
      </c>
      <c r="DD93" s="105">
        <v>1944244.05</v>
      </c>
      <c r="DE93" s="105">
        <v>1888022.9799999997</v>
      </c>
      <c r="DF93" s="105">
        <v>2165109.09</v>
      </c>
      <c r="DG93" s="105">
        <v>2645946.2399999998</v>
      </c>
      <c r="DH93" s="105">
        <v>1134749.9900000002</v>
      </c>
      <c r="DI93" s="106">
        <v>3374454.9999999991</v>
      </c>
      <c r="DJ93" s="104">
        <v>605572.42000000004</v>
      </c>
      <c r="DK93" s="105">
        <v>1430948.2699999996</v>
      </c>
      <c r="DL93" s="105">
        <v>1541159.98</v>
      </c>
      <c r="DM93" s="105">
        <v>1495923.86</v>
      </c>
      <c r="DN93" s="105">
        <v>1537431.38</v>
      </c>
      <c r="DO93" s="105">
        <v>1471949.0899999999</v>
      </c>
      <c r="DP93" s="105">
        <v>787559.14</v>
      </c>
      <c r="DQ93" s="105">
        <v>1786413.21</v>
      </c>
      <c r="DR93" s="105">
        <v>0</v>
      </c>
      <c r="DS93" s="105">
        <v>0</v>
      </c>
      <c r="DT93" s="105">
        <v>0</v>
      </c>
      <c r="DU93" s="106">
        <v>0</v>
      </c>
    </row>
    <row r="94" spans="3:125">
      <c r="D94" s="74">
        <v>4151</v>
      </c>
      <c r="E94" s="78" t="s">
        <v>192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0</v>
      </c>
      <c r="CM94" s="105">
        <v>567333.32999999996</v>
      </c>
      <c r="CN94" s="105">
        <v>1961942.4200000002</v>
      </c>
      <c r="CO94" s="105">
        <v>567000</v>
      </c>
      <c r="CP94" s="105">
        <v>831109.08</v>
      </c>
      <c r="CQ94" s="105">
        <v>1395275.75</v>
      </c>
      <c r="CR94" s="105">
        <v>1439952.94</v>
      </c>
      <c r="CS94" s="105">
        <v>1795442.42</v>
      </c>
      <c r="CT94" s="105">
        <v>2362275.7399999998</v>
      </c>
      <c r="CU94" s="105">
        <v>996275.75</v>
      </c>
      <c r="CV94" s="105">
        <v>1058825.47</v>
      </c>
      <c r="CW94" s="106">
        <v>3869101.56</v>
      </c>
      <c r="CX94" s="104">
        <v>558500</v>
      </c>
      <c r="CY94" s="105">
        <v>166.67</v>
      </c>
      <c r="CZ94" s="105">
        <v>558500</v>
      </c>
      <c r="DA94" s="105">
        <v>1886084.75</v>
      </c>
      <c r="DB94" s="105">
        <v>2215051.5</v>
      </c>
      <c r="DC94" s="105">
        <v>1118456.52</v>
      </c>
      <c r="DD94" s="105">
        <v>1686775.75</v>
      </c>
      <c r="DE94" s="105">
        <v>1436775.75</v>
      </c>
      <c r="DF94" s="105">
        <v>1752310.79</v>
      </c>
      <c r="DG94" s="105">
        <v>2272390.75</v>
      </c>
      <c r="DH94" s="105">
        <v>783152.4</v>
      </c>
      <c r="DI94" s="106">
        <v>2402498.1499999994</v>
      </c>
      <c r="DJ94" s="104">
        <v>537642.97000000009</v>
      </c>
      <c r="DK94" s="105">
        <v>1116833.3299999998</v>
      </c>
      <c r="DL94" s="105">
        <v>1305784.18</v>
      </c>
      <c r="DM94" s="105">
        <v>1242197.1600000001</v>
      </c>
      <c r="DN94" s="105">
        <v>1298294.9999999998</v>
      </c>
      <c r="DO94" s="105">
        <v>1191028.7599999998</v>
      </c>
      <c r="DP94" s="105">
        <v>601357.14</v>
      </c>
      <c r="DQ94" s="105">
        <v>1490817.88</v>
      </c>
      <c r="DR94" s="105">
        <v>0</v>
      </c>
      <c r="DS94" s="105">
        <v>0</v>
      </c>
      <c r="DT94" s="105">
        <v>0</v>
      </c>
      <c r="DU94" s="106">
        <v>0</v>
      </c>
    </row>
    <row r="95" spans="3:125">
      <c r="D95" s="74">
        <v>4152</v>
      </c>
      <c r="E95" s="78" t="s">
        <v>194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9044.9000000000015</v>
      </c>
      <c r="CM95" s="105">
        <v>60860.650000000009</v>
      </c>
      <c r="CN95" s="105">
        <v>79115.170000000013</v>
      </c>
      <c r="CO95" s="105">
        <v>96998.14</v>
      </c>
      <c r="CP95" s="105">
        <v>69695.600000000006</v>
      </c>
      <c r="CQ95" s="105">
        <v>68808.770000000033</v>
      </c>
      <c r="CR95" s="105">
        <v>77664.74000000002</v>
      </c>
      <c r="CS95" s="105">
        <v>85421.62000000001</v>
      </c>
      <c r="CT95" s="105">
        <v>105069.08</v>
      </c>
      <c r="CU95" s="105">
        <v>137215.75000000003</v>
      </c>
      <c r="CV95" s="105">
        <v>148559.49999999994</v>
      </c>
      <c r="CW95" s="106">
        <v>377252.82000000012</v>
      </c>
      <c r="CX95" s="104">
        <v>32206.209999999995</v>
      </c>
      <c r="CY95" s="105">
        <v>57542.049999999996</v>
      </c>
      <c r="CZ95" s="105">
        <v>133172.41999999998</v>
      </c>
      <c r="DA95" s="105">
        <v>48134.829999999994</v>
      </c>
      <c r="DB95" s="105">
        <v>76474.040000000008</v>
      </c>
      <c r="DC95" s="105">
        <v>107768.05000000002</v>
      </c>
      <c r="DD95" s="105">
        <v>145315.33000000002</v>
      </c>
      <c r="DE95" s="105">
        <v>169127.42</v>
      </c>
      <c r="DF95" s="105">
        <v>189337.90999999997</v>
      </c>
      <c r="DG95" s="105">
        <v>105564.60999999999</v>
      </c>
      <c r="DH95" s="105">
        <v>91502.499999999971</v>
      </c>
      <c r="DI95" s="106">
        <v>317366.66999999975</v>
      </c>
      <c r="DJ95" s="104">
        <v>17430.63</v>
      </c>
      <c r="DK95" s="105">
        <v>99175.679999999978</v>
      </c>
      <c r="DL95" s="105">
        <v>86425.000000000015</v>
      </c>
      <c r="DM95" s="105">
        <v>80972.520000000033</v>
      </c>
      <c r="DN95" s="105">
        <v>88960.930000000008</v>
      </c>
      <c r="DO95" s="105">
        <v>99205.060000000056</v>
      </c>
      <c r="DP95" s="105">
        <v>63270.340000000004</v>
      </c>
      <c r="DQ95" s="105">
        <v>139380.09999999998</v>
      </c>
      <c r="DR95" s="105">
        <v>0</v>
      </c>
      <c r="DS95" s="105">
        <v>0</v>
      </c>
      <c r="DT95" s="105">
        <v>0</v>
      </c>
      <c r="DU95" s="106">
        <v>0</v>
      </c>
    </row>
    <row r="96" spans="3:125">
      <c r="D96" s="74">
        <v>4153</v>
      </c>
      <c r="E96" s="78" t="s">
        <v>196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30580.619999999995</v>
      </c>
      <c r="CM96" s="105">
        <v>118324.14000000004</v>
      </c>
      <c r="CN96" s="105">
        <v>147054.04999999993</v>
      </c>
      <c r="CO96" s="105">
        <v>196740.17999999985</v>
      </c>
      <c r="CP96" s="105">
        <v>145157.27999999997</v>
      </c>
      <c r="CQ96" s="105">
        <v>122503.54999999987</v>
      </c>
      <c r="CR96" s="105">
        <v>191128.04999999993</v>
      </c>
      <c r="CS96" s="105">
        <v>165309.87999999992</v>
      </c>
      <c r="CT96" s="105">
        <v>166591.18999999983</v>
      </c>
      <c r="CU96" s="105">
        <v>182715.02999999997</v>
      </c>
      <c r="CV96" s="105">
        <v>174273.72000000003</v>
      </c>
      <c r="CW96" s="106">
        <v>615165.2799999998</v>
      </c>
      <c r="CX96" s="104">
        <v>48815.999999999985</v>
      </c>
      <c r="CY96" s="105">
        <v>127421.21999999996</v>
      </c>
      <c r="CZ96" s="105">
        <v>497657.43</v>
      </c>
      <c r="DA96" s="105">
        <v>252650.02000000005</v>
      </c>
      <c r="DB96" s="105">
        <v>208676.01999999996</v>
      </c>
      <c r="DC96" s="105">
        <v>195538.69000000012</v>
      </c>
      <c r="DD96" s="105">
        <v>112152.97000000004</v>
      </c>
      <c r="DE96" s="105">
        <v>282119.80999999988</v>
      </c>
      <c r="DF96" s="105">
        <v>223460.38999999998</v>
      </c>
      <c r="DG96" s="105">
        <v>267990.87999999977</v>
      </c>
      <c r="DH96" s="105">
        <v>260095.09000000023</v>
      </c>
      <c r="DI96" s="106">
        <v>654590.17999999982</v>
      </c>
      <c r="DJ96" s="104">
        <v>50498.82</v>
      </c>
      <c r="DK96" s="105">
        <v>214939.25999999978</v>
      </c>
      <c r="DL96" s="105">
        <v>148950.80000000008</v>
      </c>
      <c r="DM96" s="105">
        <v>172754.18</v>
      </c>
      <c r="DN96" s="105">
        <v>150175.4500000001</v>
      </c>
      <c r="DO96" s="105">
        <v>181715.27000000014</v>
      </c>
      <c r="DP96" s="105">
        <v>122931.66</v>
      </c>
      <c r="DQ96" s="105">
        <v>156215.23000000007</v>
      </c>
      <c r="DR96" s="105">
        <v>0</v>
      </c>
      <c r="DS96" s="105">
        <v>0</v>
      </c>
      <c r="DT96" s="105">
        <v>0</v>
      </c>
      <c r="DU96" s="106">
        <v>0</v>
      </c>
    </row>
    <row r="97" spans="3:125">
      <c r="C97" s="74">
        <v>416</v>
      </c>
      <c r="D97" s="74">
        <v>416</v>
      </c>
      <c r="E97" s="78" t="s">
        <v>198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553790.51</v>
      </c>
      <c r="CM97" s="105">
        <v>1783760.79</v>
      </c>
      <c r="CN97" s="105">
        <v>2136902.62</v>
      </c>
      <c r="CO97" s="105">
        <v>24827472.129999999</v>
      </c>
      <c r="CP97" s="105">
        <v>1125415.9300000002</v>
      </c>
      <c r="CQ97" s="105">
        <v>3793946.4499999997</v>
      </c>
      <c r="CR97" s="105">
        <v>5739215.1899999995</v>
      </c>
      <c r="CS97" s="105">
        <v>2103580.0900000003</v>
      </c>
      <c r="CT97" s="105">
        <v>18700318.619999997</v>
      </c>
      <c r="CU97" s="105">
        <v>797388.29</v>
      </c>
      <c r="CV97" s="105">
        <v>749118.78</v>
      </c>
      <c r="CW97" s="106">
        <v>5611866.1400000006</v>
      </c>
      <c r="CX97" s="104">
        <v>2311659.59</v>
      </c>
      <c r="CY97" s="105">
        <v>1110012.8900000001</v>
      </c>
      <c r="CZ97" s="105">
        <v>4624851.26</v>
      </c>
      <c r="DA97" s="105">
        <v>24662562.759999998</v>
      </c>
      <c r="DB97" s="105">
        <v>4723174.4800000004</v>
      </c>
      <c r="DC97" s="105">
        <v>5612578.3699999992</v>
      </c>
      <c r="DD97" s="105">
        <v>6410905.9299999997</v>
      </c>
      <c r="DE97" s="105">
        <v>1247748.4300000002</v>
      </c>
      <c r="DF97" s="105">
        <v>17459439.960000001</v>
      </c>
      <c r="DG97" s="105">
        <v>588543.66</v>
      </c>
      <c r="DH97" s="105">
        <v>554376.06999999995</v>
      </c>
      <c r="DI97" s="106">
        <v>5676117.540000001</v>
      </c>
      <c r="DJ97" s="104">
        <v>2231451.0099999998</v>
      </c>
      <c r="DK97" s="105">
        <v>2890207.88</v>
      </c>
      <c r="DL97" s="105">
        <v>5040573.9700000007</v>
      </c>
      <c r="DM97" s="105">
        <v>19073852.520000003</v>
      </c>
      <c r="DN97" s="105">
        <v>15976194.35</v>
      </c>
      <c r="DO97" s="105">
        <v>4369899.47</v>
      </c>
      <c r="DP97" s="105">
        <v>6086747.0200000005</v>
      </c>
      <c r="DQ97" s="105">
        <v>983659.16</v>
      </c>
      <c r="DR97" s="105">
        <v>0</v>
      </c>
      <c r="DS97" s="105">
        <v>0</v>
      </c>
      <c r="DT97" s="105">
        <v>0</v>
      </c>
      <c r="DU97" s="106">
        <v>0</v>
      </c>
    </row>
    <row r="98" spans="3:125">
      <c r="D98" s="74">
        <v>4161</v>
      </c>
      <c r="E98" s="78" t="s">
        <v>200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186935.47000000003</v>
      </c>
      <c r="CM98" s="105">
        <v>1089798.1599999999</v>
      </c>
      <c r="CN98" s="105">
        <v>235648.29</v>
      </c>
      <c r="CO98" s="105">
        <v>572214.51</v>
      </c>
      <c r="CP98" s="105">
        <v>347437.52</v>
      </c>
      <c r="CQ98" s="105">
        <v>628963.75</v>
      </c>
      <c r="CR98" s="105">
        <v>646150.64999999991</v>
      </c>
      <c r="CS98" s="105">
        <v>1284391.8300000003</v>
      </c>
      <c r="CT98" s="105">
        <v>1025800.6699999999</v>
      </c>
      <c r="CU98" s="105">
        <v>418836.32</v>
      </c>
      <c r="CV98" s="105">
        <v>319838.31</v>
      </c>
      <c r="CW98" s="106">
        <v>1647052.3900000001</v>
      </c>
      <c r="CX98" s="104">
        <v>93043.17</v>
      </c>
      <c r="CY98" s="105">
        <v>509193.57999999996</v>
      </c>
      <c r="CZ98" s="105">
        <v>1466411.9400000002</v>
      </c>
      <c r="DA98" s="105">
        <v>211077.17</v>
      </c>
      <c r="DB98" s="105">
        <v>157533.94</v>
      </c>
      <c r="DC98" s="105">
        <v>1310779.0299999998</v>
      </c>
      <c r="DD98" s="105">
        <v>186110.45999999996</v>
      </c>
      <c r="DE98" s="105">
        <v>356547.31999999995</v>
      </c>
      <c r="DF98" s="105">
        <v>2301010.7899999996</v>
      </c>
      <c r="DG98" s="105">
        <v>119844.53</v>
      </c>
      <c r="DH98" s="105">
        <v>62627.89</v>
      </c>
      <c r="DI98" s="106">
        <v>1579337.62</v>
      </c>
      <c r="DJ98" s="104">
        <v>111733.16999999998</v>
      </c>
      <c r="DK98" s="105">
        <v>112308.35</v>
      </c>
      <c r="DL98" s="105">
        <v>2020546.0699999998</v>
      </c>
      <c r="DM98" s="105">
        <v>41946.62</v>
      </c>
      <c r="DN98" s="105">
        <v>35809.409999999989</v>
      </c>
      <c r="DO98" s="105">
        <v>829028.67000000016</v>
      </c>
      <c r="DP98" s="105">
        <v>317409.12</v>
      </c>
      <c r="DQ98" s="105">
        <v>131072.01999999999</v>
      </c>
      <c r="DR98" s="105">
        <v>0</v>
      </c>
      <c r="DS98" s="105">
        <v>0</v>
      </c>
      <c r="DT98" s="105">
        <v>0</v>
      </c>
      <c r="DU98" s="106">
        <v>0</v>
      </c>
    </row>
    <row r="99" spans="3:125">
      <c r="D99" s="74">
        <v>4162</v>
      </c>
      <c r="E99" s="78" t="s">
        <v>202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366855.03999999992</v>
      </c>
      <c r="CM99" s="105">
        <v>693962.63</v>
      </c>
      <c r="CN99" s="105">
        <v>1901254.33</v>
      </c>
      <c r="CO99" s="105">
        <v>24255257.619999997</v>
      </c>
      <c r="CP99" s="105">
        <v>777978.41000000015</v>
      </c>
      <c r="CQ99" s="105">
        <v>3164982.6999999997</v>
      </c>
      <c r="CR99" s="105">
        <v>5093064.54</v>
      </c>
      <c r="CS99" s="105">
        <v>819188.26</v>
      </c>
      <c r="CT99" s="105">
        <v>17674517.949999999</v>
      </c>
      <c r="CU99" s="105">
        <v>378551.97000000009</v>
      </c>
      <c r="CV99" s="105">
        <v>429280.47000000003</v>
      </c>
      <c r="CW99" s="106">
        <v>3964813.7500000005</v>
      </c>
      <c r="CX99" s="104">
        <v>2218616.42</v>
      </c>
      <c r="CY99" s="105">
        <v>600819.31000000006</v>
      </c>
      <c r="CZ99" s="105">
        <v>3158439.3199999994</v>
      </c>
      <c r="DA99" s="105">
        <v>24451485.589999996</v>
      </c>
      <c r="DB99" s="105">
        <v>4565640.54</v>
      </c>
      <c r="DC99" s="105">
        <v>4301799.34</v>
      </c>
      <c r="DD99" s="105">
        <v>6224795.4699999997</v>
      </c>
      <c r="DE99" s="105">
        <v>891201.1100000001</v>
      </c>
      <c r="DF99" s="105">
        <v>15158429.170000002</v>
      </c>
      <c r="DG99" s="105">
        <v>468699.13000000006</v>
      </c>
      <c r="DH99" s="105">
        <v>491748.18</v>
      </c>
      <c r="DI99" s="106">
        <v>4096779.9200000004</v>
      </c>
      <c r="DJ99" s="104">
        <v>2119717.84</v>
      </c>
      <c r="DK99" s="105">
        <v>2777899.53</v>
      </c>
      <c r="DL99" s="105">
        <v>3020027.9000000004</v>
      </c>
      <c r="DM99" s="105">
        <v>19031905.900000002</v>
      </c>
      <c r="DN99" s="105">
        <v>15940384.939999999</v>
      </c>
      <c r="DO99" s="105">
        <v>3540870.8</v>
      </c>
      <c r="DP99" s="105">
        <v>5769337.9000000004</v>
      </c>
      <c r="DQ99" s="105">
        <v>852587.14</v>
      </c>
      <c r="DR99" s="105">
        <v>0</v>
      </c>
      <c r="DS99" s="105">
        <v>0</v>
      </c>
      <c r="DT99" s="105">
        <v>0</v>
      </c>
      <c r="DU99" s="106">
        <v>0</v>
      </c>
    </row>
    <row r="100" spans="3:125">
      <c r="C100" s="74">
        <v>417</v>
      </c>
      <c r="D100" s="74">
        <v>417</v>
      </c>
      <c r="E100" s="78" t="s">
        <v>204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514851.78</v>
      </c>
      <c r="CM100" s="105">
        <v>585306.03000000014</v>
      </c>
      <c r="CN100" s="105">
        <v>717206.67999999959</v>
      </c>
      <c r="CO100" s="105">
        <v>605035.83000000007</v>
      </c>
      <c r="CP100" s="105">
        <v>812757.71</v>
      </c>
      <c r="CQ100" s="105">
        <v>562444.47999999986</v>
      </c>
      <c r="CR100" s="105">
        <v>546494.50999999989</v>
      </c>
      <c r="CS100" s="105">
        <v>583035.2899999998</v>
      </c>
      <c r="CT100" s="105">
        <v>872287.29000000015</v>
      </c>
      <c r="CU100" s="105">
        <v>927461.39000000013</v>
      </c>
      <c r="CV100" s="105">
        <v>532803.81000000006</v>
      </c>
      <c r="CW100" s="106">
        <v>668357.01</v>
      </c>
      <c r="CX100" s="104">
        <v>940663.68000000028</v>
      </c>
      <c r="CY100" s="105">
        <v>532115.69999999995</v>
      </c>
      <c r="CZ100" s="105">
        <v>635952.7300000001</v>
      </c>
      <c r="DA100" s="105">
        <v>682674.54999999993</v>
      </c>
      <c r="DB100" s="105">
        <v>791656.25</v>
      </c>
      <c r="DC100" s="105">
        <v>768899.79999999993</v>
      </c>
      <c r="DD100" s="105">
        <v>704468.67000000016</v>
      </c>
      <c r="DE100" s="105">
        <v>564493.41999999993</v>
      </c>
      <c r="DF100" s="105">
        <v>382571.17999999993</v>
      </c>
      <c r="DG100" s="105">
        <v>878175.46000000008</v>
      </c>
      <c r="DH100" s="105">
        <v>526085.07000000007</v>
      </c>
      <c r="DI100" s="106">
        <v>640245.18999999983</v>
      </c>
      <c r="DJ100" s="104">
        <v>1031507.4999999999</v>
      </c>
      <c r="DK100" s="105">
        <v>317157.60000000009</v>
      </c>
      <c r="DL100" s="105">
        <v>1109766.83</v>
      </c>
      <c r="DM100" s="105">
        <v>602143.53</v>
      </c>
      <c r="DN100" s="105">
        <v>694433.44000000006</v>
      </c>
      <c r="DO100" s="105">
        <v>646801.94999999995</v>
      </c>
      <c r="DP100" s="105">
        <v>742385.64000000025</v>
      </c>
      <c r="DQ100" s="105">
        <v>646855.39</v>
      </c>
      <c r="DR100" s="105">
        <v>0</v>
      </c>
      <c r="DS100" s="105">
        <v>0</v>
      </c>
      <c r="DT100" s="105">
        <v>0</v>
      </c>
      <c r="DU100" s="106">
        <v>0</v>
      </c>
    </row>
    <row r="101" spans="3:125">
      <c r="D101" s="74">
        <v>4171</v>
      </c>
      <c r="E101" s="78" t="s">
        <v>206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514751.78</v>
      </c>
      <c r="CM101" s="105">
        <v>582861.37000000011</v>
      </c>
      <c r="CN101" s="105">
        <v>692835.68999999959</v>
      </c>
      <c r="CO101" s="105">
        <v>590493.67000000004</v>
      </c>
      <c r="CP101" s="105">
        <v>803392.72</v>
      </c>
      <c r="CQ101" s="105">
        <v>556683.66999999981</v>
      </c>
      <c r="CR101" s="105">
        <v>543388.6399999999</v>
      </c>
      <c r="CS101" s="105">
        <v>569208.54999999981</v>
      </c>
      <c r="CT101" s="105">
        <v>859166.07000000018</v>
      </c>
      <c r="CU101" s="105">
        <v>903568.1100000001</v>
      </c>
      <c r="CV101" s="105">
        <v>530576.55000000005</v>
      </c>
      <c r="CW101" s="106">
        <v>527625.15</v>
      </c>
      <c r="CX101" s="104">
        <v>936514.28000000026</v>
      </c>
      <c r="CY101" s="105">
        <v>522916.67</v>
      </c>
      <c r="CZ101" s="105">
        <v>625117.02000000014</v>
      </c>
      <c r="DA101" s="105">
        <v>675542.83</v>
      </c>
      <c r="DB101" s="105">
        <v>736275.13</v>
      </c>
      <c r="DC101" s="105">
        <v>720893.92999999993</v>
      </c>
      <c r="DD101" s="105">
        <v>687223.75000000012</v>
      </c>
      <c r="DE101" s="105">
        <v>553618.18999999994</v>
      </c>
      <c r="DF101" s="105">
        <v>338280.82999999996</v>
      </c>
      <c r="DG101" s="105">
        <v>876646.63000000012</v>
      </c>
      <c r="DH101" s="105">
        <v>504065.32000000007</v>
      </c>
      <c r="DI101" s="106">
        <v>544633.68999999983</v>
      </c>
      <c r="DJ101" s="104">
        <v>1021315.3099999999</v>
      </c>
      <c r="DK101" s="105">
        <v>296631.2900000001</v>
      </c>
      <c r="DL101" s="105">
        <v>1078776.81</v>
      </c>
      <c r="DM101" s="105">
        <v>579689.87</v>
      </c>
      <c r="DN101" s="105">
        <v>677574.88</v>
      </c>
      <c r="DO101" s="105">
        <v>621987.55999999994</v>
      </c>
      <c r="DP101" s="105">
        <v>725283.14000000025</v>
      </c>
      <c r="DQ101" s="105">
        <v>621210.34</v>
      </c>
      <c r="DR101" s="105">
        <v>0</v>
      </c>
      <c r="DS101" s="105">
        <v>0</v>
      </c>
      <c r="DT101" s="105">
        <v>0</v>
      </c>
      <c r="DU101" s="106">
        <v>0</v>
      </c>
    </row>
    <row r="102" spans="3:125">
      <c r="D102" s="74">
        <v>4172</v>
      </c>
      <c r="E102" s="78" t="s">
        <v>208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100</v>
      </c>
      <c r="CM102" s="105">
        <v>2264.66</v>
      </c>
      <c r="CN102" s="105">
        <v>22048.989999999998</v>
      </c>
      <c r="CO102" s="105">
        <v>14290.16</v>
      </c>
      <c r="CP102" s="105">
        <v>8590.99</v>
      </c>
      <c r="CQ102" s="105">
        <v>4938.8099999999995</v>
      </c>
      <c r="CR102" s="105">
        <v>2259.87</v>
      </c>
      <c r="CS102" s="105">
        <v>13112.74</v>
      </c>
      <c r="CT102" s="105">
        <v>12857.220000000001</v>
      </c>
      <c r="CU102" s="105">
        <v>22393.279999999999</v>
      </c>
      <c r="CV102" s="105">
        <v>1441.2600000000002</v>
      </c>
      <c r="CW102" s="106">
        <v>139111.85999999999</v>
      </c>
      <c r="CX102" s="104">
        <v>4149.3999999999996</v>
      </c>
      <c r="CY102" s="105">
        <v>9199.0300000000007</v>
      </c>
      <c r="CZ102" s="105">
        <v>10391.710000000001</v>
      </c>
      <c r="DA102" s="105">
        <v>4203.7199999999993</v>
      </c>
      <c r="DB102" s="105">
        <v>54523.12000000001</v>
      </c>
      <c r="DC102" s="105">
        <v>47933.87</v>
      </c>
      <c r="DD102" s="105">
        <v>15344.919999999998</v>
      </c>
      <c r="DE102" s="105">
        <v>10875.23</v>
      </c>
      <c r="DF102" s="105">
        <v>42718.350000000006</v>
      </c>
      <c r="DG102" s="105">
        <v>1456.83</v>
      </c>
      <c r="DH102" s="105">
        <v>21947.75</v>
      </c>
      <c r="DI102" s="106">
        <v>92577.49</v>
      </c>
      <c r="DJ102" s="104">
        <v>10192.19</v>
      </c>
      <c r="DK102" s="105">
        <v>20322.310000000001</v>
      </c>
      <c r="DL102" s="105">
        <v>28776.019999999997</v>
      </c>
      <c r="DM102" s="105">
        <v>21667.66</v>
      </c>
      <c r="DN102" s="105">
        <v>16012.56</v>
      </c>
      <c r="DO102" s="105">
        <v>22444.389999999992</v>
      </c>
      <c r="DP102" s="105">
        <v>16316.5</v>
      </c>
      <c r="DQ102" s="105">
        <v>25328.25</v>
      </c>
      <c r="DR102" s="105">
        <v>0</v>
      </c>
      <c r="DS102" s="105">
        <v>0</v>
      </c>
      <c r="DT102" s="105">
        <v>0</v>
      </c>
      <c r="DU102" s="106">
        <v>0</v>
      </c>
    </row>
    <row r="103" spans="3:125">
      <c r="D103" s="74">
        <v>4173</v>
      </c>
      <c r="E103" s="78" t="s">
        <v>210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0</v>
      </c>
      <c r="CM103" s="105">
        <v>180</v>
      </c>
      <c r="CN103" s="105">
        <v>2322</v>
      </c>
      <c r="CO103" s="105">
        <v>252</v>
      </c>
      <c r="CP103" s="105">
        <v>774</v>
      </c>
      <c r="CQ103" s="105">
        <v>822</v>
      </c>
      <c r="CR103" s="105">
        <v>846</v>
      </c>
      <c r="CS103" s="105">
        <v>714</v>
      </c>
      <c r="CT103" s="105">
        <v>264</v>
      </c>
      <c r="CU103" s="105">
        <v>1500</v>
      </c>
      <c r="CV103" s="105">
        <v>786</v>
      </c>
      <c r="CW103" s="106">
        <v>1620</v>
      </c>
      <c r="CX103" s="104">
        <v>0</v>
      </c>
      <c r="CY103" s="105">
        <v>0</v>
      </c>
      <c r="CZ103" s="105">
        <v>444</v>
      </c>
      <c r="DA103" s="105">
        <v>2928</v>
      </c>
      <c r="DB103" s="105">
        <v>858</v>
      </c>
      <c r="DC103" s="105">
        <v>72</v>
      </c>
      <c r="DD103" s="105">
        <v>1900</v>
      </c>
      <c r="DE103" s="105">
        <v>0</v>
      </c>
      <c r="DF103" s="105">
        <v>1572</v>
      </c>
      <c r="DG103" s="105">
        <v>72</v>
      </c>
      <c r="DH103" s="105">
        <v>72</v>
      </c>
      <c r="DI103" s="106">
        <v>3034.01</v>
      </c>
      <c r="DJ103" s="104">
        <v>0</v>
      </c>
      <c r="DK103" s="105">
        <v>204</v>
      </c>
      <c r="DL103" s="105">
        <v>2214</v>
      </c>
      <c r="DM103" s="105">
        <v>786</v>
      </c>
      <c r="DN103" s="105">
        <v>846</v>
      </c>
      <c r="DO103" s="105">
        <v>2370.0000000000005</v>
      </c>
      <c r="DP103" s="105">
        <v>786</v>
      </c>
      <c r="DQ103" s="105">
        <v>316.8</v>
      </c>
      <c r="DR103" s="105">
        <v>0</v>
      </c>
      <c r="DS103" s="105">
        <v>0</v>
      </c>
      <c r="DT103" s="105">
        <v>0</v>
      </c>
      <c r="DU103" s="106">
        <v>0</v>
      </c>
    </row>
    <row r="104" spans="3:125">
      <c r="C104" s="74">
        <v>418</v>
      </c>
      <c r="D104" s="74">
        <v>418</v>
      </c>
      <c r="E104" s="78" t="s">
        <v>212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77660</v>
      </c>
      <c r="CM104" s="105">
        <v>1074577.6399999999</v>
      </c>
      <c r="CN104" s="105">
        <v>3164428.47</v>
      </c>
      <c r="CO104" s="105">
        <v>667057.27000000025</v>
      </c>
      <c r="CP104" s="105">
        <v>1249861.7200000004</v>
      </c>
      <c r="CQ104" s="105">
        <v>697386.65000000014</v>
      </c>
      <c r="CR104" s="105">
        <v>891788.01000000024</v>
      </c>
      <c r="CS104" s="105">
        <v>1091929.3799999997</v>
      </c>
      <c r="CT104" s="105">
        <v>1191416.1399999999</v>
      </c>
      <c r="CU104" s="105">
        <v>1143142.19</v>
      </c>
      <c r="CV104" s="105">
        <v>2199265.1999999997</v>
      </c>
      <c r="CW104" s="106">
        <v>3977237.29</v>
      </c>
      <c r="CX104" s="104">
        <v>2104751.61</v>
      </c>
      <c r="CY104" s="105">
        <v>964053.87</v>
      </c>
      <c r="CZ104" s="105">
        <v>3024119.0700000003</v>
      </c>
      <c r="DA104" s="105">
        <v>1097205.76</v>
      </c>
      <c r="DB104" s="105">
        <v>593941.83000000007</v>
      </c>
      <c r="DC104" s="105">
        <v>2276344.9</v>
      </c>
      <c r="DD104" s="105">
        <v>349559.56000000006</v>
      </c>
      <c r="DE104" s="105">
        <v>1341562.3399999999</v>
      </c>
      <c r="DF104" s="105">
        <v>328229.89</v>
      </c>
      <c r="DG104" s="105">
        <v>1158637.43</v>
      </c>
      <c r="DH104" s="105">
        <v>606415.77999999991</v>
      </c>
      <c r="DI104" s="106">
        <v>4582041.3</v>
      </c>
      <c r="DJ104" s="104">
        <v>1086971.1499999999</v>
      </c>
      <c r="DK104" s="105">
        <v>1306305.6900000002</v>
      </c>
      <c r="DL104" s="105">
        <v>2404016.9299999992</v>
      </c>
      <c r="DM104" s="105">
        <v>539463.14999999991</v>
      </c>
      <c r="DN104" s="105">
        <v>455124.36999999994</v>
      </c>
      <c r="DO104" s="105">
        <v>403939.28999999992</v>
      </c>
      <c r="DP104" s="105">
        <v>762127.46000000008</v>
      </c>
      <c r="DQ104" s="105">
        <v>2984947.5200000005</v>
      </c>
      <c r="DR104" s="105">
        <v>0</v>
      </c>
      <c r="DS104" s="105">
        <v>0</v>
      </c>
      <c r="DT104" s="105">
        <v>0</v>
      </c>
      <c r="DU104" s="106">
        <v>0</v>
      </c>
    </row>
    <row r="105" spans="3:125">
      <c r="D105" s="74">
        <v>4181</v>
      </c>
      <c r="E105" s="78" t="s">
        <v>214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77660</v>
      </c>
      <c r="CM105" s="105">
        <v>1074577.6399999999</v>
      </c>
      <c r="CN105" s="105">
        <v>3164428.47</v>
      </c>
      <c r="CO105" s="105">
        <v>667057.27000000025</v>
      </c>
      <c r="CP105" s="105">
        <v>1249861.7200000004</v>
      </c>
      <c r="CQ105" s="105">
        <v>697386.65000000014</v>
      </c>
      <c r="CR105" s="105">
        <v>891788.01000000024</v>
      </c>
      <c r="CS105" s="105">
        <v>1091929.3799999997</v>
      </c>
      <c r="CT105" s="105">
        <v>1191416.1399999999</v>
      </c>
      <c r="CU105" s="105">
        <v>1143142.19</v>
      </c>
      <c r="CV105" s="105">
        <v>2199265.1999999997</v>
      </c>
      <c r="CW105" s="106">
        <v>3977237.29</v>
      </c>
      <c r="CX105" s="104">
        <v>2104751.61</v>
      </c>
      <c r="CY105" s="105">
        <v>964053.87</v>
      </c>
      <c r="CZ105" s="105">
        <v>3024119.0700000003</v>
      </c>
      <c r="DA105" s="105">
        <v>1097205.76</v>
      </c>
      <c r="DB105" s="105">
        <v>593941.83000000007</v>
      </c>
      <c r="DC105" s="105">
        <v>2276344.9</v>
      </c>
      <c r="DD105" s="105">
        <v>349559.56000000006</v>
      </c>
      <c r="DE105" s="105">
        <v>1341562.3399999999</v>
      </c>
      <c r="DF105" s="105">
        <v>328229.89</v>
      </c>
      <c r="DG105" s="105">
        <v>1158637.43</v>
      </c>
      <c r="DH105" s="105">
        <v>606415.77999999991</v>
      </c>
      <c r="DI105" s="106">
        <v>4582041.3</v>
      </c>
      <c r="DJ105" s="104">
        <v>1086971.1499999999</v>
      </c>
      <c r="DK105" s="105">
        <v>1306305.6900000002</v>
      </c>
      <c r="DL105" s="105">
        <v>2404016.9299999992</v>
      </c>
      <c r="DM105" s="105">
        <v>539463.14999999991</v>
      </c>
      <c r="DN105" s="105">
        <v>455124.36999999994</v>
      </c>
      <c r="DO105" s="105">
        <v>403939.28999999992</v>
      </c>
      <c r="DP105" s="105">
        <v>762127.46000000008</v>
      </c>
      <c r="DQ105" s="105">
        <v>2984947.5200000005</v>
      </c>
      <c r="DR105" s="105">
        <v>0</v>
      </c>
      <c r="DS105" s="105">
        <v>0</v>
      </c>
      <c r="DT105" s="105">
        <v>0</v>
      </c>
      <c r="DU105" s="106">
        <v>0</v>
      </c>
    </row>
    <row r="106" spans="3:125">
      <c r="D106" s="74">
        <v>4182</v>
      </c>
      <c r="E106" s="78" t="s">
        <v>216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0</v>
      </c>
      <c r="CM106" s="105">
        <v>0</v>
      </c>
      <c r="CN106" s="105">
        <v>0</v>
      </c>
      <c r="CO106" s="105">
        <v>0</v>
      </c>
      <c r="CP106" s="105">
        <v>0</v>
      </c>
      <c r="CQ106" s="105">
        <v>0</v>
      </c>
      <c r="CR106" s="105">
        <v>0</v>
      </c>
      <c r="CS106" s="105">
        <v>0</v>
      </c>
      <c r="CT106" s="105">
        <v>0</v>
      </c>
      <c r="CU106" s="105">
        <v>0</v>
      </c>
      <c r="CV106" s="105">
        <v>0</v>
      </c>
      <c r="CW106" s="106">
        <v>0</v>
      </c>
      <c r="CX106" s="104">
        <v>0</v>
      </c>
      <c r="CY106" s="105">
        <v>0</v>
      </c>
      <c r="CZ106" s="105">
        <v>0</v>
      </c>
      <c r="DA106" s="105">
        <v>0</v>
      </c>
      <c r="DB106" s="105">
        <v>0</v>
      </c>
      <c r="DC106" s="105">
        <v>0</v>
      </c>
      <c r="DD106" s="105">
        <v>0</v>
      </c>
      <c r="DE106" s="105">
        <v>0</v>
      </c>
      <c r="DF106" s="105">
        <v>0</v>
      </c>
      <c r="DG106" s="105">
        <v>0</v>
      </c>
      <c r="DH106" s="105">
        <v>0</v>
      </c>
      <c r="DI106" s="106">
        <v>0</v>
      </c>
      <c r="DJ106" s="104">
        <v>0</v>
      </c>
      <c r="DK106" s="105">
        <v>0</v>
      </c>
      <c r="DL106" s="105">
        <v>0</v>
      </c>
      <c r="DM106" s="105">
        <v>0</v>
      </c>
      <c r="DN106" s="105">
        <v>0</v>
      </c>
      <c r="DO106" s="105">
        <v>0</v>
      </c>
      <c r="DP106" s="105">
        <v>0</v>
      </c>
      <c r="DQ106" s="105">
        <v>0</v>
      </c>
      <c r="DR106" s="105">
        <v>0</v>
      </c>
      <c r="DS106" s="105">
        <v>0</v>
      </c>
      <c r="DT106" s="105">
        <v>0</v>
      </c>
      <c r="DU106" s="106">
        <v>0</v>
      </c>
    </row>
    <row r="107" spans="3:125">
      <c r="D107" s="74">
        <v>4183</v>
      </c>
      <c r="E107" s="78" t="s">
        <v>218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0</v>
      </c>
      <c r="CM107" s="105">
        <v>0</v>
      </c>
      <c r="CN107" s="105">
        <v>0</v>
      </c>
      <c r="CO107" s="105">
        <v>0</v>
      </c>
      <c r="CP107" s="105">
        <v>0</v>
      </c>
      <c r="CQ107" s="105">
        <v>0</v>
      </c>
      <c r="CR107" s="105">
        <v>0</v>
      </c>
      <c r="CS107" s="105">
        <v>0</v>
      </c>
      <c r="CT107" s="105">
        <v>0</v>
      </c>
      <c r="CU107" s="105">
        <v>0</v>
      </c>
      <c r="CV107" s="105">
        <v>0</v>
      </c>
      <c r="CW107" s="106">
        <v>0</v>
      </c>
      <c r="CX107" s="104">
        <v>0</v>
      </c>
      <c r="CY107" s="105">
        <v>0</v>
      </c>
      <c r="CZ107" s="105">
        <v>0</v>
      </c>
      <c r="DA107" s="105">
        <v>0</v>
      </c>
      <c r="DB107" s="105">
        <v>0</v>
      </c>
      <c r="DC107" s="105">
        <v>0</v>
      </c>
      <c r="DD107" s="105">
        <v>0</v>
      </c>
      <c r="DE107" s="105">
        <v>0</v>
      </c>
      <c r="DF107" s="105">
        <v>0</v>
      </c>
      <c r="DG107" s="105">
        <v>0</v>
      </c>
      <c r="DH107" s="105">
        <v>0</v>
      </c>
      <c r="DI107" s="106">
        <v>0</v>
      </c>
      <c r="DJ107" s="104">
        <v>0</v>
      </c>
      <c r="DK107" s="105">
        <v>0</v>
      </c>
      <c r="DL107" s="105">
        <v>0</v>
      </c>
      <c r="DM107" s="105">
        <v>0</v>
      </c>
      <c r="DN107" s="105">
        <v>0</v>
      </c>
      <c r="DO107" s="105">
        <v>0</v>
      </c>
      <c r="DP107" s="105">
        <v>0</v>
      </c>
      <c r="DQ107" s="105">
        <v>0</v>
      </c>
      <c r="DR107" s="105">
        <v>0</v>
      </c>
      <c r="DS107" s="105">
        <v>0</v>
      </c>
      <c r="DT107" s="105">
        <v>0</v>
      </c>
      <c r="DU107" s="106">
        <v>0</v>
      </c>
    </row>
    <row r="108" spans="3:125">
      <c r="C108" s="74">
        <v>419</v>
      </c>
      <c r="D108" s="74">
        <v>419</v>
      </c>
      <c r="E108" s="78" t="s">
        <v>220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581683.60000000021</v>
      </c>
      <c r="CM108" s="105">
        <v>1362314.9500000002</v>
      </c>
      <c r="CN108" s="105">
        <v>3124988.67</v>
      </c>
      <c r="CO108" s="105">
        <v>1637869.83</v>
      </c>
      <c r="CP108" s="105">
        <v>1862941.280000001</v>
      </c>
      <c r="CQ108" s="105">
        <v>1673742.2199999997</v>
      </c>
      <c r="CR108" s="105">
        <v>1597215.3400000008</v>
      </c>
      <c r="CS108" s="105">
        <v>1583362.94</v>
      </c>
      <c r="CT108" s="105">
        <v>1556662.8600000006</v>
      </c>
      <c r="CU108" s="105">
        <v>1657284.79</v>
      </c>
      <c r="CV108" s="105">
        <v>1584386.8800000004</v>
      </c>
      <c r="CW108" s="106">
        <v>3716241.4299999992</v>
      </c>
      <c r="CX108" s="104">
        <v>895446.35000000172</v>
      </c>
      <c r="CY108" s="105">
        <v>1098193.1100000003</v>
      </c>
      <c r="CZ108" s="105">
        <v>2924489.21</v>
      </c>
      <c r="DA108" s="105">
        <v>1209220.0199999996</v>
      </c>
      <c r="DB108" s="105">
        <v>1380836.0100000007</v>
      </c>
      <c r="DC108" s="105">
        <v>2095342.0500000005</v>
      </c>
      <c r="DD108" s="105">
        <v>1959342.91</v>
      </c>
      <c r="DE108" s="105">
        <v>2009638.3300000005</v>
      </c>
      <c r="DF108" s="105">
        <v>2480108.0599999996</v>
      </c>
      <c r="DG108" s="105">
        <v>2591569.5599999996</v>
      </c>
      <c r="DH108" s="105">
        <v>1790553.1799999985</v>
      </c>
      <c r="DI108" s="106">
        <v>4342483.6900000004</v>
      </c>
      <c r="DJ108" s="104">
        <v>1041875.1299999997</v>
      </c>
      <c r="DK108" s="105">
        <v>1690971.0999999989</v>
      </c>
      <c r="DL108" s="105">
        <v>2599611.33</v>
      </c>
      <c r="DM108" s="105">
        <v>1938086.8499999989</v>
      </c>
      <c r="DN108" s="105">
        <v>2819257.6400000006</v>
      </c>
      <c r="DO108" s="105">
        <v>1615135.1199999992</v>
      </c>
      <c r="DP108" s="105">
        <v>3404287.5800000015</v>
      </c>
      <c r="DQ108" s="105">
        <v>1631606.9099999997</v>
      </c>
      <c r="DR108" s="105">
        <v>0</v>
      </c>
      <c r="DS108" s="105">
        <v>0</v>
      </c>
      <c r="DT108" s="105">
        <v>0</v>
      </c>
      <c r="DU108" s="106">
        <v>0</v>
      </c>
    </row>
    <row r="109" spans="3:125">
      <c r="D109" s="74">
        <v>4191</v>
      </c>
      <c r="E109" s="78" t="s">
        <v>222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283086.12000000017</v>
      </c>
      <c r="CM109" s="105">
        <v>367364.43000000005</v>
      </c>
      <c r="CN109" s="105">
        <v>444242.45999999967</v>
      </c>
      <c r="CO109" s="105">
        <v>365150.47000000015</v>
      </c>
      <c r="CP109" s="105">
        <v>388210.11000000022</v>
      </c>
      <c r="CQ109" s="105">
        <v>570502.57999999973</v>
      </c>
      <c r="CR109" s="105">
        <v>448100.37000000064</v>
      </c>
      <c r="CS109" s="105">
        <v>462249.64999999991</v>
      </c>
      <c r="CT109" s="105">
        <v>489608.62000000052</v>
      </c>
      <c r="CU109" s="105">
        <v>433406.06000000058</v>
      </c>
      <c r="CV109" s="105">
        <v>591397.98000000045</v>
      </c>
      <c r="CW109" s="106">
        <v>413093.39999999967</v>
      </c>
      <c r="CX109" s="104">
        <v>530941.73000000149</v>
      </c>
      <c r="CY109" s="105">
        <v>448992.99000000057</v>
      </c>
      <c r="CZ109" s="105">
        <v>313674.21999999968</v>
      </c>
      <c r="DA109" s="105">
        <v>309711.95999999979</v>
      </c>
      <c r="DB109" s="105">
        <v>421184.69000000047</v>
      </c>
      <c r="DC109" s="105">
        <v>610044.64999999979</v>
      </c>
      <c r="DD109" s="105">
        <v>472922.0299999998</v>
      </c>
      <c r="DE109" s="105">
        <v>477582.25000000012</v>
      </c>
      <c r="DF109" s="105">
        <v>389784.58000000013</v>
      </c>
      <c r="DG109" s="105">
        <v>484471.64999999979</v>
      </c>
      <c r="DH109" s="105">
        <v>601906.97999999812</v>
      </c>
      <c r="DI109" s="106">
        <v>589448.55000000016</v>
      </c>
      <c r="DJ109" s="104">
        <v>531486.84999999974</v>
      </c>
      <c r="DK109" s="105">
        <v>516913.49999999913</v>
      </c>
      <c r="DL109" s="105">
        <v>410429.48999999993</v>
      </c>
      <c r="DM109" s="105">
        <v>511303.38999999932</v>
      </c>
      <c r="DN109" s="105">
        <v>441792.22999999952</v>
      </c>
      <c r="DO109" s="105">
        <v>548658.30999999924</v>
      </c>
      <c r="DP109" s="105">
        <v>492166.62999999954</v>
      </c>
      <c r="DQ109" s="105">
        <v>396259.63999999955</v>
      </c>
      <c r="DR109" s="105">
        <v>0</v>
      </c>
      <c r="DS109" s="105">
        <v>0</v>
      </c>
      <c r="DT109" s="105">
        <v>0</v>
      </c>
      <c r="DU109" s="106">
        <v>0</v>
      </c>
    </row>
    <row r="110" spans="3:125">
      <c r="D110" s="74">
        <v>4192</v>
      </c>
      <c r="E110" s="78" t="s">
        <v>224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3280.2200000000003</v>
      </c>
      <c r="CM110" s="105">
        <v>85409.770000000019</v>
      </c>
      <c r="CN110" s="105">
        <v>144108.80000000005</v>
      </c>
      <c r="CO110" s="105">
        <v>79898.049999999974</v>
      </c>
      <c r="CP110" s="105">
        <v>47061.93</v>
      </c>
      <c r="CQ110" s="105">
        <v>82660.480000000069</v>
      </c>
      <c r="CR110" s="105">
        <v>61924.409999999989</v>
      </c>
      <c r="CS110" s="105">
        <v>45003.42000000002</v>
      </c>
      <c r="CT110" s="105">
        <v>55110.779999999992</v>
      </c>
      <c r="CU110" s="105">
        <v>80659.240000000034</v>
      </c>
      <c r="CV110" s="105">
        <v>137519.99000000008</v>
      </c>
      <c r="CW110" s="106">
        <v>167225.20000000016</v>
      </c>
      <c r="CX110" s="104">
        <v>17970.670000000002</v>
      </c>
      <c r="CY110" s="105">
        <v>62797.659999999996</v>
      </c>
      <c r="CZ110" s="105">
        <v>73053</v>
      </c>
      <c r="DA110" s="105">
        <v>104823.62</v>
      </c>
      <c r="DB110" s="105">
        <v>97058.87</v>
      </c>
      <c r="DC110" s="105">
        <v>89989.73000000001</v>
      </c>
      <c r="DD110" s="105">
        <v>143648.54000000004</v>
      </c>
      <c r="DE110" s="105">
        <v>38959.64999999998</v>
      </c>
      <c r="DF110" s="105">
        <v>52323.590000000011</v>
      </c>
      <c r="DG110" s="105">
        <v>80528.649999999994</v>
      </c>
      <c r="DH110" s="105">
        <v>119187.34999999992</v>
      </c>
      <c r="DI110" s="106">
        <v>325888.15999999986</v>
      </c>
      <c r="DJ110" s="104">
        <v>34983.10000000002</v>
      </c>
      <c r="DK110" s="105">
        <v>67273.64999999998</v>
      </c>
      <c r="DL110" s="105">
        <v>74051.190000000017</v>
      </c>
      <c r="DM110" s="105">
        <v>56652.230000000025</v>
      </c>
      <c r="DN110" s="105">
        <v>91162.79</v>
      </c>
      <c r="DO110" s="105">
        <v>89550.949999999953</v>
      </c>
      <c r="DP110" s="105">
        <v>54448.450000000012</v>
      </c>
      <c r="DQ110" s="105">
        <v>31940.940000000017</v>
      </c>
      <c r="DR110" s="105">
        <v>0</v>
      </c>
      <c r="DS110" s="105">
        <v>0</v>
      </c>
      <c r="DT110" s="105">
        <v>0</v>
      </c>
      <c r="DU110" s="106">
        <v>0</v>
      </c>
    </row>
    <row r="111" spans="3:125">
      <c r="D111" s="74">
        <v>4193</v>
      </c>
      <c r="E111" s="78" t="s">
        <v>226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4443.01</v>
      </c>
      <c r="CM111" s="105">
        <v>98765.86</v>
      </c>
      <c r="CN111" s="105">
        <v>1554970.0800000003</v>
      </c>
      <c r="CO111" s="105">
        <v>355446.48</v>
      </c>
      <c r="CP111" s="105">
        <v>257809.18000000005</v>
      </c>
      <c r="CQ111" s="105">
        <v>326013.10000000015</v>
      </c>
      <c r="CR111" s="105">
        <v>359870.15</v>
      </c>
      <c r="CS111" s="105">
        <v>199890.5499999999</v>
      </c>
      <c r="CT111" s="105">
        <v>271107.99000000005</v>
      </c>
      <c r="CU111" s="105">
        <v>359503.48</v>
      </c>
      <c r="CV111" s="105">
        <v>289512.46000000002</v>
      </c>
      <c r="CW111" s="106">
        <v>1227813.5000000002</v>
      </c>
      <c r="CX111" s="104">
        <v>30479.820000000007</v>
      </c>
      <c r="CY111" s="105">
        <v>40202.15</v>
      </c>
      <c r="CZ111" s="105">
        <v>1559183.1699999997</v>
      </c>
      <c r="DA111" s="105">
        <v>156906.88</v>
      </c>
      <c r="DB111" s="105">
        <v>168148.36000000002</v>
      </c>
      <c r="DC111" s="105">
        <v>335875.41000000015</v>
      </c>
      <c r="DD111" s="105">
        <v>578658.67999999993</v>
      </c>
      <c r="DE111" s="105">
        <v>616193.15000000026</v>
      </c>
      <c r="DF111" s="105">
        <v>155158.87000000008</v>
      </c>
      <c r="DG111" s="105">
        <v>894321.8599999994</v>
      </c>
      <c r="DH111" s="105">
        <v>387940.40000000008</v>
      </c>
      <c r="DI111" s="106">
        <v>928980.85999999987</v>
      </c>
      <c r="DJ111" s="104">
        <v>149746.10999999996</v>
      </c>
      <c r="DK111" s="105">
        <v>133119.69000000003</v>
      </c>
      <c r="DL111" s="105">
        <v>521459.83999999979</v>
      </c>
      <c r="DM111" s="105">
        <v>300202.21999999991</v>
      </c>
      <c r="DN111" s="105">
        <v>314799.64999999985</v>
      </c>
      <c r="DO111" s="105">
        <v>290482.25999999989</v>
      </c>
      <c r="DP111" s="105">
        <v>1527301.2900000007</v>
      </c>
      <c r="DQ111" s="105">
        <v>500282.08</v>
      </c>
      <c r="DR111" s="105">
        <v>0</v>
      </c>
      <c r="DS111" s="105">
        <v>0</v>
      </c>
      <c r="DT111" s="105">
        <v>0</v>
      </c>
      <c r="DU111" s="106">
        <v>0</v>
      </c>
    </row>
    <row r="112" spans="3:125">
      <c r="D112" s="74">
        <v>4194</v>
      </c>
      <c r="E112" s="78" t="s">
        <v>228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55668.159999999982</v>
      </c>
      <c r="CM112" s="105">
        <v>159148.54</v>
      </c>
      <c r="CN112" s="105">
        <v>161753.49000000002</v>
      </c>
      <c r="CO112" s="105">
        <v>194593.05000000013</v>
      </c>
      <c r="CP112" s="105">
        <v>137781.41000000006</v>
      </c>
      <c r="CQ112" s="105">
        <v>86734.339999999982</v>
      </c>
      <c r="CR112" s="105">
        <v>239288.32000000001</v>
      </c>
      <c r="CS112" s="105">
        <v>119577.67000000001</v>
      </c>
      <c r="CT112" s="105">
        <v>166618.99999999997</v>
      </c>
      <c r="CU112" s="105">
        <v>120909.63999999991</v>
      </c>
      <c r="CV112" s="105">
        <v>167749.58000000007</v>
      </c>
      <c r="CW112" s="106">
        <v>381532.71999999986</v>
      </c>
      <c r="CX112" s="104">
        <v>93694.340000000026</v>
      </c>
      <c r="CY112" s="105">
        <v>114247.1</v>
      </c>
      <c r="CZ112" s="105">
        <v>148479.05000000005</v>
      </c>
      <c r="DA112" s="105">
        <v>121130.58999999997</v>
      </c>
      <c r="DB112" s="105">
        <v>196549.48000000004</v>
      </c>
      <c r="DC112" s="105">
        <v>173990.62999999989</v>
      </c>
      <c r="DD112" s="105">
        <v>134545.35999999993</v>
      </c>
      <c r="DE112" s="105">
        <v>114762.93000000001</v>
      </c>
      <c r="DF112" s="105">
        <v>241134.06000000006</v>
      </c>
      <c r="DG112" s="105">
        <v>210285.31000000008</v>
      </c>
      <c r="DH112" s="105">
        <v>103228.04000000011</v>
      </c>
      <c r="DI112" s="106">
        <v>482141.73999999923</v>
      </c>
      <c r="DJ112" s="104">
        <v>137779.71999999997</v>
      </c>
      <c r="DK112" s="105">
        <v>248888.58</v>
      </c>
      <c r="DL112" s="105">
        <v>161205.55999999994</v>
      </c>
      <c r="DM112" s="105">
        <v>192877.9200000001</v>
      </c>
      <c r="DN112" s="105">
        <v>159923.21000000008</v>
      </c>
      <c r="DO112" s="105">
        <v>170581.3900000001</v>
      </c>
      <c r="DP112" s="105">
        <v>134513.06999999995</v>
      </c>
      <c r="DQ112" s="105">
        <v>166065.71000000005</v>
      </c>
      <c r="DR112" s="105">
        <v>0</v>
      </c>
      <c r="DS112" s="105">
        <v>0</v>
      </c>
      <c r="DT112" s="105">
        <v>0</v>
      </c>
      <c r="DU112" s="106">
        <v>0</v>
      </c>
    </row>
    <row r="113" spans="2:125" ht="30">
      <c r="D113" s="74">
        <v>4195</v>
      </c>
      <c r="E113" s="78" t="s">
        <v>230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93141</v>
      </c>
      <c r="CM113" s="105">
        <v>100405</v>
      </c>
      <c r="CN113" s="105">
        <v>354830.72000000009</v>
      </c>
      <c r="CO113" s="105">
        <v>93040.97</v>
      </c>
      <c r="CP113" s="105">
        <v>370969.74999999994</v>
      </c>
      <c r="CQ113" s="105">
        <v>197877.39999999997</v>
      </c>
      <c r="CR113" s="105">
        <v>128569.82</v>
      </c>
      <c r="CS113" s="105">
        <v>60149.799999999996</v>
      </c>
      <c r="CT113" s="105">
        <v>128134.20000000001</v>
      </c>
      <c r="CU113" s="105">
        <v>105791.52</v>
      </c>
      <c r="CV113" s="105">
        <v>63015.28</v>
      </c>
      <c r="CW113" s="106">
        <v>421589.13</v>
      </c>
      <c r="CX113" s="104">
        <v>38359.939999999995</v>
      </c>
      <c r="CY113" s="105">
        <v>50465.070000000007</v>
      </c>
      <c r="CZ113" s="105">
        <v>202133.70999999996</v>
      </c>
      <c r="DA113" s="105">
        <v>121717.22000000002</v>
      </c>
      <c r="DB113" s="105">
        <v>144955.75</v>
      </c>
      <c r="DC113" s="105">
        <v>114261.12</v>
      </c>
      <c r="DD113" s="105">
        <v>266263.51000000007</v>
      </c>
      <c r="DE113" s="105">
        <v>140786.44000000003</v>
      </c>
      <c r="DF113" s="105">
        <v>1242227.9399999995</v>
      </c>
      <c r="DG113" s="105">
        <v>210125.69000000021</v>
      </c>
      <c r="DH113" s="105">
        <v>48278.49</v>
      </c>
      <c r="DI113" s="106">
        <v>603732.94999999984</v>
      </c>
      <c r="DJ113" s="104">
        <v>18094.45</v>
      </c>
      <c r="DK113" s="105">
        <v>185989.63000000003</v>
      </c>
      <c r="DL113" s="105">
        <v>830736.33000000042</v>
      </c>
      <c r="DM113" s="105">
        <v>211719.16</v>
      </c>
      <c r="DN113" s="105">
        <v>368196.08000000019</v>
      </c>
      <c r="DO113" s="105">
        <v>139821.4</v>
      </c>
      <c r="DP113" s="105">
        <v>792016.0000000007</v>
      </c>
      <c r="DQ113" s="105">
        <v>64773.39</v>
      </c>
      <c r="DR113" s="105">
        <v>0</v>
      </c>
      <c r="DS113" s="105">
        <v>0</v>
      </c>
      <c r="DT113" s="105">
        <v>0</v>
      </c>
      <c r="DU113" s="106">
        <v>0</v>
      </c>
    </row>
    <row r="114" spans="2:125">
      <c r="D114" s="74">
        <v>4196</v>
      </c>
      <c r="E114" s="78" t="s">
        <v>232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16855.889999999992</v>
      </c>
      <c r="CM114" s="105">
        <v>488417.15999999992</v>
      </c>
      <c r="CN114" s="105">
        <v>270649.37999999989</v>
      </c>
      <c r="CO114" s="105">
        <v>232355.59999999992</v>
      </c>
      <c r="CP114" s="105">
        <v>486860.7700000006</v>
      </c>
      <c r="CQ114" s="105">
        <v>195989.45000000004</v>
      </c>
      <c r="CR114" s="105">
        <v>127166.01000000001</v>
      </c>
      <c r="CS114" s="105">
        <v>510335.64999999997</v>
      </c>
      <c r="CT114" s="105">
        <v>294412.88000000006</v>
      </c>
      <c r="CU114" s="105">
        <v>306769.03999999975</v>
      </c>
      <c r="CV114" s="105">
        <v>85744.699999999953</v>
      </c>
      <c r="CW114" s="106">
        <v>459162.54999999993</v>
      </c>
      <c r="CX114" s="104">
        <v>44875.680000000008</v>
      </c>
      <c r="CY114" s="105">
        <v>253019.53999999992</v>
      </c>
      <c r="CZ114" s="105">
        <v>292108.1500000002</v>
      </c>
      <c r="DA114" s="105">
        <v>170280.11000000004</v>
      </c>
      <c r="DB114" s="105">
        <v>164507.57000000012</v>
      </c>
      <c r="DC114" s="105">
        <v>522624.09000000032</v>
      </c>
      <c r="DD114" s="105">
        <v>141188.55999999994</v>
      </c>
      <c r="DE114" s="105">
        <v>503500.33000000048</v>
      </c>
      <c r="DF114" s="105">
        <v>158950.16999999995</v>
      </c>
      <c r="DG114" s="105">
        <v>480557.1500000002</v>
      </c>
      <c r="DH114" s="105">
        <v>195808.15000000008</v>
      </c>
      <c r="DI114" s="106">
        <v>920103.55000000086</v>
      </c>
      <c r="DJ114" s="104">
        <v>80605.89</v>
      </c>
      <c r="DK114" s="105">
        <v>366165.37000000011</v>
      </c>
      <c r="DL114" s="105">
        <v>277701.41999999975</v>
      </c>
      <c r="DM114" s="105">
        <v>490653.96999999986</v>
      </c>
      <c r="DN114" s="105">
        <v>198213.58000000005</v>
      </c>
      <c r="DO114" s="105">
        <v>208544.98</v>
      </c>
      <c r="DP114" s="105">
        <v>235383.74999999997</v>
      </c>
      <c r="DQ114" s="105">
        <v>373719.19000000029</v>
      </c>
      <c r="DR114" s="105">
        <v>0</v>
      </c>
      <c r="DS114" s="105">
        <v>0</v>
      </c>
      <c r="DT114" s="105">
        <v>0</v>
      </c>
      <c r="DU114" s="106">
        <v>0</v>
      </c>
    </row>
    <row r="115" spans="2:125">
      <c r="D115" s="74">
        <v>4197</v>
      </c>
      <c r="E115" s="78" t="s">
        <v>234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33.340000000000003</v>
      </c>
      <c r="CM115" s="105">
        <v>33.340000000000003</v>
      </c>
      <c r="CN115" s="105">
        <v>33.340000000000003</v>
      </c>
      <c r="CO115" s="105">
        <v>33.340000000000003</v>
      </c>
      <c r="CP115" s="105">
        <v>33.340000000000003</v>
      </c>
      <c r="CQ115" s="105">
        <v>33.340000000000003</v>
      </c>
      <c r="CR115" s="105">
        <v>0</v>
      </c>
      <c r="CS115" s="105">
        <v>33.340000000000003</v>
      </c>
      <c r="CT115" s="105">
        <v>16.670000000000002</v>
      </c>
      <c r="CU115" s="105">
        <v>0</v>
      </c>
      <c r="CV115" s="105">
        <v>16.670000000000002</v>
      </c>
      <c r="CW115" s="106">
        <v>0</v>
      </c>
      <c r="CX115" s="104">
        <v>33.340000000000003</v>
      </c>
      <c r="CY115" s="105">
        <v>16.66</v>
      </c>
      <c r="CZ115" s="105">
        <v>173</v>
      </c>
      <c r="DA115" s="105">
        <v>33.32</v>
      </c>
      <c r="DB115" s="105">
        <v>113.33</v>
      </c>
      <c r="DC115" s="105">
        <v>33.33</v>
      </c>
      <c r="DD115" s="105">
        <v>49.989999999999995</v>
      </c>
      <c r="DE115" s="105">
        <v>16.670000000000002</v>
      </c>
      <c r="DF115" s="105">
        <v>33.33</v>
      </c>
      <c r="DG115" s="105">
        <v>283.34000000000003</v>
      </c>
      <c r="DH115" s="105">
        <v>33.340000000000003</v>
      </c>
      <c r="DI115" s="106">
        <v>319.88</v>
      </c>
      <c r="DJ115" s="104">
        <v>41.67</v>
      </c>
      <c r="DK115" s="105">
        <v>291.67</v>
      </c>
      <c r="DL115" s="105">
        <v>161.67000000000002</v>
      </c>
      <c r="DM115" s="105">
        <v>66.67</v>
      </c>
      <c r="DN115" s="105">
        <v>66.67</v>
      </c>
      <c r="DO115" s="105">
        <v>291.67</v>
      </c>
      <c r="DP115" s="105">
        <v>41.67</v>
      </c>
      <c r="DQ115" s="105">
        <v>41.67</v>
      </c>
      <c r="DR115" s="105">
        <v>0</v>
      </c>
      <c r="DS115" s="105">
        <v>0</v>
      </c>
      <c r="DT115" s="105">
        <v>0</v>
      </c>
      <c r="DU115" s="106">
        <v>0</v>
      </c>
    </row>
    <row r="116" spans="2:125">
      <c r="D116" s="74">
        <v>4198</v>
      </c>
      <c r="E116" s="78" t="s">
        <v>55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283.26</v>
      </c>
      <c r="CM116" s="105">
        <v>288.33</v>
      </c>
      <c r="CN116" s="105">
        <v>313.27</v>
      </c>
      <c r="CO116" s="105">
        <v>343.33</v>
      </c>
      <c r="CP116" s="105">
        <v>280</v>
      </c>
      <c r="CQ116" s="105">
        <v>313.33999999999997</v>
      </c>
      <c r="CR116" s="105">
        <v>285</v>
      </c>
      <c r="CS116" s="105">
        <v>353.33</v>
      </c>
      <c r="CT116" s="105">
        <v>280</v>
      </c>
      <c r="CU116" s="105">
        <v>291</v>
      </c>
      <c r="CV116" s="105">
        <v>830</v>
      </c>
      <c r="CW116" s="106">
        <v>1054.77</v>
      </c>
      <c r="CX116" s="104">
        <v>200</v>
      </c>
      <c r="CY116" s="105">
        <v>314.98</v>
      </c>
      <c r="CZ116" s="105">
        <v>384.97</v>
      </c>
      <c r="DA116" s="105">
        <v>95</v>
      </c>
      <c r="DB116" s="105">
        <v>428.31</v>
      </c>
      <c r="DC116" s="105">
        <v>300.42</v>
      </c>
      <c r="DD116" s="105">
        <v>1122.3300000000002</v>
      </c>
      <c r="DE116" s="105">
        <v>1545.4600000000003</v>
      </c>
      <c r="DF116" s="105">
        <v>3516.26</v>
      </c>
      <c r="DG116" s="105">
        <v>1209.1999999999998</v>
      </c>
      <c r="DH116" s="105">
        <v>857.43999999999994</v>
      </c>
      <c r="DI116" s="106">
        <v>2647.24</v>
      </c>
      <c r="DJ116" s="104">
        <v>325.01</v>
      </c>
      <c r="DK116" s="105">
        <v>1419.3999999999999</v>
      </c>
      <c r="DL116" s="105">
        <v>831.17000000000007</v>
      </c>
      <c r="DM116" s="105">
        <v>802.67</v>
      </c>
      <c r="DN116" s="105">
        <v>525.79999999999995</v>
      </c>
      <c r="DO116" s="105">
        <v>921.28000000000009</v>
      </c>
      <c r="DP116" s="105">
        <v>798.71</v>
      </c>
      <c r="DQ116" s="105">
        <v>1405.2099999999998</v>
      </c>
      <c r="DR116" s="105">
        <v>0</v>
      </c>
      <c r="DS116" s="105">
        <v>0</v>
      </c>
      <c r="DT116" s="105">
        <v>0</v>
      </c>
      <c r="DU116" s="106">
        <v>0</v>
      </c>
    </row>
    <row r="117" spans="2:125">
      <c r="D117" s="74">
        <v>4199</v>
      </c>
      <c r="E117" s="78" t="s">
        <v>236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124892.60000000003</v>
      </c>
      <c r="CM117" s="105">
        <v>62482.520000000004</v>
      </c>
      <c r="CN117" s="105">
        <v>194087.13000000003</v>
      </c>
      <c r="CO117" s="105">
        <v>317008.53999999986</v>
      </c>
      <c r="CP117" s="105">
        <v>173934.78999999995</v>
      </c>
      <c r="CQ117" s="105">
        <v>213618.1899999998</v>
      </c>
      <c r="CR117" s="105">
        <v>232011.25999999995</v>
      </c>
      <c r="CS117" s="105">
        <v>185769.52999999988</v>
      </c>
      <c r="CT117" s="105">
        <v>151372.72000000006</v>
      </c>
      <c r="CU117" s="105">
        <v>249954.80999999979</v>
      </c>
      <c r="CV117" s="105">
        <v>248600.21999999962</v>
      </c>
      <c r="CW117" s="106">
        <v>644770.1599999998</v>
      </c>
      <c r="CX117" s="104">
        <v>138890.8300000001</v>
      </c>
      <c r="CY117" s="105">
        <v>128136.95999999999</v>
      </c>
      <c r="CZ117" s="105">
        <v>335299.94</v>
      </c>
      <c r="DA117" s="105">
        <v>224521.32000000007</v>
      </c>
      <c r="DB117" s="105">
        <v>187889.65</v>
      </c>
      <c r="DC117" s="105">
        <v>248222.67000000016</v>
      </c>
      <c r="DD117" s="105">
        <v>220943.91000000012</v>
      </c>
      <c r="DE117" s="105">
        <v>116291.44999999995</v>
      </c>
      <c r="DF117" s="105">
        <v>236979.26</v>
      </c>
      <c r="DG117" s="105">
        <v>229786.70999999982</v>
      </c>
      <c r="DH117" s="105">
        <v>333312.99000000017</v>
      </c>
      <c r="DI117" s="106">
        <v>489220.76000000042</v>
      </c>
      <c r="DJ117" s="104">
        <v>88812.330000000016</v>
      </c>
      <c r="DK117" s="105">
        <v>170909.60999999987</v>
      </c>
      <c r="DL117" s="105">
        <v>323034.66000000003</v>
      </c>
      <c r="DM117" s="105">
        <v>173808.61999999991</v>
      </c>
      <c r="DN117" s="105">
        <v>1244577.6300000008</v>
      </c>
      <c r="DO117" s="105">
        <v>166282.88</v>
      </c>
      <c r="DP117" s="105">
        <v>167618.01000000007</v>
      </c>
      <c r="DQ117" s="105">
        <v>97119.079999999973</v>
      </c>
      <c r="DR117" s="105">
        <v>0</v>
      </c>
      <c r="DS117" s="105">
        <v>0</v>
      </c>
      <c r="DT117" s="105">
        <v>0</v>
      </c>
      <c r="DU117" s="106">
        <v>0</v>
      </c>
    </row>
    <row r="118" spans="2:125">
      <c r="B118" s="74">
        <v>42</v>
      </c>
      <c r="C118" s="74" t="s">
        <v>100</v>
      </c>
      <c r="E118" s="78" t="s">
        <v>238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38151243.679999985</v>
      </c>
      <c r="CM118" s="105">
        <v>42304307.499999993</v>
      </c>
      <c r="CN118" s="105">
        <v>40495852.529999986</v>
      </c>
      <c r="CO118" s="105">
        <v>40445889.589999996</v>
      </c>
      <c r="CP118" s="105">
        <v>39916624.779999986</v>
      </c>
      <c r="CQ118" s="105">
        <v>39873840.350000001</v>
      </c>
      <c r="CR118" s="105">
        <v>39783817.739999995</v>
      </c>
      <c r="CS118" s="105">
        <v>39183217.88000001</v>
      </c>
      <c r="CT118" s="105">
        <v>40139584.429999992</v>
      </c>
      <c r="CU118" s="105">
        <v>39790180.209999986</v>
      </c>
      <c r="CV118" s="105">
        <v>39831268.440000013</v>
      </c>
      <c r="CW118" s="106">
        <v>43051593.350000009</v>
      </c>
      <c r="CX118" s="104">
        <v>39555878.579999991</v>
      </c>
      <c r="CY118" s="105">
        <v>41425187.059999995</v>
      </c>
      <c r="CZ118" s="105">
        <v>41909906.139999978</v>
      </c>
      <c r="DA118" s="105">
        <v>40423629.729999989</v>
      </c>
      <c r="DB118" s="105">
        <v>40506895.870000027</v>
      </c>
      <c r="DC118" s="105">
        <v>40386120.24000001</v>
      </c>
      <c r="DD118" s="105">
        <v>42646776.50999999</v>
      </c>
      <c r="DE118" s="105">
        <v>41817476.330000013</v>
      </c>
      <c r="DF118" s="105">
        <v>39292859.510000005</v>
      </c>
      <c r="DG118" s="105">
        <v>40455528.219999991</v>
      </c>
      <c r="DH118" s="105">
        <v>40886054.279999994</v>
      </c>
      <c r="DI118" s="106">
        <v>42841697.649999999</v>
      </c>
      <c r="DJ118" s="104">
        <v>39786085.87000002</v>
      </c>
      <c r="DK118" s="105">
        <v>40069751.660000004</v>
      </c>
      <c r="DL118" s="105">
        <v>40864096.719999999</v>
      </c>
      <c r="DM118" s="105">
        <v>40502347.820000008</v>
      </c>
      <c r="DN118" s="105">
        <v>40971406.99000001</v>
      </c>
      <c r="DO118" s="105">
        <v>40988719.57</v>
      </c>
      <c r="DP118" s="105">
        <v>40367487.210000023</v>
      </c>
      <c r="DQ118" s="105">
        <v>39162482.690000027</v>
      </c>
      <c r="DR118" s="105">
        <v>0</v>
      </c>
      <c r="DS118" s="105">
        <v>0</v>
      </c>
      <c r="DT118" s="105">
        <v>0</v>
      </c>
      <c r="DU118" s="106">
        <v>0</v>
      </c>
    </row>
    <row r="119" spans="2:125">
      <c r="C119" s="74">
        <v>421</v>
      </c>
      <c r="D119" s="74">
        <v>421</v>
      </c>
      <c r="E119" s="78" t="s">
        <v>240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5249177.4899999993</v>
      </c>
      <c r="CM119" s="105">
        <v>6265311.1100000003</v>
      </c>
      <c r="CN119" s="105">
        <v>5548846.8199999994</v>
      </c>
      <c r="CO119" s="105">
        <v>5564842.5499999998</v>
      </c>
      <c r="CP119" s="105">
        <v>5426012.3199999984</v>
      </c>
      <c r="CQ119" s="105">
        <v>5414506.1200000001</v>
      </c>
      <c r="CR119" s="105">
        <v>5377364.7999999998</v>
      </c>
      <c r="CS119" s="105">
        <v>4628282.3600000003</v>
      </c>
      <c r="CT119" s="105">
        <v>4825112.1500000004</v>
      </c>
      <c r="CU119" s="105">
        <v>4994196.5700000012</v>
      </c>
      <c r="CV119" s="105">
        <v>5164469.1300000008</v>
      </c>
      <c r="CW119" s="106">
        <v>5578422.5699999994</v>
      </c>
      <c r="CX119" s="104">
        <v>5197554.8999999994</v>
      </c>
      <c r="CY119" s="105">
        <v>5250468.459999999</v>
      </c>
      <c r="CZ119" s="105">
        <v>4943694.8400000008</v>
      </c>
      <c r="DA119" s="105">
        <v>5048089.1399999997</v>
      </c>
      <c r="DB119" s="105">
        <v>4807265.8800000008</v>
      </c>
      <c r="DC119" s="105">
        <v>5282073.3999999994</v>
      </c>
      <c r="DD119" s="105">
        <v>5431940.5699999994</v>
      </c>
      <c r="DE119" s="105">
        <v>5056103.28</v>
      </c>
      <c r="DF119" s="105">
        <v>5029618.1500000004</v>
      </c>
      <c r="DG119" s="105">
        <v>5059119.72</v>
      </c>
      <c r="DH119" s="105">
        <v>5502927.5499999998</v>
      </c>
      <c r="DI119" s="106">
        <v>5256058.13</v>
      </c>
      <c r="DJ119" s="104">
        <v>4939929.87</v>
      </c>
      <c r="DK119" s="105">
        <v>5097441.17</v>
      </c>
      <c r="DL119" s="105">
        <v>5071055.13</v>
      </c>
      <c r="DM119" s="105">
        <v>5139689.5999999996</v>
      </c>
      <c r="DN119" s="105">
        <v>4851223.5199999996</v>
      </c>
      <c r="DO119" s="105">
        <v>4951711.88</v>
      </c>
      <c r="DP119" s="105">
        <v>5250320.330000001</v>
      </c>
      <c r="DQ119" s="105">
        <v>4825685.17</v>
      </c>
      <c r="DR119" s="105">
        <v>0</v>
      </c>
      <c r="DS119" s="105">
        <v>0</v>
      </c>
      <c r="DT119" s="105">
        <v>0</v>
      </c>
      <c r="DU119" s="106">
        <v>0</v>
      </c>
    </row>
    <row r="120" spans="2:125">
      <c r="C120" s="74" t="s">
        <v>100</v>
      </c>
      <c r="D120" s="74">
        <v>4211</v>
      </c>
      <c r="E120" s="78" t="s">
        <v>242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421036.79999999999</v>
      </c>
      <c r="CM120" s="105">
        <v>423451.3</v>
      </c>
      <c r="CN120" s="105">
        <v>424949.2</v>
      </c>
      <c r="CO120" s="105">
        <v>429126.5</v>
      </c>
      <c r="CP120" s="105">
        <v>429421.7</v>
      </c>
      <c r="CQ120" s="105">
        <v>433409.4</v>
      </c>
      <c r="CR120" s="105">
        <v>436273.29</v>
      </c>
      <c r="CS120" s="105">
        <v>431628.4</v>
      </c>
      <c r="CT120" s="105">
        <v>412319.2</v>
      </c>
      <c r="CU120" s="105">
        <v>471037.3</v>
      </c>
      <c r="CV120" s="105">
        <v>386243.45</v>
      </c>
      <c r="CW120" s="106">
        <v>385481.55</v>
      </c>
      <c r="CX120" s="104">
        <v>383766.05</v>
      </c>
      <c r="CY120" s="105">
        <v>386780.15</v>
      </c>
      <c r="CZ120" s="105">
        <v>393105.9</v>
      </c>
      <c r="DA120" s="105">
        <v>396123.3</v>
      </c>
      <c r="DB120" s="105">
        <v>397521</v>
      </c>
      <c r="DC120" s="105">
        <v>543431.30000000005</v>
      </c>
      <c r="DD120" s="105">
        <v>513495.1</v>
      </c>
      <c r="DE120" s="105">
        <v>400406.3</v>
      </c>
      <c r="DF120" s="105">
        <v>401150.5</v>
      </c>
      <c r="DG120" s="105">
        <v>381804.3</v>
      </c>
      <c r="DH120" s="105">
        <v>372275</v>
      </c>
      <c r="DI120" s="106">
        <v>367326.1</v>
      </c>
      <c r="DJ120" s="104">
        <v>355730.6</v>
      </c>
      <c r="DK120" s="105">
        <v>356341.33</v>
      </c>
      <c r="DL120" s="105">
        <v>363821.57</v>
      </c>
      <c r="DM120" s="105">
        <v>370220.55</v>
      </c>
      <c r="DN120" s="105">
        <v>362285.06</v>
      </c>
      <c r="DO120" s="105">
        <v>353819.58999999997</v>
      </c>
      <c r="DP120" s="105">
        <v>350668.23</v>
      </c>
      <c r="DQ120" s="105">
        <v>345178.28</v>
      </c>
      <c r="DR120" s="105">
        <v>0</v>
      </c>
      <c r="DS120" s="105">
        <v>0</v>
      </c>
      <c r="DT120" s="105">
        <v>0</v>
      </c>
      <c r="DU120" s="106">
        <v>0</v>
      </c>
    </row>
    <row r="121" spans="2:125">
      <c r="D121" s="74">
        <v>4212</v>
      </c>
      <c r="E121" s="78" t="s">
        <v>244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692492.44000000006</v>
      </c>
      <c r="CM121" s="105">
        <v>697591.6399999999</v>
      </c>
      <c r="CN121" s="105">
        <v>683432.42999999993</v>
      </c>
      <c r="CO121" s="105">
        <v>671299.94</v>
      </c>
      <c r="CP121" s="105">
        <v>699382.33</v>
      </c>
      <c r="CQ121" s="105">
        <v>823199.11999999988</v>
      </c>
      <c r="CR121" s="105">
        <v>736957.14999999991</v>
      </c>
      <c r="CS121" s="105">
        <v>677551.94000000006</v>
      </c>
      <c r="CT121" s="105">
        <v>674250.38</v>
      </c>
      <c r="CU121" s="105">
        <v>755981.07000000007</v>
      </c>
      <c r="CV121" s="105">
        <v>657639.29</v>
      </c>
      <c r="CW121" s="106">
        <v>751583.81</v>
      </c>
      <c r="CX121" s="104">
        <v>743680.58000000007</v>
      </c>
      <c r="CY121" s="105">
        <v>856282.84</v>
      </c>
      <c r="CZ121" s="105">
        <v>644229.3899999999</v>
      </c>
      <c r="DA121" s="105">
        <v>647331.77</v>
      </c>
      <c r="DB121" s="105">
        <v>645086.06999999995</v>
      </c>
      <c r="DC121" s="105">
        <v>791696.89999999991</v>
      </c>
      <c r="DD121" s="105">
        <v>739346.28999999992</v>
      </c>
      <c r="DE121" s="105">
        <v>636311.62999999989</v>
      </c>
      <c r="DF121" s="105">
        <v>626833.76</v>
      </c>
      <c r="DG121" s="105">
        <v>622446.93000000005</v>
      </c>
      <c r="DH121" s="105">
        <v>612445.31000000006</v>
      </c>
      <c r="DI121" s="106">
        <v>612737</v>
      </c>
      <c r="DJ121" s="104">
        <v>691220.46000000008</v>
      </c>
      <c r="DK121" s="105">
        <v>818206.59000000008</v>
      </c>
      <c r="DL121" s="105">
        <v>644022.49</v>
      </c>
      <c r="DM121" s="105">
        <v>729198.6</v>
      </c>
      <c r="DN121" s="105">
        <v>591422.56000000006</v>
      </c>
      <c r="DO121" s="105">
        <v>586897.75</v>
      </c>
      <c r="DP121" s="105">
        <v>581982.98</v>
      </c>
      <c r="DQ121" s="105">
        <v>586430.07999999996</v>
      </c>
      <c r="DR121" s="105">
        <v>0</v>
      </c>
      <c r="DS121" s="105">
        <v>0</v>
      </c>
      <c r="DT121" s="105">
        <v>0</v>
      </c>
      <c r="DU121" s="106">
        <v>0</v>
      </c>
    </row>
    <row r="122" spans="2:125">
      <c r="D122" s="74">
        <v>4213</v>
      </c>
      <c r="E122" s="78" t="s">
        <v>246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1460897.35</v>
      </c>
      <c r="CM122" s="105">
        <v>1482287.73</v>
      </c>
      <c r="CN122" s="105">
        <v>1502308</v>
      </c>
      <c r="CO122" s="105">
        <v>1507261.74</v>
      </c>
      <c r="CP122" s="105">
        <v>1517082.8499999999</v>
      </c>
      <c r="CQ122" s="105">
        <v>1524181.1600000004</v>
      </c>
      <c r="CR122" s="105">
        <v>1520509.7699999998</v>
      </c>
      <c r="CS122" s="105">
        <v>1457909.3</v>
      </c>
      <c r="CT122" s="105">
        <v>1405165.4500000004</v>
      </c>
      <c r="CU122" s="105">
        <v>1394713.6800000006</v>
      </c>
      <c r="CV122" s="105">
        <v>1383388.0400000003</v>
      </c>
      <c r="CW122" s="106">
        <v>1687836.9999999995</v>
      </c>
      <c r="CX122" s="104">
        <v>1375790.2400000002</v>
      </c>
      <c r="CY122" s="105">
        <v>1399434.5899999999</v>
      </c>
      <c r="CZ122" s="105">
        <v>1439567.7500000002</v>
      </c>
      <c r="DA122" s="105">
        <v>1474379.2100000002</v>
      </c>
      <c r="DB122" s="105">
        <v>1455630.8100000003</v>
      </c>
      <c r="DC122" s="105">
        <v>1477079.5199999996</v>
      </c>
      <c r="DD122" s="105">
        <v>1448301.0399999998</v>
      </c>
      <c r="DE122" s="105">
        <v>1565932.21</v>
      </c>
      <c r="DF122" s="105">
        <v>1417693.7700000003</v>
      </c>
      <c r="DG122" s="105">
        <v>1450597.5000000002</v>
      </c>
      <c r="DH122" s="105">
        <v>1370222.7499999998</v>
      </c>
      <c r="DI122" s="106">
        <v>1337323.9200000004</v>
      </c>
      <c r="DJ122" s="104">
        <v>1307049.48</v>
      </c>
      <c r="DK122" s="105">
        <v>1328394.29</v>
      </c>
      <c r="DL122" s="105">
        <v>1481080.23</v>
      </c>
      <c r="DM122" s="105">
        <v>1510728.15</v>
      </c>
      <c r="DN122" s="105">
        <v>1219098.9400000002</v>
      </c>
      <c r="DO122" s="105">
        <v>1145000.6299999999</v>
      </c>
      <c r="DP122" s="105">
        <v>1168414.95</v>
      </c>
      <c r="DQ122" s="105">
        <v>1060525.06</v>
      </c>
      <c r="DR122" s="105">
        <v>0</v>
      </c>
      <c r="DS122" s="105">
        <v>0</v>
      </c>
      <c r="DT122" s="105">
        <v>0</v>
      </c>
      <c r="DU122" s="106">
        <v>0</v>
      </c>
    </row>
    <row r="123" spans="2:125">
      <c r="D123" s="74">
        <v>4214</v>
      </c>
      <c r="E123" s="78" t="s">
        <v>248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1624645.1099999999</v>
      </c>
      <c r="CM123" s="105">
        <v>2597051.81</v>
      </c>
      <c r="CN123" s="105">
        <v>1900434.49</v>
      </c>
      <c r="CO123" s="105">
        <v>1932153.2000000004</v>
      </c>
      <c r="CP123" s="105">
        <v>1674505.9</v>
      </c>
      <c r="CQ123" s="105">
        <v>1536013.97</v>
      </c>
      <c r="CR123" s="105">
        <v>1627459.28</v>
      </c>
      <c r="CS123" s="105">
        <v>991564.94999999984</v>
      </c>
      <c r="CT123" s="105">
        <v>1146005.8800000001</v>
      </c>
      <c r="CU123" s="105">
        <v>1372886.6800000002</v>
      </c>
      <c r="CV123" s="105">
        <v>1630539.3299999998</v>
      </c>
      <c r="CW123" s="106">
        <v>1445222.44</v>
      </c>
      <c r="CX123" s="104">
        <v>1535360.8199999998</v>
      </c>
      <c r="CY123" s="105">
        <v>1479802.3099999998</v>
      </c>
      <c r="CZ123" s="105">
        <v>1365996.3599999999</v>
      </c>
      <c r="DA123" s="105">
        <v>1445854.2399999998</v>
      </c>
      <c r="DB123" s="105">
        <v>1240227.3299999998</v>
      </c>
      <c r="DC123" s="105">
        <v>1363632.5999999996</v>
      </c>
      <c r="DD123" s="105">
        <v>1500407.1399999997</v>
      </c>
      <c r="DE123" s="105">
        <v>1239582.1600000001</v>
      </c>
      <c r="DF123" s="105">
        <v>1493192.3800000001</v>
      </c>
      <c r="DG123" s="105">
        <v>1487275.4799999995</v>
      </c>
      <c r="DH123" s="105">
        <v>2004934.39</v>
      </c>
      <c r="DI123" s="106">
        <v>1670147.64</v>
      </c>
      <c r="DJ123" s="104">
        <v>1305632.7299999997</v>
      </c>
      <c r="DK123" s="105">
        <v>1410746.3599999999</v>
      </c>
      <c r="DL123" s="105">
        <v>1423076.41</v>
      </c>
      <c r="DM123" s="105">
        <v>1368918.0499999998</v>
      </c>
      <c r="DN123" s="105">
        <v>1426578.2299999997</v>
      </c>
      <c r="DO123" s="105">
        <v>1538295.4699999995</v>
      </c>
      <c r="DP123" s="105">
        <v>1606699.17</v>
      </c>
      <c r="DQ123" s="105">
        <v>1445734.21</v>
      </c>
      <c r="DR123" s="105">
        <v>0</v>
      </c>
      <c r="DS123" s="105">
        <v>0</v>
      </c>
      <c r="DT123" s="105">
        <v>0</v>
      </c>
      <c r="DU123" s="106">
        <v>0</v>
      </c>
    </row>
    <row r="124" spans="2:125">
      <c r="D124" s="74">
        <v>4215</v>
      </c>
      <c r="E124" s="78" t="s">
        <v>250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788595.39999999991</v>
      </c>
      <c r="CM124" s="105">
        <v>761647.82</v>
      </c>
      <c r="CN124" s="105">
        <v>740067.1</v>
      </c>
      <c r="CO124" s="105">
        <v>731668.75999999989</v>
      </c>
      <c r="CP124" s="105">
        <v>815005.65999999957</v>
      </c>
      <c r="CQ124" s="105">
        <v>759056.20000000007</v>
      </c>
      <c r="CR124" s="105">
        <v>722754.60000000009</v>
      </c>
      <c r="CS124" s="105">
        <v>726737.9</v>
      </c>
      <c r="CT124" s="105">
        <v>728273.99999999988</v>
      </c>
      <c r="CU124" s="105">
        <v>724583.7</v>
      </c>
      <c r="CV124" s="105">
        <v>743620.99999999988</v>
      </c>
      <c r="CW124" s="106">
        <v>821496.31</v>
      </c>
      <c r="CX124" s="104">
        <v>861549.92999999993</v>
      </c>
      <c r="CY124" s="105">
        <v>827031.97999999986</v>
      </c>
      <c r="CZ124" s="105">
        <v>791606.25</v>
      </c>
      <c r="DA124" s="105">
        <v>755333.5</v>
      </c>
      <c r="DB124" s="105">
        <v>789715.93000000017</v>
      </c>
      <c r="DC124" s="105">
        <v>761287</v>
      </c>
      <c r="DD124" s="105">
        <v>899737.83999999985</v>
      </c>
      <c r="DE124" s="105">
        <v>873878.65000000014</v>
      </c>
      <c r="DF124" s="105">
        <v>788679.51</v>
      </c>
      <c r="DG124" s="105">
        <v>786024.19999999984</v>
      </c>
      <c r="DH124" s="105">
        <v>825537.49999999988</v>
      </c>
      <c r="DI124" s="106">
        <v>980926.55999999971</v>
      </c>
      <c r="DJ124" s="104">
        <v>988431.99000000011</v>
      </c>
      <c r="DK124" s="105">
        <v>887514.50000000012</v>
      </c>
      <c r="DL124" s="105">
        <v>884463.3</v>
      </c>
      <c r="DM124" s="105">
        <v>886951.09</v>
      </c>
      <c r="DN124" s="105">
        <v>951300.79999999993</v>
      </c>
      <c r="DO124" s="105">
        <v>979736.44000000006</v>
      </c>
      <c r="DP124" s="105">
        <v>1154713.53</v>
      </c>
      <c r="DQ124" s="105">
        <v>982933.07000000007</v>
      </c>
      <c r="DR124" s="105">
        <v>0</v>
      </c>
      <c r="DS124" s="105">
        <v>0</v>
      </c>
      <c r="DT124" s="105">
        <v>0</v>
      </c>
      <c r="DU124" s="106">
        <v>0</v>
      </c>
    </row>
    <row r="125" spans="2:125">
      <c r="D125" s="74">
        <v>4216</v>
      </c>
      <c r="E125" s="78" t="s">
        <v>252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12532</v>
      </c>
      <c r="CM125" s="105">
        <v>33971.879999999997</v>
      </c>
      <c r="CN125" s="105">
        <v>51880.84</v>
      </c>
      <c r="CO125" s="105">
        <v>18588.95</v>
      </c>
      <c r="CP125" s="105">
        <v>20197.3</v>
      </c>
      <c r="CQ125" s="105">
        <v>62174.6</v>
      </c>
      <c r="CR125" s="105">
        <v>68967.81</v>
      </c>
      <c r="CS125" s="105">
        <v>66627.28</v>
      </c>
      <c r="CT125" s="105">
        <v>188624.2</v>
      </c>
      <c r="CU125" s="105">
        <v>25674.480000000003</v>
      </c>
      <c r="CV125" s="105">
        <v>17648.79</v>
      </c>
      <c r="CW125" s="106">
        <v>41767.22</v>
      </c>
      <c r="CX125" s="104">
        <v>40978.35</v>
      </c>
      <c r="CY125" s="105">
        <v>31691.62</v>
      </c>
      <c r="CZ125" s="105">
        <v>14642.58</v>
      </c>
      <c r="DA125" s="105">
        <v>33633.120000000003</v>
      </c>
      <c r="DB125" s="105">
        <v>16130.039999999999</v>
      </c>
      <c r="DC125" s="105">
        <v>18769.850000000002</v>
      </c>
      <c r="DD125" s="105">
        <v>88447.09</v>
      </c>
      <c r="DE125" s="105">
        <v>101855.59000000001</v>
      </c>
      <c r="DF125" s="105">
        <v>60002.899999999994</v>
      </c>
      <c r="DG125" s="105">
        <v>81717.89</v>
      </c>
      <c r="DH125" s="105">
        <v>61778.16</v>
      </c>
      <c r="DI125" s="106">
        <v>22075.050000000003</v>
      </c>
      <c r="DJ125" s="104">
        <v>43811.109999999993</v>
      </c>
      <c r="DK125" s="105">
        <v>35142.22</v>
      </c>
      <c r="DL125" s="105">
        <v>13879.85</v>
      </c>
      <c r="DM125" s="105">
        <v>23074.18</v>
      </c>
      <c r="DN125" s="105">
        <v>19524.849999999999</v>
      </c>
      <c r="DO125" s="105">
        <v>30374.03</v>
      </c>
      <c r="DP125" s="105">
        <v>114079.9</v>
      </c>
      <c r="DQ125" s="105">
        <v>120386.34</v>
      </c>
      <c r="DR125" s="105">
        <v>0</v>
      </c>
      <c r="DS125" s="105">
        <v>0</v>
      </c>
      <c r="DT125" s="105">
        <v>0</v>
      </c>
      <c r="DU125" s="106">
        <v>0</v>
      </c>
    </row>
    <row r="126" spans="2:125">
      <c r="D126" s="74">
        <v>4217</v>
      </c>
      <c r="E126" s="78" t="s">
        <v>254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248978.39000000004</v>
      </c>
      <c r="CM126" s="105">
        <v>269308.93000000005</v>
      </c>
      <c r="CN126" s="105">
        <v>245774.75999999995</v>
      </c>
      <c r="CO126" s="105">
        <v>274743.45999999996</v>
      </c>
      <c r="CP126" s="105">
        <v>270416.57999999996</v>
      </c>
      <c r="CQ126" s="105">
        <v>276471.67</v>
      </c>
      <c r="CR126" s="105">
        <v>264442.90000000002</v>
      </c>
      <c r="CS126" s="105">
        <v>276262.59000000003</v>
      </c>
      <c r="CT126" s="105">
        <v>270473.03999999992</v>
      </c>
      <c r="CU126" s="105">
        <v>249319.65999999997</v>
      </c>
      <c r="CV126" s="105">
        <v>345389.2300000001</v>
      </c>
      <c r="CW126" s="106">
        <v>445034.23999999999</v>
      </c>
      <c r="CX126" s="104">
        <v>256428.93000000002</v>
      </c>
      <c r="CY126" s="105">
        <v>269444.97000000003</v>
      </c>
      <c r="CZ126" s="105">
        <v>294546.60999999993</v>
      </c>
      <c r="DA126" s="105">
        <v>295433.99999999994</v>
      </c>
      <c r="DB126" s="105">
        <v>262954.69999999995</v>
      </c>
      <c r="DC126" s="105">
        <v>326176.23000000004</v>
      </c>
      <c r="DD126" s="105">
        <v>242206.07</v>
      </c>
      <c r="DE126" s="105">
        <v>238136.74</v>
      </c>
      <c r="DF126" s="105">
        <v>242065.33</v>
      </c>
      <c r="DG126" s="105">
        <v>249253.42</v>
      </c>
      <c r="DH126" s="105">
        <v>255734.44</v>
      </c>
      <c r="DI126" s="106">
        <v>265521.86</v>
      </c>
      <c r="DJ126" s="104">
        <v>248053.49999999994</v>
      </c>
      <c r="DK126" s="105">
        <v>261095.87999999998</v>
      </c>
      <c r="DL126" s="105">
        <v>260711.28</v>
      </c>
      <c r="DM126" s="105">
        <v>250598.97999999998</v>
      </c>
      <c r="DN126" s="105">
        <v>281013.07999999996</v>
      </c>
      <c r="DO126" s="105">
        <v>317587.96999999997</v>
      </c>
      <c r="DP126" s="105">
        <v>273761.57</v>
      </c>
      <c r="DQ126" s="105">
        <v>284498.13</v>
      </c>
      <c r="DR126" s="105">
        <v>0</v>
      </c>
      <c r="DS126" s="105">
        <v>0</v>
      </c>
      <c r="DT126" s="105">
        <v>0</v>
      </c>
      <c r="DU126" s="106">
        <v>0</v>
      </c>
    </row>
    <row r="127" spans="2:125">
      <c r="C127" s="74">
        <v>422</v>
      </c>
      <c r="D127" s="74">
        <v>422</v>
      </c>
      <c r="E127" s="78" t="s">
        <v>256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217499.03000000003</v>
      </c>
      <c r="CM127" s="105">
        <v>1858188.85</v>
      </c>
      <c r="CN127" s="105">
        <v>1411205.3399999999</v>
      </c>
      <c r="CO127" s="105">
        <v>929016.33999999985</v>
      </c>
      <c r="CP127" s="105">
        <v>880474.57</v>
      </c>
      <c r="CQ127" s="105">
        <v>934224.59999999986</v>
      </c>
      <c r="CR127" s="105">
        <v>746595.69</v>
      </c>
      <c r="CS127" s="105">
        <v>1119949.56</v>
      </c>
      <c r="CT127" s="105">
        <v>976049.14999999991</v>
      </c>
      <c r="CU127" s="105">
        <v>1095627.2599999998</v>
      </c>
      <c r="CV127" s="105">
        <v>977725.46</v>
      </c>
      <c r="CW127" s="106">
        <v>1939799.67</v>
      </c>
      <c r="CX127" s="104">
        <v>631049.96999999986</v>
      </c>
      <c r="CY127" s="105">
        <v>2339008.5</v>
      </c>
      <c r="CZ127" s="105">
        <v>3379279.58</v>
      </c>
      <c r="DA127" s="105">
        <v>1009266.9</v>
      </c>
      <c r="DB127" s="105">
        <v>1685588.0299999998</v>
      </c>
      <c r="DC127" s="105">
        <v>985386.37999999989</v>
      </c>
      <c r="DD127" s="105">
        <v>3437238.8899999997</v>
      </c>
      <c r="DE127" s="105">
        <v>2362835.4900000002</v>
      </c>
      <c r="DF127" s="105">
        <v>1222801.96</v>
      </c>
      <c r="DG127" s="105">
        <v>1235836.97</v>
      </c>
      <c r="DH127" s="105">
        <v>947096.49</v>
      </c>
      <c r="DI127" s="106">
        <v>3352388.2399999998</v>
      </c>
      <c r="DJ127" s="104">
        <v>123264</v>
      </c>
      <c r="DK127" s="105">
        <v>1502573.79</v>
      </c>
      <c r="DL127" s="105">
        <v>1308387.6299999999</v>
      </c>
      <c r="DM127" s="105">
        <v>1469394.41</v>
      </c>
      <c r="DN127" s="105">
        <v>2049731.8899999997</v>
      </c>
      <c r="DO127" s="105">
        <v>2688479.92</v>
      </c>
      <c r="DP127" s="105">
        <v>975222.94</v>
      </c>
      <c r="DQ127" s="105">
        <v>683868.67</v>
      </c>
      <c r="DR127" s="105">
        <v>0</v>
      </c>
      <c r="DS127" s="105">
        <v>0</v>
      </c>
      <c r="DT127" s="105">
        <v>0</v>
      </c>
      <c r="DU127" s="106">
        <v>0</v>
      </c>
    </row>
    <row r="128" spans="2:125">
      <c r="D128" s="74">
        <v>4221</v>
      </c>
      <c r="E128" s="78" t="s">
        <v>258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0</v>
      </c>
      <c r="CM128" s="105">
        <v>0</v>
      </c>
      <c r="CN128" s="105">
        <v>0</v>
      </c>
      <c r="CO128" s="105">
        <v>0</v>
      </c>
      <c r="CP128" s="105">
        <v>0</v>
      </c>
      <c r="CQ128" s="105">
        <v>0</v>
      </c>
      <c r="CR128" s="105">
        <v>0</v>
      </c>
      <c r="CS128" s="105">
        <v>0</v>
      </c>
      <c r="CT128" s="105">
        <v>0</v>
      </c>
      <c r="CU128" s="105">
        <v>0</v>
      </c>
      <c r="CV128" s="105">
        <v>0</v>
      </c>
      <c r="CW128" s="106">
        <v>0</v>
      </c>
      <c r="CX128" s="104">
        <v>0</v>
      </c>
      <c r="CY128" s="105">
        <v>0</v>
      </c>
      <c r="CZ128" s="105">
        <v>0</v>
      </c>
      <c r="DA128" s="105">
        <v>0</v>
      </c>
      <c r="DB128" s="105">
        <v>0</v>
      </c>
      <c r="DC128" s="105">
        <v>0</v>
      </c>
      <c r="DD128" s="105">
        <v>0</v>
      </c>
      <c r="DE128" s="105">
        <v>0</v>
      </c>
      <c r="DF128" s="105">
        <v>0</v>
      </c>
      <c r="DG128" s="105">
        <v>0</v>
      </c>
      <c r="DH128" s="105">
        <v>0</v>
      </c>
      <c r="DI128" s="106">
        <v>0</v>
      </c>
      <c r="DJ128" s="104">
        <v>0</v>
      </c>
      <c r="DK128" s="105">
        <v>0</v>
      </c>
      <c r="DL128" s="105">
        <v>0</v>
      </c>
      <c r="DM128" s="105">
        <v>0</v>
      </c>
      <c r="DN128" s="105">
        <v>0</v>
      </c>
      <c r="DO128" s="105">
        <v>0</v>
      </c>
      <c r="DP128" s="105">
        <v>0</v>
      </c>
      <c r="DQ128" s="105">
        <v>0</v>
      </c>
      <c r="DR128" s="105">
        <v>0</v>
      </c>
      <c r="DS128" s="105">
        <v>0</v>
      </c>
      <c r="DT128" s="105">
        <v>0</v>
      </c>
      <c r="DU128" s="106">
        <v>0</v>
      </c>
    </row>
    <row r="129" spans="3:125">
      <c r="D129" s="74">
        <v>4222</v>
      </c>
      <c r="E129" s="78" t="s">
        <v>260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217499.03000000003</v>
      </c>
      <c r="CM129" s="105">
        <v>993372.20000000019</v>
      </c>
      <c r="CN129" s="105">
        <v>533502</v>
      </c>
      <c r="CO129" s="105">
        <v>86391.57</v>
      </c>
      <c r="CP129" s="105">
        <v>36976.26</v>
      </c>
      <c r="CQ129" s="105">
        <v>19754.46</v>
      </c>
      <c r="CR129" s="105">
        <v>54209.400000000009</v>
      </c>
      <c r="CS129" s="105">
        <v>96646.56</v>
      </c>
      <c r="CT129" s="105">
        <v>38589.21</v>
      </c>
      <c r="CU129" s="105">
        <v>163710</v>
      </c>
      <c r="CV129" s="105">
        <v>78363.67</v>
      </c>
      <c r="CW129" s="106">
        <v>140783.63</v>
      </c>
      <c r="CX129" s="104">
        <v>631049.96999999986</v>
      </c>
      <c r="CY129" s="105">
        <v>1454130</v>
      </c>
      <c r="CZ129" s="105">
        <v>2138324.02</v>
      </c>
      <c r="DA129" s="105">
        <v>7257</v>
      </c>
      <c r="DB129" s="105">
        <v>737022</v>
      </c>
      <c r="DC129" s="105">
        <v>43854.520000000004</v>
      </c>
      <c r="DD129" s="105">
        <v>2522180.4699999997</v>
      </c>
      <c r="DE129" s="105">
        <v>1462366.08</v>
      </c>
      <c r="DF129" s="105">
        <v>321377.26</v>
      </c>
      <c r="DG129" s="105">
        <v>324048.39</v>
      </c>
      <c r="DH129" s="105">
        <v>60916.6</v>
      </c>
      <c r="DI129" s="106">
        <v>1531505.8999999994</v>
      </c>
      <c r="DJ129" s="104">
        <v>123264</v>
      </c>
      <c r="DK129" s="105">
        <v>564235.16999999993</v>
      </c>
      <c r="DL129" s="105">
        <v>427077.94</v>
      </c>
      <c r="DM129" s="105">
        <v>607968.83999999985</v>
      </c>
      <c r="DN129" s="105">
        <v>1240783.5799999998</v>
      </c>
      <c r="DO129" s="105">
        <v>1906195.96</v>
      </c>
      <c r="DP129" s="105">
        <v>235778.37000000002</v>
      </c>
      <c r="DQ129" s="105">
        <v>85410</v>
      </c>
      <c r="DR129" s="105">
        <v>0</v>
      </c>
      <c r="DS129" s="105">
        <v>0</v>
      </c>
      <c r="DT129" s="105">
        <v>0</v>
      </c>
      <c r="DU129" s="106">
        <v>0</v>
      </c>
    </row>
    <row r="130" spans="3:125">
      <c r="D130" s="74">
        <v>4223</v>
      </c>
      <c r="E130" s="78" t="s">
        <v>262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0</v>
      </c>
      <c r="CM130" s="105">
        <v>0</v>
      </c>
      <c r="CN130" s="105">
        <v>0</v>
      </c>
      <c r="CO130" s="105">
        <v>0</v>
      </c>
      <c r="CP130" s="105">
        <v>0</v>
      </c>
      <c r="CQ130" s="105">
        <v>0</v>
      </c>
      <c r="CR130" s="105">
        <v>0</v>
      </c>
      <c r="CS130" s="105">
        <v>0</v>
      </c>
      <c r="CT130" s="105">
        <v>0</v>
      </c>
      <c r="CU130" s="105">
        <v>0</v>
      </c>
      <c r="CV130" s="105">
        <v>0</v>
      </c>
      <c r="CW130" s="106">
        <v>0</v>
      </c>
      <c r="CX130" s="104">
        <v>0</v>
      </c>
      <c r="CY130" s="105">
        <v>0</v>
      </c>
      <c r="CZ130" s="105">
        <v>0</v>
      </c>
      <c r="DA130" s="105">
        <v>0</v>
      </c>
      <c r="DB130" s="105">
        <v>0</v>
      </c>
      <c r="DC130" s="105">
        <v>0</v>
      </c>
      <c r="DD130" s="105">
        <v>0</v>
      </c>
      <c r="DE130" s="105">
        <v>0</v>
      </c>
      <c r="DF130" s="105">
        <v>0</v>
      </c>
      <c r="DG130" s="105">
        <v>0</v>
      </c>
      <c r="DH130" s="105">
        <v>0</v>
      </c>
      <c r="DI130" s="106">
        <v>0</v>
      </c>
      <c r="DJ130" s="104">
        <v>0</v>
      </c>
      <c r="DK130" s="105">
        <v>0</v>
      </c>
      <c r="DL130" s="105">
        <v>0</v>
      </c>
      <c r="DM130" s="105">
        <v>0</v>
      </c>
      <c r="DN130" s="105">
        <v>0</v>
      </c>
      <c r="DO130" s="105">
        <v>0</v>
      </c>
      <c r="DP130" s="105">
        <v>0</v>
      </c>
      <c r="DQ130" s="105">
        <v>0</v>
      </c>
      <c r="DR130" s="105">
        <v>0</v>
      </c>
      <c r="DS130" s="105">
        <v>0</v>
      </c>
      <c r="DT130" s="105">
        <v>0</v>
      </c>
      <c r="DU130" s="106">
        <v>0</v>
      </c>
    </row>
    <row r="131" spans="3:125">
      <c r="D131" s="74">
        <v>4224</v>
      </c>
      <c r="E131" s="78" t="s">
        <v>264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0</v>
      </c>
      <c r="CM131" s="105">
        <v>864816.65</v>
      </c>
      <c r="CN131" s="105">
        <v>877703.34</v>
      </c>
      <c r="CO131" s="105">
        <v>842624.7699999999</v>
      </c>
      <c r="CP131" s="105">
        <v>843498.30999999994</v>
      </c>
      <c r="CQ131" s="105">
        <v>914470.1399999999</v>
      </c>
      <c r="CR131" s="105">
        <v>692386.28999999992</v>
      </c>
      <c r="CS131" s="105">
        <v>1023303</v>
      </c>
      <c r="CT131" s="105">
        <v>937459.94</v>
      </c>
      <c r="CU131" s="105">
        <v>931917.25999999989</v>
      </c>
      <c r="CV131" s="105">
        <v>899361.78999999992</v>
      </c>
      <c r="CW131" s="106">
        <v>1799016.04</v>
      </c>
      <c r="CX131" s="104">
        <v>0</v>
      </c>
      <c r="CY131" s="105">
        <v>884878.49999999988</v>
      </c>
      <c r="CZ131" s="105">
        <v>1240955.56</v>
      </c>
      <c r="DA131" s="105">
        <v>1002009.9</v>
      </c>
      <c r="DB131" s="105">
        <v>948566.02999999991</v>
      </c>
      <c r="DC131" s="105">
        <v>941531.85999999987</v>
      </c>
      <c r="DD131" s="105">
        <v>915058.41999999993</v>
      </c>
      <c r="DE131" s="105">
        <v>900469.40999999992</v>
      </c>
      <c r="DF131" s="105">
        <v>901424.70000000007</v>
      </c>
      <c r="DG131" s="105">
        <v>911788.58</v>
      </c>
      <c r="DH131" s="105">
        <v>886179.89</v>
      </c>
      <c r="DI131" s="106">
        <v>1820882.3400000003</v>
      </c>
      <c r="DJ131" s="104">
        <v>0</v>
      </c>
      <c r="DK131" s="105">
        <v>938338.62</v>
      </c>
      <c r="DL131" s="105">
        <v>881309.69</v>
      </c>
      <c r="DM131" s="105">
        <v>861425.57000000007</v>
      </c>
      <c r="DN131" s="105">
        <v>808948.30999999994</v>
      </c>
      <c r="DO131" s="105">
        <v>782283.96000000008</v>
      </c>
      <c r="DP131" s="105">
        <v>739444.57</v>
      </c>
      <c r="DQ131" s="105">
        <v>598458.67000000004</v>
      </c>
      <c r="DR131" s="105">
        <v>0</v>
      </c>
      <c r="DS131" s="105">
        <v>0</v>
      </c>
      <c r="DT131" s="105">
        <v>0</v>
      </c>
      <c r="DU131" s="106">
        <v>0</v>
      </c>
    </row>
    <row r="132" spans="3:125">
      <c r="D132" s="74">
        <v>4225</v>
      </c>
      <c r="E132" s="78" t="s">
        <v>236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0</v>
      </c>
      <c r="CM132" s="105">
        <v>0</v>
      </c>
      <c r="CN132" s="105">
        <v>0</v>
      </c>
      <c r="CO132" s="105">
        <v>0</v>
      </c>
      <c r="CP132" s="105">
        <v>0</v>
      </c>
      <c r="CQ132" s="105">
        <v>0</v>
      </c>
      <c r="CR132" s="105">
        <v>0</v>
      </c>
      <c r="CS132" s="105">
        <v>0</v>
      </c>
      <c r="CT132" s="105">
        <v>0</v>
      </c>
      <c r="CU132" s="105">
        <v>0</v>
      </c>
      <c r="CV132" s="105">
        <v>0</v>
      </c>
      <c r="CW132" s="106">
        <v>0</v>
      </c>
      <c r="CX132" s="104">
        <v>0</v>
      </c>
      <c r="CY132" s="105">
        <v>0</v>
      </c>
      <c r="CZ132" s="105">
        <v>0</v>
      </c>
      <c r="DA132" s="105">
        <v>0</v>
      </c>
      <c r="DB132" s="105">
        <v>0</v>
      </c>
      <c r="DC132" s="105">
        <v>0</v>
      </c>
      <c r="DD132" s="105">
        <v>0</v>
      </c>
      <c r="DE132" s="105">
        <v>0</v>
      </c>
      <c r="DF132" s="105">
        <v>0</v>
      </c>
      <c r="DG132" s="105">
        <v>0</v>
      </c>
      <c r="DH132" s="105">
        <v>0</v>
      </c>
      <c r="DI132" s="106">
        <v>0</v>
      </c>
      <c r="DJ132" s="104">
        <v>0</v>
      </c>
      <c r="DK132" s="105">
        <v>0</v>
      </c>
      <c r="DL132" s="105">
        <v>0</v>
      </c>
      <c r="DM132" s="105">
        <v>0</v>
      </c>
      <c r="DN132" s="105">
        <v>0</v>
      </c>
      <c r="DO132" s="105">
        <v>0</v>
      </c>
      <c r="DP132" s="105">
        <v>0</v>
      </c>
      <c r="DQ132" s="105">
        <v>0</v>
      </c>
      <c r="DR132" s="105">
        <v>0</v>
      </c>
      <c r="DS132" s="105">
        <v>0</v>
      </c>
      <c r="DT132" s="105">
        <v>0</v>
      </c>
      <c r="DU132" s="106">
        <v>0</v>
      </c>
    </row>
    <row r="133" spans="3:125" ht="30">
      <c r="C133" s="74">
        <v>423</v>
      </c>
      <c r="D133" s="74">
        <v>423</v>
      </c>
      <c r="E133" s="78" t="s">
        <v>267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31674733.129999988</v>
      </c>
      <c r="CM133" s="105">
        <v>31981161.769999992</v>
      </c>
      <c r="CN133" s="105">
        <v>32270882.729999989</v>
      </c>
      <c r="CO133" s="105">
        <v>31901739.649999991</v>
      </c>
      <c r="CP133" s="105">
        <v>31873820.949999992</v>
      </c>
      <c r="CQ133" s="105">
        <v>31986440.059999999</v>
      </c>
      <c r="CR133" s="105">
        <v>31784804.799999997</v>
      </c>
      <c r="CS133" s="105">
        <v>31691801.060000014</v>
      </c>
      <c r="CT133" s="105">
        <v>31830341.049999997</v>
      </c>
      <c r="CU133" s="105">
        <v>31877312.889999993</v>
      </c>
      <c r="CV133" s="105">
        <v>32168831.480000004</v>
      </c>
      <c r="CW133" s="106">
        <v>32148029.950000003</v>
      </c>
      <c r="CX133" s="104">
        <v>31930605.569999997</v>
      </c>
      <c r="CY133" s="105">
        <v>32322505.829999998</v>
      </c>
      <c r="CZ133" s="105">
        <v>32139547.499999978</v>
      </c>
      <c r="DA133" s="105">
        <v>32175533.069999993</v>
      </c>
      <c r="DB133" s="105">
        <v>32122857.830000021</v>
      </c>
      <c r="DC133" s="105">
        <v>32009351.620000005</v>
      </c>
      <c r="DD133" s="105">
        <v>31956410.149999995</v>
      </c>
      <c r="DE133" s="105">
        <v>31961103.480000004</v>
      </c>
      <c r="DF133" s="105">
        <v>31772415.080000002</v>
      </c>
      <c r="DG133" s="105">
        <v>31859689.86999999</v>
      </c>
      <c r="DH133" s="105">
        <v>32077660.469999995</v>
      </c>
      <c r="DI133" s="106">
        <v>32063162.379999995</v>
      </c>
      <c r="DJ133" s="104">
        <v>31902604.520000014</v>
      </c>
      <c r="DK133" s="105">
        <v>31653949.310000002</v>
      </c>
      <c r="DL133" s="105">
        <v>32846294.43</v>
      </c>
      <c r="DM133" s="105">
        <v>32093069.74000001</v>
      </c>
      <c r="DN133" s="105">
        <v>32083695.330000009</v>
      </c>
      <c r="DO133" s="105">
        <v>32184677.510000002</v>
      </c>
      <c r="DP133" s="105">
        <v>32230821.330000017</v>
      </c>
      <c r="DQ133" s="105">
        <v>32321913.98000003</v>
      </c>
      <c r="DR133" s="105">
        <v>0</v>
      </c>
      <c r="DS133" s="105">
        <v>0</v>
      </c>
      <c r="DT133" s="105">
        <v>0</v>
      </c>
      <c r="DU133" s="106">
        <v>0</v>
      </c>
    </row>
    <row r="134" spans="3:125">
      <c r="D134" s="74">
        <v>4231</v>
      </c>
      <c r="E134" s="78" t="s">
        <v>269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17556624.739999991</v>
      </c>
      <c r="CM134" s="105">
        <v>17731912.649999995</v>
      </c>
      <c r="CN134" s="105">
        <v>18171887.329999994</v>
      </c>
      <c r="CO134" s="105">
        <v>17836050.36999999</v>
      </c>
      <c r="CP134" s="105">
        <v>17798539.219999991</v>
      </c>
      <c r="CQ134" s="105">
        <v>17778732.390000004</v>
      </c>
      <c r="CR134" s="105">
        <v>17751367.449999992</v>
      </c>
      <c r="CS134" s="105">
        <v>17751526.06000001</v>
      </c>
      <c r="CT134" s="105">
        <v>17830318.209999997</v>
      </c>
      <c r="CU134" s="105">
        <v>17911049.959999997</v>
      </c>
      <c r="CV134" s="105">
        <v>18125287.950000003</v>
      </c>
      <c r="CW134" s="106">
        <v>18112456.109999999</v>
      </c>
      <c r="CX134" s="104">
        <v>18083708.609999992</v>
      </c>
      <c r="CY134" s="105">
        <v>18230038.429999989</v>
      </c>
      <c r="CZ134" s="105">
        <v>18200875.059999973</v>
      </c>
      <c r="DA134" s="105">
        <v>18194267.419999994</v>
      </c>
      <c r="DB134" s="105">
        <v>18180228.890000019</v>
      </c>
      <c r="DC134" s="105">
        <v>18140060.379999992</v>
      </c>
      <c r="DD134" s="105">
        <v>18144811.109999988</v>
      </c>
      <c r="DE134" s="105">
        <v>18162470.489999998</v>
      </c>
      <c r="DF134" s="105">
        <v>18132095.619999997</v>
      </c>
      <c r="DG134" s="105">
        <v>18202032.089999992</v>
      </c>
      <c r="DH134" s="105">
        <v>18247914.809999987</v>
      </c>
      <c r="DI134" s="106">
        <v>18253521.829999998</v>
      </c>
      <c r="DJ134" s="104">
        <v>18235876.890000019</v>
      </c>
      <c r="DK134" s="105">
        <v>17986306.41</v>
      </c>
      <c r="DL134" s="105">
        <v>18703943.799999997</v>
      </c>
      <c r="DM134" s="105">
        <v>18292591.18</v>
      </c>
      <c r="DN134" s="105">
        <v>18354889.04000001</v>
      </c>
      <c r="DO134" s="105">
        <v>18496600.40000001</v>
      </c>
      <c r="DP134" s="105">
        <v>18579479.900000013</v>
      </c>
      <c r="DQ134" s="105">
        <v>18605661.530000027</v>
      </c>
      <c r="DR134" s="105">
        <v>0</v>
      </c>
      <c r="DS134" s="105">
        <v>0</v>
      </c>
      <c r="DT134" s="105">
        <v>0</v>
      </c>
      <c r="DU134" s="106">
        <v>0</v>
      </c>
    </row>
    <row r="135" spans="3:125">
      <c r="D135" s="74">
        <v>4232</v>
      </c>
      <c r="E135" s="78" t="s">
        <v>271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5875272.8500000024</v>
      </c>
      <c r="CM135" s="105">
        <v>5889625.8900000015</v>
      </c>
      <c r="CN135" s="105">
        <v>5885374.3099999903</v>
      </c>
      <c r="CO135" s="105">
        <v>5881275.669999999</v>
      </c>
      <c r="CP135" s="105">
        <v>5905482.5500000017</v>
      </c>
      <c r="CQ135" s="105">
        <v>5902560.2699999977</v>
      </c>
      <c r="CR135" s="105">
        <v>5863255.6999999993</v>
      </c>
      <c r="CS135" s="105">
        <v>5837597.7700000005</v>
      </c>
      <c r="CT135" s="105">
        <v>5830922.5200000014</v>
      </c>
      <c r="CU135" s="105">
        <v>5824170.1199999964</v>
      </c>
      <c r="CV135" s="105">
        <v>5832033.0999999978</v>
      </c>
      <c r="CW135" s="106">
        <v>5825822.0100000026</v>
      </c>
      <c r="CX135" s="104">
        <v>5786947.3300000019</v>
      </c>
      <c r="CY135" s="105">
        <v>5795593.0300000031</v>
      </c>
      <c r="CZ135" s="105">
        <v>5767722.2900000028</v>
      </c>
      <c r="DA135" s="105">
        <v>5737077.7599999933</v>
      </c>
      <c r="DB135" s="105">
        <v>5733681.7100000018</v>
      </c>
      <c r="DC135" s="105">
        <v>5742966.9500000058</v>
      </c>
      <c r="DD135" s="105">
        <v>5703710.6799999988</v>
      </c>
      <c r="DE135" s="105">
        <v>5728346.6000000024</v>
      </c>
      <c r="DF135" s="105">
        <v>5685437.6900000032</v>
      </c>
      <c r="DG135" s="105">
        <v>5681204.9400000023</v>
      </c>
      <c r="DH135" s="105">
        <v>5703587.5700000068</v>
      </c>
      <c r="DI135" s="106">
        <v>5708542.3199999994</v>
      </c>
      <c r="DJ135" s="104">
        <v>5639131.5699999994</v>
      </c>
      <c r="DK135" s="105">
        <v>5505397.570000004</v>
      </c>
      <c r="DL135" s="105">
        <v>5801307.2000000002</v>
      </c>
      <c r="DM135" s="105">
        <v>5641882.2800000096</v>
      </c>
      <c r="DN135" s="105">
        <v>5618825.8800000027</v>
      </c>
      <c r="DO135" s="105">
        <v>5615859.4699999997</v>
      </c>
      <c r="DP135" s="105">
        <v>5625058.0300000003</v>
      </c>
      <c r="DQ135" s="105">
        <v>5614423.9000000004</v>
      </c>
      <c r="DR135" s="105">
        <v>0</v>
      </c>
      <c r="DS135" s="105">
        <v>0</v>
      </c>
      <c r="DT135" s="105">
        <v>0</v>
      </c>
      <c r="DU135" s="106">
        <v>0</v>
      </c>
    </row>
    <row r="136" spans="3:125">
      <c r="D136" s="74">
        <v>4233</v>
      </c>
      <c r="E136" s="78" t="s">
        <v>273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6368809.3199999984</v>
      </c>
      <c r="CM136" s="105">
        <v>6395625.3799999999</v>
      </c>
      <c r="CN136" s="105">
        <v>6375718.3100000061</v>
      </c>
      <c r="CO136" s="105">
        <v>6367612.6800000006</v>
      </c>
      <c r="CP136" s="105">
        <v>6393926.3099999977</v>
      </c>
      <c r="CQ136" s="105">
        <v>6383257.6999999965</v>
      </c>
      <c r="CR136" s="105">
        <v>6368528.8100000033</v>
      </c>
      <c r="CS136" s="105">
        <v>6381605.71</v>
      </c>
      <c r="CT136" s="105">
        <v>6373366.1499999985</v>
      </c>
      <c r="CU136" s="105">
        <v>6376943.9500000011</v>
      </c>
      <c r="CV136" s="105">
        <v>6366572.2400000021</v>
      </c>
      <c r="CW136" s="106">
        <v>6368696.5300000021</v>
      </c>
      <c r="CX136" s="104">
        <v>6342695.7200000035</v>
      </c>
      <c r="CY136" s="105">
        <v>6375633.9000000022</v>
      </c>
      <c r="CZ136" s="105">
        <v>6374271.7600000007</v>
      </c>
      <c r="DA136" s="105">
        <v>6378227.9300000062</v>
      </c>
      <c r="DB136" s="105">
        <v>6366618.3800000008</v>
      </c>
      <c r="DC136" s="105">
        <v>6376648.0400000056</v>
      </c>
      <c r="DD136" s="105">
        <v>6364269.1800000062</v>
      </c>
      <c r="DE136" s="105">
        <v>6362007.3800000027</v>
      </c>
      <c r="DF136" s="105">
        <v>6344589.129999999</v>
      </c>
      <c r="DG136" s="105">
        <v>6322177.8199999975</v>
      </c>
      <c r="DH136" s="105">
        <v>6328487.6000000034</v>
      </c>
      <c r="DI136" s="106">
        <v>6340692.0799999973</v>
      </c>
      <c r="DJ136" s="104">
        <v>6353359.4199999999</v>
      </c>
      <c r="DK136" s="105">
        <v>6204150.6699999999</v>
      </c>
      <c r="DL136" s="105">
        <v>6524585.1100000013</v>
      </c>
      <c r="DM136" s="105">
        <v>6354679.3500000024</v>
      </c>
      <c r="DN136" s="105">
        <v>6350815.4499999993</v>
      </c>
      <c r="DO136" s="105">
        <v>6349181.9499999955</v>
      </c>
      <c r="DP136" s="105">
        <v>6347123.6000000006</v>
      </c>
      <c r="DQ136" s="105">
        <v>6339821.9099999992</v>
      </c>
      <c r="DR136" s="105">
        <v>0</v>
      </c>
      <c r="DS136" s="105">
        <v>0</v>
      </c>
      <c r="DT136" s="105">
        <v>0</v>
      </c>
      <c r="DU136" s="106">
        <v>0</v>
      </c>
    </row>
    <row r="137" spans="3:125">
      <c r="D137" s="74">
        <v>4234</v>
      </c>
      <c r="E137" s="78" t="s">
        <v>69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790756.4799999994</v>
      </c>
      <c r="CM137" s="105">
        <v>969918.05999999971</v>
      </c>
      <c r="CN137" s="105">
        <v>840020.15999999957</v>
      </c>
      <c r="CO137" s="105">
        <v>867501.1</v>
      </c>
      <c r="CP137" s="105">
        <v>795719.35</v>
      </c>
      <c r="CQ137" s="105">
        <v>862650.10000000021</v>
      </c>
      <c r="CR137" s="105">
        <v>819703.70999999985</v>
      </c>
      <c r="CS137" s="105">
        <v>749116.27999999968</v>
      </c>
      <c r="CT137" s="105">
        <v>854041.72</v>
      </c>
      <c r="CU137" s="105">
        <v>805563.73999999987</v>
      </c>
      <c r="CV137" s="105">
        <v>838655.72999999975</v>
      </c>
      <c r="CW137" s="106">
        <v>796810.70000000019</v>
      </c>
      <c r="CX137" s="104">
        <v>717513.49999999977</v>
      </c>
      <c r="CY137" s="105">
        <v>960921.33000000007</v>
      </c>
      <c r="CZ137" s="105">
        <v>809982.92</v>
      </c>
      <c r="DA137" s="105">
        <v>874130.68000000052</v>
      </c>
      <c r="DB137" s="105">
        <v>850662.33000000019</v>
      </c>
      <c r="DC137" s="105">
        <v>778118.25999999966</v>
      </c>
      <c r="DD137" s="105">
        <v>749680.95000000007</v>
      </c>
      <c r="DE137" s="105">
        <v>721105.74999999953</v>
      </c>
      <c r="DF137" s="105">
        <v>773447.1399999999</v>
      </c>
      <c r="DG137" s="105">
        <v>707814.92999999993</v>
      </c>
      <c r="DH137" s="105">
        <v>830293.32999999961</v>
      </c>
      <c r="DI137" s="106">
        <v>774907.66999999969</v>
      </c>
      <c r="DJ137" s="104">
        <v>714889.4</v>
      </c>
      <c r="DK137" s="105">
        <v>933129.68999999936</v>
      </c>
      <c r="DL137" s="105">
        <v>850043.93999999971</v>
      </c>
      <c r="DM137" s="105">
        <v>795559.96999999962</v>
      </c>
      <c r="DN137" s="105">
        <v>801253.57999999949</v>
      </c>
      <c r="DO137" s="105">
        <v>729954.90999999968</v>
      </c>
      <c r="DP137" s="105">
        <v>705165.37999999954</v>
      </c>
      <c r="DQ137" s="105">
        <v>809794.60999999975</v>
      </c>
      <c r="DR137" s="105">
        <v>0</v>
      </c>
      <c r="DS137" s="105">
        <v>0</v>
      </c>
      <c r="DT137" s="105">
        <v>0</v>
      </c>
      <c r="DU137" s="106">
        <v>0</v>
      </c>
    </row>
    <row r="138" spans="3:125">
      <c r="D138" s="74">
        <v>4235</v>
      </c>
      <c r="E138" s="78" t="s">
        <v>276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226578.45</v>
      </c>
      <c r="CM138" s="105">
        <v>224201.34000000005</v>
      </c>
      <c r="CN138" s="105">
        <v>224281.33000000002</v>
      </c>
      <c r="CO138" s="105">
        <v>221707.05</v>
      </c>
      <c r="CP138" s="105">
        <v>222132.55000000002</v>
      </c>
      <c r="CQ138" s="105">
        <v>221219.46999999997</v>
      </c>
      <c r="CR138" s="105">
        <v>219452.11999999997</v>
      </c>
      <c r="CS138" s="105">
        <v>219732.67</v>
      </c>
      <c r="CT138" s="105">
        <v>217827.91999999998</v>
      </c>
      <c r="CU138" s="105">
        <v>216656.88999999998</v>
      </c>
      <c r="CV138" s="105">
        <v>216055.97999999998</v>
      </c>
      <c r="CW138" s="106">
        <v>213297.96000000002</v>
      </c>
      <c r="CX138" s="104">
        <v>212348.47999999998</v>
      </c>
      <c r="CY138" s="105">
        <v>209437.44000000003</v>
      </c>
      <c r="CZ138" s="105">
        <v>208496.90000000002</v>
      </c>
      <c r="DA138" s="105">
        <v>206956.28999999998</v>
      </c>
      <c r="DB138" s="105">
        <v>206136.86</v>
      </c>
      <c r="DC138" s="105">
        <v>204274.09999999998</v>
      </c>
      <c r="DD138" s="105">
        <v>204159.27000000002</v>
      </c>
      <c r="DE138" s="105">
        <v>204089.37</v>
      </c>
      <c r="DF138" s="105">
        <v>202093.48</v>
      </c>
      <c r="DG138" s="105">
        <v>202085.93999999997</v>
      </c>
      <c r="DH138" s="105">
        <v>200131.43000000005</v>
      </c>
      <c r="DI138" s="106">
        <v>197853.12</v>
      </c>
      <c r="DJ138" s="104">
        <v>196074.84000000003</v>
      </c>
      <c r="DK138" s="105">
        <v>193499.68</v>
      </c>
      <c r="DL138" s="105">
        <v>193504.47</v>
      </c>
      <c r="DM138" s="105">
        <v>191711.37000000002</v>
      </c>
      <c r="DN138" s="105">
        <v>190610.93</v>
      </c>
      <c r="DO138" s="105">
        <v>190357.54</v>
      </c>
      <c r="DP138" s="105">
        <v>188869.26</v>
      </c>
      <c r="DQ138" s="105">
        <v>187850.05000000002</v>
      </c>
      <c r="DR138" s="105">
        <v>0</v>
      </c>
      <c r="DS138" s="105">
        <v>0</v>
      </c>
      <c r="DT138" s="105">
        <v>0</v>
      </c>
      <c r="DU138" s="106">
        <v>0</v>
      </c>
    </row>
    <row r="139" spans="3:125">
      <c r="D139" s="74">
        <v>4236</v>
      </c>
      <c r="E139" s="78" t="s">
        <v>278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856691.29</v>
      </c>
      <c r="CM139" s="105">
        <v>769878.45</v>
      </c>
      <c r="CN139" s="105">
        <v>773601.28999999992</v>
      </c>
      <c r="CO139" s="105">
        <v>727592.78</v>
      </c>
      <c r="CP139" s="105">
        <v>758020.97</v>
      </c>
      <c r="CQ139" s="105">
        <v>838020.13</v>
      </c>
      <c r="CR139" s="105">
        <v>762497.01</v>
      </c>
      <c r="CS139" s="105">
        <v>752222.57000000007</v>
      </c>
      <c r="CT139" s="105">
        <v>723864.53</v>
      </c>
      <c r="CU139" s="105">
        <v>742928.23</v>
      </c>
      <c r="CV139" s="105">
        <v>790226.48</v>
      </c>
      <c r="CW139" s="106">
        <v>830946.64</v>
      </c>
      <c r="CX139" s="104">
        <v>787391.93</v>
      </c>
      <c r="CY139" s="105">
        <v>750881.70000000007</v>
      </c>
      <c r="CZ139" s="105">
        <v>778198.57</v>
      </c>
      <c r="DA139" s="105">
        <v>784872.99</v>
      </c>
      <c r="DB139" s="105">
        <v>785529.66</v>
      </c>
      <c r="DC139" s="105">
        <v>767283.89</v>
      </c>
      <c r="DD139" s="105">
        <v>789778.96</v>
      </c>
      <c r="DE139" s="105">
        <v>783083.89</v>
      </c>
      <c r="DF139" s="105">
        <v>634752.02</v>
      </c>
      <c r="DG139" s="105">
        <v>744374.14999999991</v>
      </c>
      <c r="DH139" s="105">
        <v>767245.7300000001</v>
      </c>
      <c r="DI139" s="106">
        <v>787645.36</v>
      </c>
      <c r="DJ139" s="104">
        <v>763272.39999999991</v>
      </c>
      <c r="DK139" s="105">
        <v>831465.28999999992</v>
      </c>
      <c r="DL139" s="105">
        <v>772909.91</v>
      </c>
      <c r="DM139" s="105">
        <v>816645.59000000008</v>
      </c>
      <c r="DN139" s="105">
        <v>767300.45</v>
      </c>
      <c r="DO139" s="105">
        <v>802723.24000000011</v>
      </c>
      <c r="DP139" s="105">
        <v>785125.16</v>
      </c>
      <c r="DQ139" s="105">
        <v>764361.98</v>
      </c>
      <c r="DR139" s="105">
        <v>0</v>
      </c>
      <c r="DS139" s="105">
        <v>0</v>
      </c>
      <c r="DT139" s="105">
        <v>0</v>
      </c>
      <c r="DU139" s="106">
        <v>0</v>
      </c>
    </row>
    <row r="140" spans="3:125">
      <c r="D140" s="74">
        <v>4237</v>
      </c>
      <c r="E140" s="78" t="s">
        <v>280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0</v>
      </c>
      <c r="CM140" s="105">
        <v>0</v>
      </c>
      <c r="CN140" s="105">
        <v>0</v>
      </c>
      <c r="CO140" s="105">
        <v>0</v>
      </c>
      <c r="CP140" s="105">
        <v>0</v>
      </c>
      <c r="CQ140" s="105">
        <v>0</v>
      </c>
      <c r="CR140" s="105">
        <v>0</v>
      </c>
      <c r="CS140" s="105">
        <v>0</v>
      </c>
      <c r="CT140" s="105">
        <v>0</v>
      </c>
      <c r="CU140" s="105">
        <v>0</v>
      </c>
      <c r="CV140" s="105">
        <v>0</v>
      </c>
      <c r="CW140" s="106">
        <v>0</v>
      </c>
      <c r="CX140" s="104">
        <v>0</v>
      </c>
      <c r="CY140" s="105">
        <v>0</v>
      </c>
      <c r="CZ140" s="105">
        <v>0</v>
      </c>
      <c r="DA140" s="105">
        <v>0</v>
      </c>
      <c r="DB140" s="105">
        <v>0</v>
      </c>
      <c r="DC140" s="105">
        <v>0</v>
      </c>
      <c r="DD140" s="105">
        <v>0</v>
      </c>
      <c r="DE140" s="105">
        <v>0</v>
      </c>
      <c r="DF140" s="105">
        <v>0</v>
      </c>
      <c r="DG140" s="105">
        <v>0</v>
      </c>
      <c r="DH140" s="105">
        <v>0</v>
      </c>
      <c r="DI140" s="106">
        <v>0</v>
      </c>
      <c r="DJ140" s="104">
        <v>0</v>
      </c>
      <c r="DK140" s="105">
        <v>0</v>
      </c>
      <c r="DL140" s="105">
        <v>0</v>
      </c>
      <c r="DM140" s="105">
        <v>0</v>
      </c>
      <c r="DN140" s="105">
        <v>0</v>
      </c>
      <c r="DO140" s="105">
        <v>0</v>
      </c>
      <c r="DP140" s="105">
        <v>0</v>
      </c>
      <c r="DQ140" s="105">
        <v>0</v>
      </c>
      <c r="DR140" s="105">
        <v>0</v>
      </c>
      <c r="DS140" s="105">
        <v>0</v>
      </c>
      <c r="DT140" s="105">
        <v>0</v>
      </c>
      <c r="DU140" s="106">
        <v>0</v>
      </c>
    </row>
    <row r="141" spans="3:125">
      <c r="C141" s="74">
        <v>424</v>
      </c>
      <c r="D141" s="74">
        <v>424</v>
      </c>
      <c r="E141" s="78" t="s">
        <v>282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639432.91000000015</v>
      </c>
      <c r="CM141" s="105">
        <v>1579093.2500000002</v>
      </c>
      <c r="CN141" s="105">
        <v>626460.35000000009</v>
      </c>
      <c r="CO141" s="105">
        <v>1544704.7100000004</v>
      </c>
      <c r="CP141" s="105">
        <v>1166317.4599999997</v>
      </c>
      <c r="CQ141" s="105">
        <v>678250.89000000025</v>
      </c>
      <c r="CR141" s="105">
        <v>1306714.3699999999</v>
      </c>
      <c r="CS141" s="105">
        <v>1105331.22</v>
      </c>
      <c r="CT141" s="105">
        <v>1786629.0099999988</v>
      </c>
      <c r="CU141" s="105">
        <v>1261101.8699999999</v>
      </c>
      <c r="CV141" s="105">
        <v>1076426.2</v>
      </c>
      <c r="CW141" s="106">
        <v>2021633.8499999987</v>
      </c>
      <c r="CX141" s="104">
        <v>1293482.7299999997</v>
      </c>
      <c r="CY141" s="105">
        <v>1086849.98</v>
      </c>
      <c r="CZ141" s="105">
        <v>818430.35000000021</v>
      </c>
      <c r="DA141" s="105">
        <v>1570673.3899999997</v>
      </c>
      <c r="DB141" s="105">
        <v>1228987.79</v>
      </c>
      <c r="DC141" s="105">
        <v>1337111.7700000003</v>
      </c>
      <c r="DD141" s="105">
        <v>1115187.44</v>
      </c>
      <c r="DE141" s="105">
        <v>1756755.5599999998</v>
      </c>
      <c r="DF141" s="105">
        <v>609320.99</v>
      </c>
      <c r="DG141" s="105">
        <v>1504324.0299999996</v>
      </c>
      <c r="DH141" s="105">
        <v>1467582.65</v>
      </c>
      <c r="DI141" s="106">
        <v>1426429.0600000005</v>
      </c>
      <c r="DJ141" s="104">
        <v>2071244.14</v>
      </c>
      <c r="DK141" s="105">
        <v>1199019.9400000002</v>
      </c>
      <c r="DL141" s="105">
        <v>1102979.5</v>
      </c>
      <c r="DM141" s="105">
        <v>1146889.2000000004</v>
      </c>
      <c r="DN141" s="105">
        <v>1220185.26</v>
      </c>
      <c r="DO141" s="105">
        <v>594321.54</v>
      </c>
      <c r="DP141" s="105">
        <v>1273205.0199999998</v>
      </c>
      <c r="DQ141" s="105">
        <v>1006470.19</v>
      </c>
      <c r="DR141" s="105">
        <v>0</v>
      </c>
      <c r="DS141" s="105">
        <v>0</v>
      </c>
      <c r="DT141" s="105">
        <v>0</v>
      </c>
      <c r="DU141" s="106">
        <v>0</v>
      </c>
    </row>
    <row r="142" spans="3:125">
      <c r="D142" s="74">
        <v>4241</v>
      </c>
      <c r="E142" s="78" t="s">
        <v>284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639432.91000000015</v>
      </c>
      <c r="CM142" s="105">
        <v>1579093.2500000002</v>
      </c>
      <c r="CN142" s="105">
        <v>626460.35000000009</v>
      </c>
      <c r="CO142" s="105">
        <v>1544704.7100000004</v>
      </c>
      <c r="CP142" s="105">
        <v>1166317.4599999997</v>
      </c>
      <c r="CQ142" s="105">
        <v>678250.89000000025</v>
      </c>
      <c r="CR142" s="105">
        <v>1306714.3699999999</v>
      </c>
      <c r="CS142" s="105">
        <v>1105331.22</v>
      </c>
      <c r="CT142" s="105">
        <v>1786629.0099999988</v>
      </c>
      <c r="CU142" s="105">
        <v>1261101.8699999999</v>
      </c>
      <c r="CV142" s="105">
        <v>1076426.2</v>
      </c>
      <c r="CW142" s="106">
        <v>2021633.8499999987</v>
      </c>
      <c r="CX142" s="104">
        <v>1293482.7299999997</v>
      </c>
      <c r="CY142" s="105">
        <v>1086849.98</v>
      </c>
      <c r="CZ142" s="105">
        <v>818430.35000000021</v>
      </c>
      <c r="DA142" s="105">
        <v>1570673.3899999997</v>
      </c>
      <c r="DB142" s="105">
        <v>1228987.79</v>
      </c>
      <c r="DC142" s="105">
        <v>1337111.7700000003</v>
      </c>
      <c r="DD142" s="105">
        <v>1115187.44</v>
      </c>
      <c r="DE142" s="105">
        <v>1756755.5599999998</v>
      </c>
      <c r="DF142" s="105">
        <v>609320.99</v>
      </c>
      <c r="DG142" s="105">
        <v>1504324.0299999996</v>
      </c>
      <c r="DH142" s="105">
        <v>1467582.65</v>
      </c>
      <c r="DI142" s="106">
        <v>1426429.0600000005</v>
      </c>
      <c r="DJ142" s="104">
        <v>2071244.14</v>
      </c>
      <c r="DK142" s="105">
        <v>1199019.9400000002</v>
      </c>
      <c r="DL142" s="105">
        <v>1102979.5</v>
      </c>
      <c r="DM142" s="105">
        <v>1146889.2000000004</v>
      </c>
      <c r="DN142" s="105">
        <v>1220185.26</v>
      </c>
      <c r="DO142" s="105">
        <v>594321.54</v>
      </c>
      <c r="DP142" s="105">
        <v>1273205.0199999998</v>
      </c>
      <c r="DQ142" s="105">
        <v>1006470.19</v>
      </c>
      <c r="DR142" s="105">
        <v>0</v>
      </c>
      <c r="DS142" s="105">
        <v>0</v>
      </c>
      <c r="DT142" s="105">
        <v>0</v>
      </c>
      <c r="DU142" s="106">
        <v>0</v>
      </c>
    </row>
    <row r="143" spans="3:125">
      <c r="C143" s="74">
        <v>425</v>
      </c>
      <c r="D143" s="74">
        <v>425</v>
      </c>
      <c r="E143" s="78" t="s">
        <v>286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370401.12000000005</v>
      </c>
      <c r="CM143" s="105">
        <v>620552.5199999999</v>
      </c>
      <c r="CN143" s="105">
        <v>638457.29</v>
      </c>
      <c r="CO143" s="105">
        <v>505586.33999999991</v>
      </c>
      <c r="CP143" s="105">
        <v>569999.48</v>
      </c>
      <c r="CQ143" s="105">
        <v>860418.68</v>
      </c>
      <c r="CR143" s="105">
        <v>568338.07999999984</v>
      </c>
      <c r="CS143" s="105">
        <v>637853.68000000005</v>
      </c>
      <c r="CT143" s="105">
        <v>721453.06999999983</v>
      </c>
      <c r="CU143" s="105">
        <v>561941.62</v>
      </c>
      <c r="CV143" s="105">
        <v>443816.17000000004</v>
      </c>
      <c r="CW143" s="106">
        <v>1363707.3099999996</v>
      </c>
      <c r="CX143" s="104">
        <v>503185.41000000003</v>
      </c>
      <c r="CY143" s="105">
        <v>426354.28999999992</v>
      </c>
      <c r="CZ143" s="105">
        <v>628953.87</v>
      </c>
      <c r="DA143" s="105">
        <v>620067.23</v>
      </c>
      <c r="DB143" s="105">
        <v>662196.34000000008</v>
      </c>
      <c r="DC143" s="105">
        <v>772197.06999999983</v>
      </c>
      <c r="DD143" s="105">
        <v>705999.46</v>
      </c>
      <c r="DE143" s="105">
        <v>680678.52000000025</v>
      </c>
      <c r="DF143" s="105">
        <v>658703.32999999996</v>
      </c>
      <c r="DG143" s="105">
        <v>796557.62999999977</v>
      </c>
      <c r="DH143" s="105">
        <v>890787.12000000023</v>
      </c>
      <c r="DI143" s="106">
        <v>743659.84</v>
      </c>
      <c r="DJ143" s="104">
        <v>749043.34</v>
      </c>
      <c r="DK143" s="105">
        <v>616767.44999999984</v>
      </c>
      <c r="DL143" s="105">
        <v>535380.03</v>
      </c>
      <c r="DM143" s="105">
        <v>653304.86999999988</v>
      </c>
      <c r="DN143" s="105">
        <v>766570.99</v>
      </c>
      <c r="DO143" s="105">
        <v>569528.72</v>
      </c>
      <c r="DP143" s="105">
        <v>637917.58999999985</v>
      </c>
      <c r="DQ143" s="105">
        <v>324544.67999999993</v>
      </c>
      <c r="DR143" s="105">
        <v>0</v>
      </c>
      <c r="DS143" s="105">
        <v>0</v>
      </c>
      <c r="DT143" s="105">
        <v>0</v>
      </c>
      <c r="DU143" s="106">
        <v>0</v>
      </c>
    </row>
    <row r="144" spans="3:125">
      <c r="D144" s="74">
        <v>4251</v>
      </c>
      <c r="E144" s="78" t="s">
        <v>288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5318.52</v>
      </c>
      <c r="CM144" s="105">
        <v>136195.00000000006</v>
      </c>
      <c r="CN144" s="105">
        <v>113585.04</v>
      </c>
      <c r="CO144" s="105">
        <v>148606.53</v>
      </c>
      <c r="CP144" s="105">
        <v>106435.74000000002</v>
      </c>
      <c r="CQ144" s="105">
        <v>133745.32999999996</v>
      </c>
      <c r="CR144" s="105">
        <v>107490.24000000003</v>
      </c>
      <c r="CS144" s="105">
        <v>165677.75999999998</v>
      </c>
      <c r="CT144" s="105">
        <v>76441.179999999993</v>
      </c>
      <c r="CU144" s="105">
        <v>78236.91</v>
      </c>
      <c r="CV144" s="105">
        <v>140605.26</v>
      </c>
      <c r="CW144" s="106">
        <v>230783.2699999999</v>
      </c>
      <c r="CX144" s="104">
        <v>105087.14000000001</v>
      </c>
      <c r="CY144" s="105">
        <v>120355.63999999996</v>
      </c>
      <c r="CZ144" s="105">
        <v>104139.21999999999</v>
      </c>
      <c r="DA144" s="105">
        <v>96597.85000000002</v>
      </c>
      <c r="DB144" s="105">
        <v>110535.58</v>
      </c>
      <c r="DC144" s="105">
        <v>112516.09999999999</v>
      </c>
      <c r="DD144" s="105">
        <v>186117.77999999997</v>
      </c>
      <c r="DE144" s="105">
        <v>132367.28000000003</v>
      </c>
      <c r="DF144" s="105">
        <v>120605.53000000001</v>
      </c>
      <c r="DG144" s="105">
        <v>101100.45999999999</v>
      </c>
      <c r="DH144" s="105">
        <v>106678.62000000001</v>
      </c>
      <c r="DI144" s="106">
        <v>133898.79999999999</v>
      </c>
      <c r="DJ144" s="104">
        <v>224934.99000000002</v>
      </c>
      <c r="DK144" s="105">
        <v>98936.429999999949</v>
      </c>
      <c r="DL144" s="105">
        <v>122866.40999999999</v>
      </c>
      <c r="DM144" s="105">
        <v>118740.00999999998</v>
      </c>
      <c r="DN144" s="105">
        <v>118345.54</v>
      </c>
      <c r="DO144" s="105">
        <v>1872.9300000000003</v>
      </c>
      <c r="DP144" s="105">
        <v>110561.47000000002</v>
      </c>
      <c r="DQ144" s="105">
        <v>112522.26</v>
      </c>
      <c r="DR144" s="105">
        <v>0</v>
      </c>
      <c r="DS144" s="105">
        <v>0</v>
      </c>
      <c r="DT144" s="105">
        <v>0</v>
      </c>
      <c r="DU144" s="106">
        <v>0</v>
      </c>
    </row>
    <row r="145" spans="1:125">
      <c r="D145" s="74">
        <v>4252</v>
      </c>
      <c r="E145" s="78" t="s">
        <v>290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174980.17000000007</v>
      </c>
      <c r="CM145" s="105">
        <v>162369.47000000006</v>
      </c>
      <c r="CN145" s="105">
        <v>193871.93000000005</v>
      </c>
      <c r="CO145" s="105">
        <v>132859.09999999998</v>
      </c>
      <c r="CP145" s="105">
        <v>227031.55999999991</v>
      </c>
      <c r="CQ145" s="105">
        <v>101788.92000000003</v>
      </c>
      <c r="CR145" s="105">
        <v>238293.99999999988</v>
      </c>
      <c r="CS145" s="105">
        <v>149111.75</v>
      </c>
      <c r="CT145" s="105">
        <v>294855.35000000003</v>
      </c>
      <c r="CU145" s="105">
        <v>169950.05</v>
      </c>
      <c r="CV145" s="105">
        <v>116301.25</v>
      </c>
      <c r="CW145" s="106">
        <v>363585.95</v>
      </c>
      <c r="CX145" s="104">
        <v>162563.71999999997</v>
      </c>
      <c r="CY145" s="105">
        <v>121873.49000000002</v>
      </c>
      <c r="CZ145" s="105">
        <v>211651.86</v>
      </c>
      <c r="DA145" s="105">
        <v>220780.25</v>
      </c>
      <c r="DB145" s="105">
        <v>231618.75000000006</v>
      </c>
      <c r="DC145" s="105">
        <v>193594.77999999997</v>
      </c>
      <c r="DD145" s="105">
        <v>147325.19999999995</v>
      </c>
      <c r="DE145" s="105">
        <v>260161.72000000003</v>
      </c>
      <c r="DF145" s="105">
        <v>187127.37</v>
      </c>
      <c r="DG145" s="105">
        <v>200771.83</v>
      </c>
      <c r="DH145" s="105">
        <v>191005.09999999995</v>
      </c>
      <c r="DI145" s="106">
        <v>196525.92999999991</v>
      </c>
      <c r="DJ145" s="104">
        <v>202080.48</v>
      </c>
      <c r="DK145" s="105">
        <v>201538.77999999994</v>
      </c>
      <c r="DL145" s="105">
        <v>202453.86999999997</v>
      </c>
      <c r="DM145" s="105">
        <v>201417.68000000002</v>
      </c>
      <c r="DN145" s="105">
        <v>202606.82000000004</v>
      </c>
      <c r="DO145" s="105">
        <v>200826.3</v>
      </c>
      <c r="DP145" s="105">
        <v>203612.94999999998</v>
      </c>
      <c r="DQ145" s="105">
        <v>202119.69999999998</v>
      </c>
      <c r="DR145" s="105">
        <v>0</v>
      </c>
      <c r="DS145" s="105">
        <v>0</v>
      </c>
      <c r="DT145" s="105">
        <v>0</v>
      </c>
      <c r="DU145" s="106">
        <v>0</v>
      </c>
    </row>
    <row r="146" spans="1:125">
      <c r="D146" s="74">
        <v>4253</v>
      </c>
      <c r="E146" s="78" t="s">
        <v>292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190102.43</v>
      </c>
      <c r="CM146" s="105">
        <v>321988.04999999981</v>
      </c>
      <c r="CN146" s="105">
        <v>331000.32000000001</v>
      </c>
      <c r="CO146" s="105">
        <v>224120.7099999999</v>
      </c>
      <c r="CP146" s="105">
        <v>236532.18000000008</v>
      </c>
      <c r="CQ146" s="105">
        <v>624884.43000000005</v>
      </c>
      <c r="CR146" s="105">
        <v>222553.83999999997</v>
      </c>
      <c r="CS146" s="105">
        <v>323064.17000000004</v>
      </c>
      <c r="CT146" s="105">
        <v>350156.53999999986</v>
      </c>
      <c r="CU146" s="105">
        <v>313754.65999999997</v>
      </c>
      <c r="CV146" s="105">
        <v>186909.66</v>
      </c>
      <c r="CW146" s="106">
        <v>769338.08999999973</v>
      </c>
      <c r="CX146" s="104">
        <v>235534.55000000005</v>
      </c>
      <c r="CY146" s="105">
        <v>184125.15999999997</v>
      </c>
      <c r="CZ146" s="105">
        <v>313162.79000000004</v>
      </c>
      <c r="DA146" s="105">
        <v>302689.12999999989</v>
      </c>
      <c r="DB146" s="105">
        <v>320042.01000000007</v>
      </c>
      <c r="DC146" s="105">
        <v>466086.18999999994</v>
      </c>
      <c r="DD146" s="105">
        <v>372556.48000000004</v>
      </c>
      <c r="DE146" s="105">
        <v>288149.52000000014</v>
      </c>
      <c r="DF146" s="105">
        <v>350970.42999999993</v>
      </c>
      <c r="DG146" s="105">
        <v>494685.33999999979</v>
      </c>
      <c r="DH146" s="105">
        <v>593103.40000000026</v>
      </c>
      <c r="DI146" s="106">
        <v>413235.1100000001</v>
      </c>
      <c r="DJ146" s="104">
        <v>322027.86999999994</v>
      </c>
      <c r="DK146" s="105">
        <v>316292.23999999993</v>
      </c>
      <c r="DL146" s="105">
        <v>210059.75000000003</v>
      </c>
      <c r="DM146" s="105">
        <v>333147.17999999993</v>
      </c>
      <c r="DN146" s="105">
        <v>445618.63</v>
      </c>
      <c r="DO146" s="105">
        <v>366829.49</v>
      </c>
      <c r="DP146" s="105">
        <v>323743.16999999993</v>
      </c>
      <c r="DQ146" s="105">
        <v>9902.7200000000012</v>
      </c>
      <c r="DR146" s="105">
        <v>0</v>
      </c>
      <c r="DS146" s="105">
        <v>0</v>
      </c>
      <c r="DT146" s="105">
        <v>0</v>
      </c>
      <c r="DU146" s="106">
        <v>0</v>
      </c>
    </row>
    <row r="147" spans="1:125" ht="30">
      <c r="A147" s="74" t="s">
        <v>100</v>
      </c>
      <c r="B147" s="74">
        <v>43</v>
      </c>
      <c r="D147" s="74">
        <v>43</v>
      </c>
      <c r="E147" s="78" t="s">
        <v>294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4766352.82</v>
      </c>
      <c r="CM147" s="105">
        <v>7183318.2800000003</v>
      </c>
      <c r="CN147" s="105">
        <v>8947545.6400000043</v>
      </c>
      <c r="CO147" s="105">
        <v>5884665.6099999966</v>
      </c>
      <c r="CP147" s="105">
        <v>7415737.6300000092</v>
      </c>
      <c r="CQ147" s="105">
        <v>7060820.3000000007</v>
      </c>
      <c r="CR147" s="105">
        <v>5861351.5200000033</v>
      </c>
      <c r="CS147" s="105">
        <v>9038041.9699999969</v>
      </c>
      <c r="CT147" s="105">
        <v>8245712.2599999988</v>
      </c>
      <c r="CU147" s="105">
        <v>7298462.0700000059</v>
      </c>
      <c r="CV147" s="105">
        <v>4753269.4800000023</v>
      </c>
      <c r="CW147" s="106">
        <v>17851748.629999999</v>
      </c>
      <c r="CX147" s="104">
        <v>4729453.0199999968</v>
      </c>
      <c r="CY147" s="105">
        <v>3668588.0200000005</v>
      </c>
      <c r="CZ147" s="105">
        <v>11943087.780000003</v>
      </c>
      <c r="DA147" s="105">
        <v>8801515.4700000044</v>
      </c>
      <c r="DB147" s="105">
        <v>7959182.730000007</v>
      </c>
      <c r="DC147" s="105">
        <v>8709222.3800000045</v>
      </c>
      <c r="DD147" s="105">
        <v>7344002.3300000019</v>
      </c>
      <c r="DE147" s="105">
        <v>8854476.2599999998</v>
      </c>
      <c r="DF147" s="105">
        <v>7105061.4999999991</v>
      </c>
      <c r="DG147" s="105">
        <v>13729651.66</v>
      </c>
      <c r="DH147" s="105">
        <v>4705106.5999999996</v>
      </c>
      <c r="DI147" s="106">
        <v>11500398.329999996</v>
      </c>
      <c r="DJ147" s="104">
        <v>11457600.680000011</v>
      </c>
      <c r="DK147" s="105">
        <v>6752624.2700000033</v>
      </c>
      <c r="DL147" s="105">
        <v>11420501.770000005</v>
      </c>
      <c r="DM147" s="105">
        <v>14999479.220000006</v>
      </c>
      <c r="DN147" s="105">
        <v>7593694.929999995</v>
      </c>
      <c r="DO147" s="105">
        <v>8431005.1099999994</v>
      </c>
      <c r="DP147" s="105">
        <v>10744092.740000006</v>
      </c>
      <c r="DQ147" s="105">
        <v>11333981.32</v>
      </c>
      <c r="DR147" s="105">
        <v>0</v>
      </c>
      <c r="DS147" s="105">
        <v>0</v>
      </c>
      <c r="DT147" s="105">
        <v>0</v>
      </c>
      <c r="DU147" s="106">
        <v>0</v>
      </c>
    </row>
    <row r="148" spans="1:125" ht="30">
      <c r="A148" s="74" t="s">
        <v>100</v>
      </c>
      <c r="B148" s="74" t="s">
        <v>100</v>
      </c>
      <c r="C148" s="74">
        <v>431</v>
      </c>
      <c r="D148" s="74">
        <v>431</v>
      </c>
      <c r="E148" s="78" t="s">
        <v>294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4766352.82</v>
      </c>
      <c r="CM148" s="105">
        <v>7183318.2800000003</v>
      </c>
      <c r="CN148" s="105">
        <v>8945045.6400000043</v>
      </c>
      <c r="CO148" s="105">
        <v>5880665.6099999966</v>
      </c>
      <c r="CP148" s="105">
        <v>7415737.6300000092</v>
      </c>
      <c r="CQ148" s="105">
        <v>7060820.3000000007</v>
      </c>
      <c r="CR148" s="105">
        <v>5860351.5200000033</v>
      </c>
      <c r="CS148" s="105">
        <v>9017741.9699999969</v>
      </c>
      <c r="CT148" s="105">
        <v>8242712.2599999988</v>
      </c>
      <c r="CU148" s="105">
        <v>7282489.8800000055</v>
      </c>
      <c r="CV148" s="105">
        <v>4546653.2400000021</v>
      </c>
      <c r="CW148" s="106">
        <v>16619491.83</v>
      </c>
      <c r="CX148" s="104">
        <v>4729453.0199999968</v>
      </c>
      <c r="CY148" s="105">
        <v>3668588.0200000005</v>
      </c>
      <c r="CZ148" s="105">
        <v>11943087.780000003</v>
      </c>
      <c r="DA148" s="105">
        <v>8801515.4700000044</v>
      </c>
      <c r="DB148" s="105">
        <v>7959182.730000007</v>
      </c>
      <c r="DC148" s="105">
        <v>8474803.7700000051</v>
      </c>
      <c r="DD148" s="105">
        <v>7344002.3300000019</v>
      </c>
      <c r="DE148" s="105">
        <v>8688828.7300000004</v>
      </c>
      <c r="DF148" s="105">
        <v>7098548.0999999987</v>
      </c>
      <c r="DG148" s="105">
        <v>13257486.939999999</v>
      </c>
      <c r="DH148" s="105">
        <v>4644206.5999999996</v>
      </c>
      <c r="DI148" s="106">
        <v>10253278.469999997</v>
      </c>
      <c r="DJ148" s="104">
        <v>11457600.680000011</v>
      </c>
      <c r="DK148" s="105">
        <v>6752624.2700000033</v>
      </c>
      <c r="DL148" s="105">
        <v>11210501.770000005</v>
      </c>
      <c r="DM148" s="105">
        <v>14999479.220000006</v>
      </c>
      <c r="DN148" s="105">
        <v>7593694.929999995</v>
      </c>
      <c r="DO148" s="105">
        <v>8421005.1099999994</v>
      </c>
      <c r="DP148" s="105">
        <v>10541092.800000006</v>
      </c>
      <c r="DQ148" s="105">
        <v>11333981.32</v>
      </c>
      <c r="DR148" s="105">
        <v>0</v>
      </c>
      <c r="DS148" s="105">
        <v>0</v>
      </c>
      <c r="DT148" s="105">
        <v>0</v>
      </c>
      <c r="DU148" s="106">
        <v>0</v>
      </c>
    </row>
    <row r="149" spans="1:125">
      <c r="D149" s="74">
        <v>4311</v>
      </c>
      <c r="E149" s="78" t="s">
        <v>296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3573650.94</v>
      </c>
      <c r="CM149" s="105">
        <v>4505192.4200000009</v>
      </c>
      <c r="CN149" s="105">
        <v>6025699.8300000029</v>
      </c>
      <c r="CO149" s="105">
        <v>2615352.1199999973</v>
      </c>
      <c r="CP149" s="105">
        <v>5152536.1200000066</v>
      </c>
      <c r="CQ149" s="105">
        <v>4523363.4999999991</v>
      </c>
      <c r="CR149" s="105">
        <v>2913767.9499999993</v>
      </c>
      <c r="CS149" s="105">
        <v>6138065.4799999977</v>
      </c>
      <c r="CT149" s="105">
        <v>5872842.96</v>
      </c>
      <c r="CU149" s="105">
        <v>4772419.6500000041</v>
      </c>
      <c r="CV149" s="105">
        <v>3110152.7700000014</v>
      </c>
      <c r="CW149" s="106">
        <v>9177617.7000000011</v>
      </c>
      <c r="CX149" s="104">
        <v>3853394.4399999967</v>
      </c>
      <c r="CY149" s="105">
        <v>1640129.33</v>
      </c>
      <c r="CZ149" s="105">
        <v>8519754.9900000021</v>
      </c>
      <c r="DA149" s="105">
        <v>6327561.1900000041</v>
      </c>
      <c r="DB149" s="105">
        <v>5336289.8400000073</v>
      </c>
      <c r="DC149" s="105">
        <v>5156467.1200000057</v>
      </c>
      <c r="DD149" s="105">
        <v>4564730.6000000006</v>
      </c>
      <c r="DE149" s="105">
        <v>5589535.3500000006</v>
      </c>
      <c r="DF149" s="105">
        <v>4053275.8599999985</v>
      </c>
      <c r="DG149" s="105">
        <v>9566505.2000000011</v>
      </c>
      <c r="DH149" s="105">
        <v>2162806.0199999996</v>
      </c>
      <c r="DI149" s="106">
        <v>3175131.2299999972</v>
      </c>
      <c r="DJ149" s="104">
        <v>5536673.8800000101</v>
      </c>
      <c r="DK149" s="105">
        <v>4300280.2700000023</v>
      </c>
      <c r="DL149" s="105">
        <v>5807149.2000000058</v>
      </c>
      <c r="DM149" s="105">
        <v>8234781.9800000079</v>
      </c>
      <c r="DN149" s="105">
        <v>2175484.1599999941</v>
      </c>
      <c r="DO149" s="105">
        <v>4610413.3299999982</v>
      </c>
      <c r="DP149" s="105">
        <v>4653281.7500000047</v>
      </c>
      <c r="DQ149" s="105">
        <v>4996181.6099999975</v>
      </c>
      <c r="DR149" s="105">
        <v>0</v>
      </c>
      <c r="DS149" s="105">
        <v>0</v>
      </c>
      <c r="DT149" s="105">
        <v>0</v>
      </c>
      <c r="DU149" s="106">
        <v>0</v>
      </c>
    </row>
    <row r="150" spans="1:125">
      <c r="D150" s="74">
        <v>4312</v>
      </c>
      <c r="E150" s="78" t="s">
        <v>298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248962.44</v>
      </c>
      <c r="CM150" s="105">
        <v>252365.31</v>
      </c>
      <c r="CN150" s="105">
        <v>0</v>
      </c>
      <c r="CO150" s="105">
        <v>259865.02999999997</v>
      </c>
      <c r="CP150" s="105">
        <v>11196.529999999999</v>
      </c>
      <c r="CQ150" s="105">
        <v>257246.21000000008</v>
      </c>
      <c r="CR150" s="105">
        <v>200</v>
      </c>
      <c r="CS150" s="105">
        <v>268390.82</v>
      </c>
      <c r="CT150" s="105">
        <v>1757</v>
      </c>
      <c r="CU150" s="105">
        <v>450</v>
      </c>
      <c r="CV150" s="105">
        <v>53573.08</v>
      </c>
      <c r="CW150" s="106">
        <v>1500728.43</v>
      </c>
      <c r="CX150" s="104">
        <v>99665.95</v>
      </c>
      <c r="CY150" s="105">
        <v>381698.57000000007</v>
      </c>
      <c r="CZ150" s="105">
        <v>433969.12000000017</v>
      </c>
      <c r="DA150" s="105">
        <v>55645.069999999992</v>
      </c>
      <c r="DB150" s="105">
        <v>469121.1999999999</v>
      </c>
      <c r="DC150" s="105">
        <v>873450.41999999993</v>
      </c>
      <c r="DD150" s="105">
        <v>383008.91</v>
      </c>
      <c r="DE150" s="105">
        <v>800416.66999999993</v>
      </c>
      <c r="DF150" s="105">
        <v>311688.29000000004</v>
      </c>
      <c r="DG150" s="105">
        <v>745448.95999999961</v>
      </c>
      <c r="DH150" s="105">
        <v>9994.48</v>
      </c>
      <c r="DI150" s="106">
        <v>1998310.4699999995</v>
      </c>
      <c r="DJ150" s="104">
        <v>1177476.83</v>
      </c>
      <c r="DK150" s="105">
        <v>416971.60000000003</v>
      </c>
      <c r="DL150" s="105">
        <v>1545683.8399999999</v>
      </c>
      <c r="DM150" s="105">
        <v>2973747.0599999996</v>
      </c>
      <c r="DN150" s="105">
        <v>1626606.61</v>
      </c>
      <c r="DO150" s="105">
        <v>151911.44999999995</v>
      </c>
      <c r="DP150" s="105">
        <v>2854382.15</v>
      </c>
      <c r="DQ150" s="105">
        <v>1797132.86</v>
      </c>
      <c r="DR150" s="105">
        <v>0</v>
      </c>
      <c r="DS150" s="105">
        <v>0</v>
      </c>
      <c r="DT150" s="105">
        <v>0</v>
      </c>
      <c r="DU150" s="106">
        <v>0</v>
      </c>
    </row>
    <row r="151" spans="1:125">
      <c r="D151" s="74">
        <v>4313</v>
      </c>
      <c r="E151" s="78" t="s">
        <v>300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246666.66999999998</v>
      </c>
      <c r="CM151" s="105">
        <v>308916.67</v>
      </c>
      <c r="CN151" s="105">
        <v>385415.67</v>
      </c>
      <c r="CO151" s="105">
        <v>779576.67</v>
      </c>
      <c r="CP151" s="105">
        <v>457682.02999999997</v>
      </c>
      <c r="CQ151" s="105">
        <v>285623.46999999997</v>
      </c>
      <c r="CR151" s="105">
        <v>363833.33999999997</v>
      </c>
      <c r="CS151" s="105">
        <v>287350</v>
      </c>
      <c r="CT151" s="105">
        <v>500733.33999999997</v>
      </c>
      <c r="CU151" s="105">
        <v>147416.66999999998</v>
      </c>
      <c r="CV151" s="105">
        <v>104666</v>
      </c>
      <c r="CW151" s="106">
        <v>141155</v>
      </c>
      <c r="CX151" s="104">
        <v>255500</v>
      </c>
      <c r="CY151" s="105">
        <v>233100</v>
      </c>
      <c r="CZ151" s="105">
        <v>232640</v>
      </c>
      <c r="DA151" s="105">
        <v>369303.35</v>
      </c>
      <c r="DB151" s="105">
        <v>347953.33999999997</v>
      </c>
      <c r="DC151" s="105">
        <v>435633.32999999996</v>
      </c>
      <c r="DD151" s="105">
        <v>276511.67</v>
      </c>
      <c r="DE151" s="105">
        <v>139333.5</v>
      </c>
      <c r="DF151" s="105">
        <v>364603.31</v>
      </c>
      <c r="DG151" s="105">
        <v>363353.02</v>
      </c>
      <c r="DH151" s="105">
        <v>624811.14</v>
      </c>
      <c r="DI151" s="106">
        <v>535620</v>
      </c>
      <c r="DJ151" s="104">
        <v>225520</v>
      </c>
      <c r="DK151" s="105">
        <v>245350</v>
      </c>
      <c r="DL151" s="105">
        <v>299100</v>
      </c>
      <c r="DM151" s="105">
        <v>460704</v>
      </c>
      <c r="DN151" s="105">
        <v>929500</v>
      </c>
      <c r="DO151" s="105">
        <v>178500</v>
      </c>
      <c r="DP151" s="105">
        <v>245700</v>
      </c>
      <c r="DQ151" s="105">
        <v>152220</v>
      </c>
      <c r="DR151" s="105">
        <v>0</v>
      </c>
      <c r="DS151" s="105">
        <v>0</v>
      </c>
      <c r="DT151" s="105">
        <v>0</v>
      </c>
      <c r="DU151" s="106">
        <v>0</v>
      </c>
    </row>
    <row r="152" spans="1:125">
      <c r="D152" s="74">
        <v>4314</v>
      </c>
      <c r="E152" s="78" t="s">
        <v>302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45833.34</v>
      </c>
      <c r="CN152" s="105">
        <v>23116.67</v>
      </c>
      <c r="CO152" s="105">
        <v>0</v>
      </c>
      <c r="CP152" s="105">
        <v>22916.67</v>
      </c>
      <c r="CQ152" s="105">
        <v>22916.67</v>
      </c>
      <c r="CR152" s="105">
        <v>69816.67</v>
      </c>
      <c r="CS152" s="105">
        <v>129466.67</v>
      </c>
      <c r="CT152" s="105">
        <v>136466.66999999998</v>
      </c>
      <c r="CU152" s="105">
        <v>67316.67</v>
      </c>
      <c r="CV152" s="105">
        <v>64700</v>
      </c>
      <c r="CW152" s="106">
        <v>1798665.9900000002</v>
      </c>
      <c r="CX152" s="104">
        <v>9800</v>
      </c>
      <c r="CY152" s="105">
        <v>23187.5</v>
      </c>
      <c r="CZ152" s="105">
        <v>22687.5</v>
      </c>
      <c r="DA152" s="105">
        <v>22687.5</v>
      </c>
      <c r="DB152" s="105">
        <v>45375</v>
      </c>
      <c r="DC152" s="105">
        <v>23337.5</v>
      </c>
      <c r="DD152" s="105">
        <v>96000</v>
      </c>
      <c r="DE152" s="105">
        <v>197875</v>
      </c>
      <c r="DF152" s="105">
        <v>33100</v>
      </c>
      <c r="DG152" s="105">
        <v>118875</v>
      </c>
      <c r="DH152" s="105">
        <v>71787.5</v>
      </c>
      <c r="DI152" s="106">
        <v>1675968.5</v>
      </c>
      <c r="DJ152" s="104">
        <v>0</v>
      </c>
      <c r="DK152" s="105">
        <v>0</v>
      </c>
      <c r="DL152" s="105">
        <v>4320</v>
      </c>
      <c r="DM152" s="105">
        <v>500</v>
      </c>
      <c r="DN152" s="105">
        <v>39480</v>
      </c>
      <c r="DO152" s="105">
        <v>148920</v>
      </c>
      <c r="DP152" s="105">
        <v>53100</v>
      </c>
      <c r="DQ152" s="105">
        <v>135160</v>
      </c>
      <c r="DR152" s="105">
        <v>0</v>
      </c>
      <c r="DS152" s="105">
        <v>0</v>
      </c>
      <c r="DT152" s="105">
        <v>0</v>
      </c>
      <c r="DU152" s="106">
        <v>0</v>
      </c>
    </row>
    <row r="153" spans="1:125" ht="30">
      <c r="D153" s="74">
        <v>4315</v>
      </c>
      <c r="E153" s="78" t="s">
        <v>304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266748.61999999994</v>
      </c>
      <c r="CM153" s="105">
        <v>316898.53999999975</v>
      </c>
      <c r="CN153" s="105">
        <v>292348.57999999984</v>
      </c>
      <c r="CO153" s="105">
        <v>291648.57999999984</v>
      </c>
      <c r="CP153" s="105">
        <v>266748.62</v>
      </c>
      <c r="CQ153" s="105">
        <v>316748.5399999998</v>
      </c>
      <c r="CR153" s="105">
        <v>275481.90999999986</v>
      </c>
      <c r="CS153" s="105">
        <v>303848.58999999997</v>
      </c>
      <c r="CT153" s="105">
        <v>267648.58999999997</v>
      </c>
      <c r="CU153" s="105">
        <v>298848.57999999978</v>
      </c>
      <c r="CV153" s="105">
        <v>270032.63999999996</v>
      </c>
      <c r="CW153" s="106">
        <v>314977.80999999982</v>
      </c>
      <c r="CX153" s="104">
        <v>299820.37999999995</v>
      </c>
      <c r="CY153" s="105">
        <v>313632.45</v>
      </c>
      <c r="CZ153" s="105">
        <v>320131.86999999976</v>
      </c>
      <c r="DA153" s="105">
        <v>311194.89999999997</v>
      </c>
      <c r="DB153" s="105">
        <v>311194.89999999979</v>
      </c>
      <c r="DC153" s="105">
        <v>311194.89999999979</v>
      </c>
      <c r="DD153" s="105">
        <v>311194.90000000002</v>
      </c>
      <c r="DE153" s="105">
        <v>310591.24999999994</v>
      </c>
      <c r="DF153" s="105">
        <v>311798.54999999993</v>
      </c>
      <c r="DG153" s="105">
        <v>311894.89999999997</v>
      </c>
      <c r="DH153" s="105">
        <v>311844.89999999979</v>
      </c>
      <c r="DI153" s="106">
        <v>312245.30999999994</v>
      </c>
      <c r="DJ153" s="104">
        <v>372755.46999999991</v>
      </c>
      <c r="DK153" s="105">
        <v>372755.4599999999</v>
      </c>
      <c r="DL153" s="105">
        <v>406190.3000000001</v>
      </c>
      <c r="DM153" s="105">
        <v>373755.46000000008</v>
      </c>
      <c r="DN153" s="105">
        <v>390912.02</v>
      </c>
      <c r="DO153" s="105">
        <v>381833.74000000011</v>
      </c>
      <c r="DP153" s="105">
        <v>381383.74</v>
      </c>
      <c r="DQ153" s="105">
        <v>406333.69999999984</v>
      </c>
      <c r="DR153" s="105">
        <v>0</v>
      </c>
      <c r="DS153" s="105">
        <v>0</v>
      </c>
      <c r="DT153" s="105">
        <v>0</v>
      </c>
      <c r="DU153" s="106">
        <v>0</v>
      </c>
    </row>
    <row r="154" spans="1:125">
      <c r="D154" s="74">
        <v>4316</v>
      </c>
      <c r="E154" s="78" t="s">
        <v>306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10476.59</v>
      </c>
      <c r="CN154" s="105">
        <v>8230</v>
      </c>
      <c r="CO154" s="105">
        <v>3315</v>
      </c>
      <c r="CP154" s="105">
        <v>4472.75</v>
      </c>
      <c r="CQ154" s="105">
        <v>3325</v>
      </c>
      <c r="CR154" s="105">
        <v>310430</v>
      </c>
      <c r="CS154" s="105">
        <v>1370</v>
      </c>
      <c r="CT154" s="105">
        <v>880</v>
      </c>
      <c r="CU154" s="105">
        <v>6050</v>
      </c>
      <c r="CV154" s="105">
        <v>1310</v>
      </c>
      <c r="CW154" s="106">
        <v>324403.81999999995</v>
      </c>
      <c r="CX154" s="104">
        <v>10200</v>
      </c>
      <c r="CY154" s="105">
        <v>22350</v>
      </c>
      <c r="CZ154" s="105">
        <v>47450.43</v>
      </c>
      <c r="DA154" s="105">
        <v>3850</v>
      </c>
      <c r="DB154" s="105">
        <v>1650</v>
      </c>
      <c r="DC154" s="105">
        <v>45270</v>
      </c>
      <c r="DD154" s="105">
        <v>55243.73000000001</v>
      </c>
      <c r="DE154" s="105">
        <v>10048.689999999999</v>
      </c>
      <c r="DF154" s="105">
        <v>427624</v>
      </c>
      <c r="DG154" s="105">
        <v>497989.00000000006</v>
      </c>
      <c r="DH154" s="105">
        <v>43536</v>
      </c>
      <c r="DI154" s="106">
        <v>78394</v>
      </c>
      <c r="DJ154" s="104">
        <v>37890</v>
      </c>
      <c r="DK154" s="105">
        <v>16614</v>
      </c>
      <c r="DL154" s="105">
        <v>52898.679999999993</v>
      </c>
      <c r="DM154" s="105">
        <v>157505.70000000001</v>
      </c>
      <c r="DN154" s="105">
        <v>38178.479999999996</v>
      </c>
      <c r="DO154" s="105">
        <v>67698.319999999992</v>
      </c>
      <c r="DP154" s="105">
        <v>78813.75</v>
      </c>
      <c r="DQ154" s="105">
        <v>582872.80000000005</v>
      </c>
      <c r="DR154" s="105">
        <v>0</v>
      </c>
      <c r="DS154" s="105">
        <v>0</v>
      </c>
      <c r="DT154" s="105">
        <v>0</v>
      </c>
      <c r="DU154" s="106">
        <v>0</v>
      </c>
    </row>
    <row r="155" spans="1:125">
      <c r="D155" s="74">
        <v>4317</v>
      </c>
      <c r="E155" s="78" t="s">
        <v>308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3237.41</v>
      </c>
      <c r="CM155" s="105">
        <v>96184.400000000023</v>
      </c>
      <c r="CN155" s="105">
        <v>89346.049999999988</v>
      </c>
      <c r="CO155" s="105">
        <v>145886.35999999999</v>
      </c>
      <c r="CP155" s="105">
        <v>3237.41</v>
      </c>
      <c r="CQ155" s="105">
        <v>82166.94</v>
      </c>
      <c r="CR155" s="105">
        <v>49107.600000000006</v>
      </c>
      <c r="CS155" s="105">
        <v>52798.87000000001</v>
      </c>
      <c r="CT155" s="105">
        <v>32492.760000000002</v>
      </c>
      <c r="CU155" s="105">
        <v>28540.980000000003</v>
      </c>
      <c r="CV155" s="105">
        <v>22385.61</v>
      </c>
      <c r="CW155" s="106">
        <v>389400.5400000001</v>
      </c>
      <c r="CX155" s="104">
        <v>0</v>
      </c>
      <c r="CY155" s="105">
        <v>405707.50000000012</v>
      </c>
      <c r="CZ155" s="105">
        <v>957720.87999999989</v>
      </c>
      <c r="DA155" s="105">
        <v>928328.25999999989</v>
      </c>
      <c r="DB155" s="105">
        <v>881192.29</v>
      </c>
      <c r="DC155" s="105">
        <v>936996.85</v>
      </c>
      <c r="DD155" s="105">
        <v>906223.41999999993</v>
      </c>
      <c r="DE155" s="105">
        <v>1096158.4399999997</v>
      </c>
      <c r="DF155" s="105">
        <v>889074.96999999974</v>
      </c>
      <c r="DG155" s="105">
        <v>896285.74999999977</v>
      </c>
      <c r="DH155" s="105">
        <v>454865.69</v>
      </c>
      <c r="DI155" s="106">
        <v>84429.430000000008</v>
      </c>
      <c r="DJ155" s="104">
        <v>0</v>
      </c>
      <c r="DK155" s="105">
        <v>434202.28</v>
      </c>
      <c r="DL155" s="105">
        <v>867874.35000000009</v>
      </c>
      <c r="DM155" s="105">
        <v>862676.80999999971</v>
      </c>
      <c r="DN155" s="105">
        <v>848123.13</v>
      </c>
      <c r="DO155" s="105">
        <v>872521.20999999973</v>
      </c>
      <c r="DP155" s="105">
        <v>828213.14000000013</v>
      </c>
      <c r="DQ155" s="105">
        <v>857958.06000000017</v>
      </c>
      <c r="DR155" s="105">
        <v>0</v>
      </c>
      <c r="DS155" s="105">
        <v>0</v>
      </c>
      <c r="DT155" s="105">
        <v>0</v>
      </c>
      <c r="DU155" s="106">
        <v>0</v>
      </c>
    </row>
    <row r="156" spans="1:125">
      <c r="D156" s="74">
        <v>4318</v>
      </c>
      <c r="E156" s="78" t="s">
        <v>310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403695.66999999993</v>
      </c>
      <c r="CM156" s="105">
        <v>1104292.8000000003</v>
      </c>
      <c r="CN156" s="105">
        <v>2009659.2300000021</v>
      </c>
      <c r="CO156" s="105">
        <v>1710678.0800000008</v>
      </c>
      <c r="CP156" s="105">
        <v>1460705.2400000021</v>
      </c>
      <c r="CQ156" s="105">
        <v>1441074.4000000018</v>
      </c>
      <c r="CR156" s="105">
        <v>1808425.0700000038</v>
      </c>
      <c r="CS156" s="105">
        <v>1772052.2500000007</v>
      </c>
      <c r="CT156" s="105">
        <v>1343330.8900000001</v>
      </c>
      <c r="CU156" s="105">
        <v>1849553.7100000009</v>
      </c>
      <c r="CV156" s="105">
        <v>906550.39000000025</v>
      </c>
      <c r="CW156" s="106">
        <v>2344583.7199999974</v>
      </c>
      <c r="CX156" s="104">
        <v>154210.70000000007</v>
      </c>
      <c r="CY156" s="105">
        <v>506535.48000000004</v>
      </c>
      <c r="CZ156" s="105">
        <v>603849.34000000032</v>
      </c>
      <c r="DA156" s="105">
        <v>726205.21000000043</v>
      </c>
      <c r="DB156" s="105">
        <v>455906.81000000046</v>
      </c>
      <c r="DC156" s="105">
        <v>585050.16000000015</v>
      </c>
      <c r="DD156" s="105">
        <v>686132.44000000006</v>
      </c>
      <c r="DE156" s="105">
        <v>475722.24000000011</v>
      </c>
      <c r="DF156" s="105">
        <v>607299.71000000054</v>
      </c>
      <c r="DG156" s="105">
        <v>560977.44000000041</v>
      </c>
      <c r="DH156" s="105">
        <v>713554.15000000026</v>
      </c>
      <c r="DI156" s="106">
        <v>1031421.8600000018</v>
      </c>
      <c r="DJ156" s="104">
        <v>298624.92000000004</v>
      </c>
      <c r="DK156" s="105">
        <v>498809.93000000046</v>
      </c>
      <c r="DL156" s="105">
        <v>852681.2699999999</v>
      </c>
      <c r="DM156" s="105">
        <v>365615.20999999973</v>
      </c>
      <c r="DN156" s="105">
        <v>522771.63000000064</v>
      </c>
      <c r="DO156" s="105">
        <v>976368.81000000134</v>
      </c>
      <c r="DP156" s="105">
        <v>786771.90000000142</v>
      </c>
      <c r="DQ156" s="105">
        <v>671148.39000000199</v>
      </c>
      <c r="DR156" s="105">
        <v>0</v>
      </c>
      <c r="DS156" s="105">
        <v>0</v>
      </c>
      <c r="DT156" s="105">
        <v>0</v>
      </c>
      <c r="DU156" s="106">
        <v>0</v>
      </c>
    </row>
    <row r="157" spans="1:125">
      <c r="D157" s="74">
        <v>4319</v>
      </c>
      <c r="E157" s="78" t="s">
        <v>312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23391.07</v>
      </c>
      <c r="CM157" s="105">
        <v>543158.21</v>
      </c>
      <c r="CN157" s="105">
        <v>111229.61</v>
      </c>
      <c r="CO157" s="105">
        <v>74343.77</v>
      </c>
      <c r="CP157" s="105">
        <v>36242.259999999995</v>
      </c>
      <c r="CQ157" s="105">
        <v>128355.56999999999</v>
      </c>
      <c r="CR157" s="105">
        <v>69288.98</v>
      </c>
      <c r="CS157" s="105">
        <v>64399.29</v>
      </c>
      <c r="CT157" s="105">
        <v>86560.05</v>
      </c>
      <c r="CU157" s="105">
        <v>111893.62000000001</v>
      </c>
      <c r="CV157" s="105">
        <v>13282.75</v>
      </c>
      <c r="CW157" s="106">
        <v>627958.81999999995</v>
      </c>
      <c r="CX157" s="104">
        <v>46861.55</v>
      </c>
      <c r="CY157" s="105">
        <v>142247.19</v>
      </c>
      <c r="CZ157" s="105">
        <v>804883.65</v>
      </c>
      <c r="DA157" s="105">
        <v>56739.990000000005</v>
      </c>
      <c r="DB157" s="105">
        <v>110499.34999999999</v>
      </c>
      <c r="DC157" s="105">
        <v>107403.48999999999</v>
      </c>
      <c r="DD157" s="105">
        <v>64956.66</v>
      </c>
      <c r="DE157" s="105">
        <v>69147.59</v>
      </c>
      <c r="DF157" s="105">
        <v>100083.40999999999</v>
      </c>
      <c r="DG157" s="105">
        <v>196157.66999999998</v>
      </c>
      <c r="DH157" s="105">
        <v>251006.71999999997</v>
      </c>
      <c r="DI157" s="106">
        <v>1361757.6700000004</v>
      </c>
      <c r="DJ157" s="104">
        <v>3808659.58</v>
      </c>
      <c r="DK157" s="105">
        <v>467640.7300000001</v>
      </c>
      <c r="DL157" s="105">
        <v>1374604.1300000001</v>
      </c>
      <c r="DM157" s="105">
        <v>1570193.0000000002</v>
      </c>
      <c r="DN157" s="105">
        <v>1022638.9</v>
      </c>
      <c r="DO157" s="105">
        <v>1032838.25</v>
      </c>
      <c r="DP157" s="105">
        <v>659446.37</v>
      </c>
      <c r="DQ157" s="105">
        <v>1734973.9</v>
      </c>
      <c r="DR157" s="105">
        <v>0</v>
      </c>
      <c r="DS157" s="105">
        <v>0</v>
      </c>
      <c r="DT157" s="105">
        <v>0</v>
      </c>
      <c r="DU157" s="106">
        <v>0</v>
      </c>
    </row>
    <row r="158" spans="1:125">
      <c r="A158" s="74" t="s">
        <v>100</v>
      </c>
      <c r="B158" s="74" t="s">
        <v>100</v>
      </c>
      <c r="C158" s="74">
        <v>432</v>
      </c>
      <c r="D158" s="74">
        <v>432</v>
      </c>
      <c r="E158" s="78" t="s">
        <v>314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2500</v>
      </c>
      <c r="CO158" s="105">
        <v>4000</v>
      </c>
      <c r="CP158" s="105">
        <v>0</v>
      </c>
      <c r="CQ158" s="105">
        <v>0</v>
      </c>
      <c r="CR158" s="105">
        <v>1000</v>
      </c>
      <c r="CS158" s="105">
        <v>20300</v>
      </c>
      <c r="CT158" s="105">
        <v>3000</v>
      </c>
      <c r="CU158" s="105">
        <v>15972.19</v>
      </c>
      <c r="CV158" s="105">
        <v>206616.24</v>
      </c>
      <c r="CW158" s="106">
        <v>1232256.8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234418.61</v>
      </c>
      <c r="DD158" s="105">
        <v>0</v>
      </c>
      <c r="DE158" s="105">
        <v>165647.53</v>
      </c>
      <c r="DF158" s="105">
        <v>6513.4</v>
      </c>
      <c r="DG158" s="105">
        <v>472164.72</v>
      </c>
      <c r="DH158" s="105">
        <v>60900</v>
      </c>
      <c r="DI158" s="106">
        <v>1247119.8599999999</v>
      </c>
      <c r="DJ158" s="104">
        <v>0</v>
      </c>
      <c r="DK158" s="105">
        <v>0</v>
      </c>
      <c r="DL158" s="105">
        <v>210000</v>
      </c>
      <c r="DM158" s="105">
        <v>0</v>
      </c>
      <c r="DN158" s="105">
        <v>0</v>
      </c>
      <c r="DO158" s="105">
        <v>10000</v>
      </c>
      <c r="DP158" s="105">
        <v>202999.94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</row>
    <row r="159" spans="1:125" ht="30">
      <c r="D159" s="74">
        <v>4321</v>
      </c>
      <c r="E159" s="78" t="s">
        <v>316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</row>
    <row r="160" spans="1:125">
      <c r="D160" s="74">
        <v>4322</v>
      </c>
      <c r="E160" s="78" t="s">
        <v>318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0</v>
      </c>
      <c r="CM160" s="105">
        <v>0</v>
      </c>
      <c r="CN160" s="105">
        <v>0</v>
      </c>
      <c r="CO160" s="105">
        <v>0</v>
      </c>
      <c r="CP160" s="105">
        <v>0</v>
      </c>
      <c r="CQ160" s="105">
        <v>0</v>
      </c>
      <c r="CR160" s="105">
        <v>0</v>
      </c>
      <c r="CS160" s="105">
        <v>0</v>
      </c>
      <c r="CT160" s="105">
        <v>0</v>
      </c>
      <c r="CU160" s="105">
        <v>0</v>
      </c>
      <c r="CV160" s="105">
        <v>0</v>
      </c>
      <c r="CW160" s="106">
        <v>0</v>
      </c>
      <c r="CX160" s="104">
        <v>0</v>
      </c>
      <c r="CY160" s="105">
        <v>0</v>
      </c>
      <c r="CZ160" s="105">
        <v>0</v>
      </c>
      <c r="DA160" s="105">
        <v>0</v>
      </c>
      <c r="DB160" s="105">
        <v>0</v>
      </c>
      <c r="DC160" s="105">
        <v>0</v>
      </c>
      <c r="DD160" s="105">
        <v>0</v>
      </c>
      <c r="DE160" s="105">
        <v>0</v>
      </c>
      <c r="DF160" s="105">
        <v>0</v>
      </c>
      <c r="DG160" s="105">
        <v>0</v>
      </c>
      <c r="DH160" s="105">
        <v>0</v>
      </c>
      <c r="DI160" s="106">
        <v>0</v>
      </c>
      <c r="DJ160" s="104">
        <v>0</v>
      </c>
      <c r="DK160" s="105">
        <v>0</v>
      </c>
      <c r="DL160" s="105">
        <v>0</v>
      </c>
      <c r="DM160" s="105">
        <v>0</v>
      </c>
      <c r="DN160" s="105">
        <v>0</v>
      </c>
      <c r="DO160" s="105">
        <v>0</v>
      </c>
      <c r="DP160" s="105">
        <v>0</v>
      </c>
      <c r="DQ160" s="105">
        <v>0</v>
      </c>
      <c r="DR160" s="105">
        <v>0</v>
      </c>
      <c r="DS160" s="105">
        <v>0</v>
      </c>
      <c r="DT160" s="105">
        <v>0</v>
      </c>
      <c r="DU160" s="106">
        <v>0</v>
      </c>
    </row>
    <row r="161" spans="1:125">
      <c r="D161" s="74">
        <v>4323</v>
      </c>
      <c r="E161" s="78" t="s">
        <v>320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0</v>
      </c>
      <c r="DK161" s="105">
        <v>0</v>
      </c>
      <c r="DL161" s="105">
        <v>0</v>
      </c>
      <c r="DM161" s="105">
        <v>0</v>
      </c>
      <c r="DN161" s="105">
        <v>0</v>
      </c>
      <c r="DO161" s="105">
        <v>0</v>
      </c>
      <c r="DP161" s="105">
        <v>0</v>
      </c>
      <c r="DQ161" s="105">
        <v>0</v>
      </c>
      <c r="DR161" s="105">
        <v>0</v>
      </c>
      <c r="DS161" s="105">
        <v>0</v>
      </c>
      <c r="DT161" s="105">
        <v>0</v>
      </c>
      <c r="DU161" s="106">
        <v>0</v>
      </c>
    </row>
    <row r="162" spans="1:125">
      <c r="D162" s="74">
        <v>4324</v>
      </c>
      <c r="E162" s="78" t="s">
        <v>322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2500</v>
      </c>
      <c r="CO162" s="105">
        <v>4000</v>
      </c>
      <c r="CP162" s="105">
        <v>0</v>
      </c>
      <c r="CQ162" s="105">
        <v>0</v>
      </c>
      <c r="CR162" s="105">
        <v>1000</v>
      </c>
      <c r="CS162" s="105">
        <v>20300</v>
      </c>
      <c r="CT162" s="105">
        <v>3000</v>
      </c>
      <c r="CU162" s="105">
        <v>15972.19</v>
      </c>
      <c r="CV162" s="105">
        <v>206616.24</v>
      </c>
      <c r="CW162" s="106">
        <v>1232256.8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234418.61</v>
      </c>
      <c r="DD162" s="105">
        <v>0</v>
      </c>
      <c r="DE162" s="105">
        <v>165647.53</v>
      </c>
      <c r="DF162" s="105">
        <v>6513.4</v>
      </c>
      <c r="DG162" s="105">
        <v>472164.72</v>
      </c>
      <c r="DH162" s="105">
        <v>60900</v>
      </c>
      <c r="DI162" s="106">
        <v>897119.86</v>
      </c>
      <c r="DJ162" s="104">
        <v>0</v>
      </c>
      <c r="DK162" s="105">
        <v>0</v>
      </c>
      <c r="DL162" s="105">
        <v>210000</v>
      </c>
      <c r="DM162" s="105">
        <v>0</v>
      </c>
      <c r="DN162" s="105">
        <v>0</v>
      </c>
      <c r="DO162" s="105">
        <v>10000</v>
      </c>
      <c r="DP162" s="105">
        <v>202999.94</v>
      </c>
      <c r="DQ162" s="105">
        <v>0</v>
      </c>
      <c r="DR162" s="105">
        <v>0</v>
      </c>
      <c r="DS162" s="105">
        <v>0</v>
      </c>
      <c r="DT162" s="105">
        <v>0</v>
      </c>
      <c r="DU162" s="106">
        <v>0</v>
      </c>
    </row>
    <row r="163" spans="1:125">
      <c r="D163" s="74">
        <v>4325</v>
      </c>
      <c r="E163" s="78" t="s">
        <v>324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0</v>
      </c>
      <c r="CM163" s="105">
        <v>0</v>
      </c>
      <c r="CN163" s="105">
        <v>0</v>
      </c>
      <c r="CO163" s="105">
        <v>0</v>
      </c>
      <c r="CP163" s="105">
        <v>0</v>
      </c>
      <c r="CQ163" s="105">
        <v>0</v>
      </c>
      <c r="CR163" s="105">
        <v>0</v>
      </c>
      <c r="CS163" s="105">
        <v>0</v>
      </c>
      <c r="CT163" s="105">
        <v>0</v>
      </c>
      <c r="CU163" s="105">
        <v>0</v>
      </c>
      <c r="CV163" s="105">
        <v>0</v>
      </c>
      <c r="CW163" s="106">
        <v>0</v>
      </c>
      <c r="CX163" s="104">
        <v>0</v>
      </c>
      <c r="CY163" s="105">
        <v>0</v>
      </c>
      <c r="CZ163" s="105">
        <v>0</v>
      </c>
      <c r="DA163" s="105">
        <v>0</v>
      </c>
      <c r="DB163" s="105">
        <v>0</v>
      </c>
      <c r="DC163" s="105">
        <v>0</v>
      </c>
      <c r="DD163" s="105">
        <v>0</v>
      </c>
      <c r="DE163" s="105">
        <v>0</v>
      </c>
      <c r="DF163" s="105">
        <v>0</v>
      </c>
      <c r="DG163" s="105">
        <v>0</v>
      </c>
      <c r="DH163" s="105">
        <v>0</v>
      </c>
      <c r="DI163" s="106">
        <v>0</v>
      </c>
      <c r="DJ163" s="104">
        <v>0</v>
      </c>
      <c r="DK163" s="105">
        <v>0</v>
      </c>
      <c r="DL163" s="105">
        <v>0</v>
      </c>
      <c r="DM163" s="105">
        <v>0</v>
      </c>
      <c r="DN163" s="105">
        <v>0</v>
      </c>
      <c r="DO163" s="105">
        <v>0</v>
      </c>
      <c r="DP163" s="105">
        <v>0</v>
      </c>
      <c r="DQ163" s="105">
        <v>0</v>
      </c>
      <c r="DR163" s="105">
        <v>0</v>
      </c>
      <c r="DS163" s="105">
        <v>0</v>
      </c>
      <c r="DT163" s="105">
        <v>0</v>
      </c>
      <c r="DU163" s="106">
        <v>0</v>
      </c>
    </row>
    <row r="164" spans="1:125">
      <c r="D164" s="74">
        <v>4326</v>
      </c>
      <c r="E164" s="78" t="s">
        <v>326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0</v>
      </c>
      <c r="CO164" s="105">
        <v>0</v>
      </c>
      <c r="CP164" s="105">
        <v>0</v>
      </c>
      <c r="CQ164" s="105">
        <v>0</v>
      </c>
      <c r="CR164" s="105">
        <v>0</v>
      </c>
      <c r="CS164" s="105">
        <v>0</v>
      </c>
      <c r="CT164" s="105">
        <v>0</v>
      </c>
      <c r="CU164" s="105">
        <v>0</v>
      </c>
      <c r="CV164" s="105">
        <v>0</v>
      </c>
      <c r="CW164" s="106">
        <v>0</v>
      </c>
      <c r="CX164" s="104">
        <v>0</v>
      </c>
      <c r="CY164" s="105">
        <v>0</v>
      </c>
      <c r="CZ164" s="105">
        <v>0</v>
      </c>
      <c r="DA164" s="105">
        <v>0</v>
      </c>
      <c r="DB164" s="105">
        <v>0</v>
      </c>
      <c r="DC164" s="105">
        <v>0</v>
      </c>
      <c r="DD164" s="105">
        <v>0</v>
      </c>
      <c r="DE164" s="105">
        <v>0</v>
      </c>
      <c r="DF164" s="105">
        <v>0</v>
      </c>
      <c r="DG164" s="105">
        <v>0</v>
      </c>
      <c r="DH164" s="105">
        <v>0</v>
      </c>
      <c r="DI164" s="106">
        <v>350000</v>
      </c>
      <c r="DJ164" s="104">
        <v>0</v>
      </c>
      <c r="DK164" s="105">
        <v>0</v>
      </c>
      <c r="DL164" s="105">
        <v>0</v>
      </c>
      <c r="DM164" s="105">
        <v>0</v>
      </c>
      <c r="DN164" s="105">
        <v>0</v>
      </c>
      <c r="DO164" s="105">
        <v>0</v>
      </c>
      <c r="DP164" s="105">
        <v>0</v>
      </c>
      <c r="DQ164" s="105">
        <v>0</v>
      </c>
      <c r="DR164" s="105">
        <v>0</v>
      </c>
      <c r="DS164" s="105">
        <v>0</v>
      </c>
      <c r="DT164" s="105">
        <v>0</v>
      </c>
      <c r="DU164" s="106">
        <v>0</v>
      </c>
    </row>
    <row r="165" spans="1:125">
      <c r="C165" s="74">
        <v>441</v>
      </c>
      <c r="D165" s="74">
        <v>44</v>
      </c>
      <c r="E165" s="78" t="s">
        <v>560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138077.81000000003</v>
      </c>
      <c r="CM165" s="105">
        <v>2008065.0199999998</v>
      </c>
      <c r="CN165" s="105">
        <v>4422241.25</v>
      </c>
      <c r="CO165" s="105">
        <v>4197672.6700000009</v>
      </c>
      <c r="CP165" s="105">
        <v>4236917.4399999995</v>
      </c>
      <c r="CQ165" s="105">
        <v>4706155.4200000009</v>
      </c>
      <c r="CR165" s="105">
        <v>4524523.57</v>
      </c>
      <c r="CS165" s="105">
        <v>4216317.49</v>
      </c>
      <c r="CT165" s="105">
        <v>3941356.5699999994</v>
      </c>
      <c r="CU165" s="105">
        <v>5975320.6699999981</v>
      </c>
      <c r="CV165" s="105">
        <v>6045846.2700000005</v>
      </c>
      <c r="CW165" s="106">
        <v>17373008.68</v>
      </c>
      <c r="CX165" s="104">
        <v>1660981.6799999992</v>
      </c>
      <c r="CY165" s="105">
        <v>706574.4800000001</v>
      </c>
      <c r="CZ165" s="105">
        <v>6200648.6300000018</v>
      </c>
      <c r="DA165" s="105">
        <v>3101737.11</v>
      </c>
      <c r="DB165" s="105">
        <v>6084586.5699999984</v>
      </c>
      <c r="DC165" s="105">
        <v>5981156.5000000019</v>
      </c>
      <c r="DD165" s="105">
        <v>5869125.5700000059</v>
      </c>
      <c r="DE165" s="105">
        <v>7492513.8399999971</v>
      </c>
      <c r="DF165" s="105">
        <v>4710598.8999999985</v>
      </c>
      <c r="DG165" s="105">
        <v>9173399.000000013</v>
      </c>
      <c r="DH165" s="105">
        <v>6185989.7799999975</v>
      </c>
      <c r="DI165" s="106">
        <v>17985062.270000018</v>
      </c>
      <c r="DJ165" s="104">
        <v>212599.13000000003</v>
      </c>
      <c r="DK165" s="105">
        <v>13042118.35</v>
      </c>
      <c r="DL165" s="105">
        <v>3425472.6699999962</v>
      </c>
      <c r="DM165" s="105">
        <v>84830928.729999989</v>
      </c>
      <c r="DN165" s="105">
        <v>2373603.1400000025</v>
      </c>
      <c r="DO165" s="105">
        <v>81227961.399999991</v>
      </c>
      <c r="DP165" s="105">
        <v>4697147.7100000083</v>
      </c>
      <c r="DQ165" s="105">
        <v>4002600.9199999995</v>
      </c>
      <c r="DR165" s="105">
        <v>0</v>
      </c>
      <c r="DS165" s="105">
        <v>0</v>
      </c>
      <c r="DT165" s="105">
        <v>0</v>
      </c>
      <c r="DU165" s="106">
        <v>0</v>
      </c>
    </row>
    <row r="166" spans="1:125">
      <c r="C166" s="74">
        <v>441</v>
      </c>
      <c r="D166" s="74">
        <v>440</v>
      </c>
      <c r="E166" s="78" t="s">
        <v>430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159304.27999999997</v>
      </c>
      <c r="CM166" s="105">
        <v>113445.32999999999</v>
      </c>
      <c r="CN166" s="105">
        <v>518917.44999999995</v>
      </c>
      <c r="CO166" s="105">
        <v>701872.01000000152</v>
      </c>
      <c r="CP166" s="105">
        <v>697226.15</v>
      </c>
      <c r="CQ166" s="105">
        <v>503944.99999999994</v>
      </c>
      <c r="CR166" s="105">
        <v>403992.4</v>
      </c>
      <c r="CS166" s="105">
        <v>1283008.3199999998</v>
      </c>
      <c r="CT166" s="105">
        <v>1970526.5499999998</v>
      </c>
      <c r="CU166" s="105">
        <v>655809.37</v>
      </c>
      <c r="CV166" s="105">
        <v>440058.91</v>
      </c>
      <c r="CW166" s="106">
        <v>4764124.82</v>
      </c>
      <c r="CX166" s="104">
        <v>13739.029999999999</v>
      </c>
      <c r="CY166" s="105">
        <v>367892.64999999979</v>
      </c>
      <c r="CZ166" s="105">
        <v>424354.38999999996</v>
      </c>
      <c r="DA166" s="105">
        <v>749348.70999999985</v>
      </c>
      <c r="DB166" s="105">
        <v>634069.50000000012</v>
      </c>
      <c r="DC166" s="105">
        <v>766400.02999999991</v>
      </c>
      <c r="DD166" s="105">
        <v>763771.87</v>
      </c>
      <c r="DE166" s="105">
        <v>1885129.5800000003</v>
      </c>
      <c r="DF166" s="105">
        <v>496373.51000000007</v>
      </c>
      <c r="DG166" s="105">
        <v>46958821.280000001</v>
      </c>
      <c r="DH166" s="105">
        <v>4562097.6400000006</v>
      </c>
      <c r="DI166" s="106">
        <v>6732420.6899999958</v>
      </c>
      <c r="DJ166" s="104">
        <v>61723.010000000024</v>
      </c>
      <c r="DK166" s="105">
        <v>312554.87</v>
      </c>
      <c r="DL166" s="105">
        <v>1618272.1700000025</v>
      </c>
      <c r="DM166" s="105">
        <v>608967.27</v>
      </c>
      <c r="DN166" s="105">
        <v>1154162.4099999999</v>
      </c>
      <c r="DO166" s="105">
        <v>968554.92</v>
      </c>
      <c r="DP166" s="105">
        <v>1421159.9</v>
      </c>
      <c r="DQ166" s="105">
        <v>2020497.4199999997</v>
      </c>
      <c r="DR166" s="105">
        <v>0</v>
      </c>
      <c r="DS166" s="105">
        <v>0</v>
      </c>
      <c r="DT166" s="105">
        <v>0</v>
      </c>
      <c r="DU166" s="106">
        <v>0</v>
      </c>
    </row>
    <row r="167" spans="1:125">
      <c r="D167" s="74">
        <v>4411</v>
      </c>
      <c r="E167" s="78" t="s">
        <v>330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0</v>
      </c>
      <c r="CM167" s="105">
        <v>0</v>
      </c>
      <c r="CN167" s="105">
        <v>0</v>
      </c>
      <c r="CO167" s="105">
        <v>0</v>
      </c>
      <c r="CP167" s="105">
        <v>0</v>
      </c>
      <c r="CQ167" s="105">
        <v>0</v>
      </c>
      <c r="CR167" s="105">
        <v>0</v>
      </c>
      <c r="CS167" s="105">
        <v>0</v>
      </c>
      <c r="CT167" s="105">
        <v>0</v>
      </c>
      <c r="CU167" s="105">
        <v>0</v>
      </c>
      <c r="CV167" s="105">
        <v>0</v>
      </c>
      <c r="CW167" s="106">
        <v>0</v>
      </c>
      <c r="CX167" s="104">
        <v>0</v>
      </c>
      <c r="CY167" s="105">
        <v>0</v>
      </c>
      <c r="CZ167" s="105">
        <v>0</v>
      </c>
      <c r="DA167" s="105">
        <v>0</v>
      </c>
      <c r="DB167" s="105">
        <v>0</v>
      </c>
      <c r="DC167" s="105">
        <v>0</v>
      </c>
      <c r="DD167" s="105">
        <v>0</v>
      </c>
      <c r="DE167" s="105">
        <v>0</v>
      </c>
      <c r="DF167" s="105">
        <v>0</v>
      </c>
      <c r="DG167" s="105">
        <v>0</v>
      </c>
      <c r="DH167" s="105">
        <v>0</v>
      </c>
      <c r="DI167" s="106">
        <v>0</v>
      </c>
      <c r="DJ167" s="104">
        <v>1691.0099999999995</v>
      </c>
      <c r="DK167" s="105">
        <v>9313.43</v>
      </c>
      <c r="DL167" s="105">
        <v>4113.01</v>
      </c>
      <c r="DM167" s="105">
        <v>21506.959999999995</v>
      </c>
      <c r="DN167" s="105">
        <v>6491.63</v>
      </c>
      <c r="DO167" s="105">
        <v>21200</v>
      </c>
      <c r="DP167" s="105">
        <v>5391.0099999999993</v>
      </c>
      <c r="DQ167" s="105">
        <v>28625.75</v>
      </c>
      <c r="DR167" s="105">
        <v>0</v>
      </c>
      <c r="DS167" s="105">
        <v>0</v>
      </c>
      <c r="DT167" s="105">
        <v>0</v>
      </c>
      <c r="DU167" s="106">
        <v>0</v>
      </c>
    </row>
    <row r="168" spans="1:125">
      <c r="D168" s="74">
        <v>4412</v>
      </c>
      <c r="E168" s="78" t="s">
        <v>332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12.02</v>
      </c>
      <c r="CM168" s="105">
        <v>0</v>
      </c>
      <c r="CN168" s="105">
        <v>30226.03</v>
      </c>
      <c r="CO168" s="105">
        <v>15007.490000000002</v>
      </c>
      <c r="CP168" s="105">
        <v>225490.40000000002</v>
      </c>
      <c r="CQ168" s="105">
        <v>51444.079999999958</v>
      </c>
      <c r="CR168" s="105">
        <v>74478.399999999994</v>
      </c>
      <c r="CS168" s="105">
        <v>100268.87</v>
      </c>
      <c r="CT168" s="105">
        <v>138821.51</v>
      </c>
      <c r="CU168" s="105">
        <v>81485.640000000014</v>
      </c>
      <c r="CV168" s="105">
        <v>81667.290000000008</v>
      </c>
      <c r="CW168" s="106">
        <v>578627.45000000019</v>
      </c>
      <c r="CX168" s="104">
        <v>0</v>
      </c>
      <c r="CY168" s="105">
        <v>22379.27</v>
      </c>
      <c r="CZ168" s="105">
        <v>103653.71</v>
      </c>
      <c r="DA168" s="105">
        <v>20782.279999999992</v>
      </c>
      <c r="DB168" s="105">
        <v>89077.27</v>
      </c>
      <c r="DC168" s="105">
        <v>139274.37</v>
      </c>
      <c r="DD168" s="105">
        <v>62406.84</v>
      </c>
      <c r="DE168" s="105">
        <v>202667.74</v>
      </c>
      <c r="DF168" s="105">
        <v>49724.229999999996</v>
      </c>
      <c r="DG168" s="105">
        <v>60295.280000000006</v>
      </c>
      <c r="DH168" s="105">
        <v>279165.02</v>
      </c>
      <c r="DI168" s="106">
        <v>373073.87000000005</v>
      </c>
      <c r="DJ168" s="104">
        <v>0</v>
      </c>
      <c r="DK168" s="105">
        <v>43400</v>
      </c>
      <c r="DL168" s="105">
        <v>56179.9</v>
      </c>
      <c r="DM168" s="105">
        <v>65730</v>
      </c>
      <c r="DN168" s="105">
        <v>33304</v>
      </c>
      <c r="DO168" s="105">
        <v>192200</v>
      </c>
      <c r="DP168" s="105">
        <v>42500</v>
      </c>
      <c r="DQ168" s="105">
        <v>103100</v>
      </c>
      <c r="DR168" s="105">
        <v>0</v>
      </c>
      <c r="DS168" s="105">
        <v>0</v>
      </c>
      <c r="DT168" s="105">
        <v>0</v>
      </c>
      <c r="DU168" s="106">
        <v>0</v>
      </c>
    </row>
    <row r="169" spans="1:125">
      <c r="D169" s="74">
        <v>4413</v>
      </c>
      <c r="E169" s="78" t="s">
        <v>334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93855.349999999991</v>
      </c>
      <c r="CM169" s="105">
        <v>23663.710000000003</v>
      </c>
      <c r="CN169" s="105">
        <v>293243.46999999997</v>
      </c>
      <c r="CO169" s="105">
        <v>282990.63999999996</v>
      </c>
      <c r="CP169" s="105">
        <v>10496.16</v>
      </c>
      <c r="CQ169" s="105">
        <v>25738.059999999998</v>
      </c>
      <c r="CR169" s="105">
        <v>12980</v>
      </c>
      <c r="CS169" s="105">
        <v>327258.42</v>
      </c>
      <c r="CT169" s="105">
        <v>228386.38000000003</v>
      </c>
      <c r="CU169" s="105">
        <v>65713.599999999991</v>
      </c>
      <c r="CV169" s="105">
        <v>38780.81</v>
      </c>
      <c r="CW169" s="106">
        <v>536308.37999999989</v>
      </c>
      <c r="CX169" s="104">
        <v>0</v>
      </c>
      <c r="CY169" s="105">
        <v>228499</v>
      </c>
      <c r="CZ169" s="105">
        <v>188928.97</v>
      </c>
      <c r="DA169" s="105">
        <v>2083.33</v>
      </c>
      <c r="DB169" s="105">
        <v>0</v>
      </c>
      <c r="DC169" s="105">
        <v>15662.42</v>
      </c>
      <c r="DD169" s="105">
        <v>79691.94</v>
      </c>
      <c r="DE169" s="105">
        <v>80534.689999999988</v>
      </c>
      <c r="DF169" s="105">
        <v>67662.14</v>
      </c>
      <c r="DG169" s="105">
        <v>25612.17</v>
      </c>
      <c r="DH169" s="105">
        <v>1314.03</v>
      </c>
      <c r="DI169" s="106">
        <v>154939.32999999996</v>
      </c>
      <c r="DJ169" s="104">
        <v>0</v>
      </c>
      <c r="DK169" s="105">
        <v>49938.559999999998</v>
      </c>
      <c r="DL169" s="105">
        <v>42708.33</v>
      </c>
      <c r="DM169" s="105">
        <v>208.33</v>
      </c>
      <c r="DN169" s="105">
        <v>67464.479999999996</v>
      </c>
      <c r="DO169" s="105">
        <v>117658.33</v>
      </c>
      <c r="DP169" s="105">
        <v>127220.46</v>
      </c>
      <c r="DQ169" s="105">
        <v>46610.250000000007</v>
      </c>
      <c r="DR169" s="105">
        <v>0</v>
      </c>
      <c r="DS169" s="105">
        <v>0</v>
      </c>
      <c r="DT169" s="105">
        <v>0</v>
      </c>
      <c r="DU169" s="106">
        <v>0</v>
      </c>
    </row>
    <row r="170" spans="1:125">
      <c r="D170" s="74">
        <v>4414</v>
      </c>
      <c r="E170" s="78" t="s">
        <v>336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12315.5</v>
      </c>
      <c r="CO170" s="105">
        <v>45851.06</v>
      </c>
      <c r="CP170" s="105">
        <v>38875.64</v>
      </c>
      <c r="CQ170" s="105">
        <v>60705.099999999991</v>
      </c>
      <c r="CR170" s="105">
        <v>69712.889999999985</v>
      </c>
      <c r="CS170" s="105">
        <v>18895</v>
      </c>
      <c r="CT170" s="105">
        <v>3560</v>
      </c>
      <c r="CU170" s="105">
        <v>89302</v>
      </c>
      <c r="CV170" s="105">
        <v>46575.31</v>
      </c>
      <c r="CW170" s="106">
        <v>218073.42000000004</v>
      </c>
      <c r="CX170" s="104">
        <v>0</v>
      </c>
      <c r="CY170" s="105">
        <v>0</v>
      </c>
      <c r="CZ170" s="105">
        <v>742.5</v>
      </c>
      <c r="DA170" s="105">
        <v>29402.079999999994</v>
      </c>
      <c r="DB170" s="105">
        <v>98636.09</v>
      </c>
      <c r="DC170" s="105">
        <v>15568.07</v>
      </c>
      <c r="DD170" s="105">
        <v>105222.57</v>
      </c>
      <c r="DE170" s="105">
        <v>20169.400000000001</v>
      </c>
      <c r="DF170" s="105">
        <v>32471.01</v>
      </c>
      <c r="DG170" s="105">
        <v>113821.04</v>
      </c>
      <c r="DH170" s="105">
        <v>51916.670000000013</v>
      </c>
      <c r="DI170" s="106">
        <v>104331.19999999998</v>
      </c>
      <c r="DJ170" s="104">
        <v>0</v>
      </c>
      <c r="DK170" s="105">
        <v>51282.8</v>
      </c>
      <c r="DL170" s="105">
        <v>47796.17</v>
      </c>
      <c r="DM170" s="105">
        <v>107260.9</v>
      </c>
      <c r="DN170" s="105">
        <v>109820.15000000001</v>
      </c>
      <c r="DO170" s="105">
        <v>55683.25</v>
      </c>
      <c r="DP170" s="105">
        <v>72254.22</v>
      </c>
      <c r="DQ170" s="105">
        <v>48965.95</v>
      </c>
      <c r="DR170" s="105">
        <v>0</v>
      </c>
      <c r="DS170" s="105">
        <v>0</v>
      </c>
      <c r="DT170" s="105">
        <v>0</v>
      </c>
      <c r="DU170" s="106">
        <v>0</v>
      </c>
    </row>
    <row r="171" spans="1:125">
      <c r="D171" s="74">
        <v>4415</v>
      </c>
      <c r="E171" s="78" t="s">
        <v>338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55698.119999999995</v>
      </c>
      <c r="CM171" s="105">
        <v>54286.359999999993</v>
      </c>
      <c r="CN171" s="105">
        <v>169744.78999999998</v>
      </c>
      <c r="CO171" s="105">
        <v>284790.03000000154</v>
      </c>
      <c r="CP171" s="105">
        <v>116365.64999999997</v>
      </c>
      <c r="CQ171" s="105">
        <v>121538.83000000003</v>
      </c>
      <c r="CR171" s="105">
        <v>205337.74000000005</v>
      </c>
      <c r="CS171" s="105">
        <v>347666.56</v>
      </c>
      <c r="CT171" s="105">
        <v>441247.23999999987</v>
      </c>
      <c r="CU171" s="105">
        <v>319322.41999999993</v>
      </c>
      <c r="CV171" s="105">
        <v>160901.00999999998</v>
      </c>
      <c r="CW171" s="106">
        <v>3051702.310000001</v>
      </c>
      <c r="CX171" s="104">
        <v>7906.58</v>
      </c>
      <c r="CY171" s="105">
        <v>93612.669999999765</v>
      </c>
      <c r="CZ171" s="105">
        <v>88391.78</v>
      </c>
      <c r="DA171" s="105">
        <v>277075.80999999994</v>
      </c>
      <c r="DB171" s="105">
        <v>320405.96000000002</v>
      </c>
      <c r="DC171" s="105">
        <v>567005.84</v>
      </c>
      <c r="DD171" s="105">
        <v>164890.24999999997</v>
      </c>
      <c r="DE171" s="105">
        <v>664939.1100000001</v>
      </c>
      <c r="DF171" s="105">
        <v>304850.76000000007</v>
      </c>
      <c r="DG171" s="105">
        <v>1421908.0799999991</v>
      </c>
      <c r="DH171" s="105">
        <v>1251630.3900000001</v>
      </c>
      <c r="DI171" s="106">
        <v>5222510.1099999957</v>
      </c>
      <c r="DJ171" s="104">
        <v>53324.730000000018</v>
      </c>
      <c r="DK171" s="105">
        <v>59601.920000000006</v>
      </c>
      <c r="DL171" s="105">
        <v>1060919.2200000025</v>
      </c>
      <c r="DM171" s="105">
        <v>213284.43999999997</v>
      </c>
      <c r="DN171" s="105">
        <v>465186.66999999993</v>
      </c>
      <c r="DO171" s="105">
        <v>367759.69999999995</v>
      </c>
      <c r="DP171" s="105">
        <v>406161.24999999983</v>
      </c>
      <c r="DQ171" s="105">
        <v>1122590.2499999998</v>
      </c>
      <c r="DR171" s="105">
        <v>0</v>
      </c>
      <c r="DS171" s="105">
        <v>0</v>
      </c>
      <c r="DT171" s="105">
        <v>0</v>
      </c>
      <c r="DU171" s="106">
        <v>0</v>
      </c>
    </row>
    <row r="172" spans="1:125">
      <c r="D172" s="74">
        <v>4416</v>
      </c>
      <c r="E172" s="78" t="s">
        <v>340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7638.02</v>
      </c>
      <c r="CM172" s="105">
        <v>34265.26</v>
      </c>
      <c r="CN172" s="105">
        <v>8385.0999999999985</v>
      </c>
      <c r="CO172" s="105">
        <v>63232.789999999994</v>
      </c>
      <c r="CP172" s="105">
        <v>305998.30000000005</v>
      </c>
      <c r="CQ172" s="105">
        <v>230638.74999999997</v>
      </c>
      <c r="CR172" s="105">
        <v>24869.37</v>
      </c>
      <c r="CS172" s="105">
        <v>479636.80000000005</v>
      </c>
      <c r="CT172" s="105">
        <v>30913.99</v>
      </c>
      <c r="CU172" s="105">
        <v>92913.430000000008</v>
      </c>
      <c r="CV172" s="105">
        <v>100075.76</v>
      </c>
      <c r="CW172" s="106">
        <v>359734.27</v>
      </c>
      <c r="CX172" s="104">
        <v>5832.45</v>
      </c>
      <c r="CY172" s="105">
        <v>23401.71</v>
      </c>
      <c r="CZ172" s="105">
        <v>40941.479999999996</v>
      </c>
      <c r="DA172" s="105">
        <v>418479.39</v>
      </c>
      <c r="DB172" s="105">
        <v>112868.01000000001</v>
      </c>
      <c r="DC172" s="105">
        <v>16986.690000000002</v>
      </c>
      <c r="DD172" s="105">
        <v>342113.45</v>
      </c>
      <c r="DE172" s="105">
        <v>911833.7300000001</v>
      </c>
      <c r="DF172" s="105">
        <v>31695.06</v>
      </c>
      <c r="DG172" s="105">
        <v>326789.46999999991</v>
      </c>
      <c r="DH172" s="105">
        <v>2976573.53</v>
      </c>
      <c r="DI172" s="106">
        <v>852071.23999999953</v>
      </c>
      <c r="DJ172" s="104">
        <v>6707.27</v>
      </c>
      <c r="DK172" s="105">
        <v>94430.709999999992</v>
      </c>
      <c r="DL172" s="105">
        <v>406555.54000000004</v>
      </c>
      <c r="DM172" s="105">
        <v>200976.64000000004</v>
      </c>
      <c r="DN172" s="105">
        <v>465071.95999999996</v>
      </c>
      <c r="DO172" s="105">
        <v>201405.9</v>
      </c>
      <c r="DP172" s="105">
        <v>732715.40000000014</v>
      </c>
      <c r="DQ172" s="105">
        <v>670605.22</v>
      </c>
      <c r="DR172" s="105">
        <v>0</v>
      </c>
      <c r="DS172" s="105">
        <v>0</v>
      </c>
      <c r="DT172" s="105">
        <v>0</v>
      </c>
      <c r="DU172" s="106">
        <v>0</v>
      </c>
    </row>
    <row r="173" spans="1:125">
      <c r="D173" s="74">
        <v>4417</v>
      </c>
      <c r="E173" s="78" t="s">
        <v>342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2100.77</v>
      </c>
      <c r="CM173" s="105">
        <v>1230</v>
      </c>
      <c r="CN173" s="105">
        <v>5002.5600000000004</v>
      </c>
      <c r="CO173" s="105">
        <v>10000</v>
      </c>
      <c r="CP173" s="105">
        <v>0</v>
      </c>
      <c r="CQ173" s="105">
        <v>13880.18</v>
      </c>
      <c r="CR173" s="105">
        <v>16614</v>
      </c>
      <c r="CS173" s="105">
        <v>9282.67</v>
      </c>
      <c r="CT173" s="105">
        <v>2233.1899999999996</v>
      </c>
      <c r="CU173" s="105">
        <v>7072.2800000000007</v>
      </c>
      <c r="CV173" s="105">
        <v>12058.73</v>
      </c>
      <c r="CW173" s="106">
        <v>19678.989999999998</v>
      </c>
      <c r="CX173" s="104">
        <v>0</v>
      </c>
      <c r="CY173" s="105">
        <v>0</v>
      </c>
      <c r="CZ173" s="105">
        <v>1695.95</v>
      </c>
      <c r="DA173" s="105">
        <v>1525.8199999999997</v>
      </c>
      <c r="DB173" s="105">
        <v>13082.17</v>
      </c>
      <c r="DC173" s="105">
        <v>11902.640000000001</v>
      </c>
      <c r="DD173" s="105">
        <v>9446.82</v>
      </c>
      <c r="DE173" s="105">
        <v>4984.91</v>
      </c>
      <c r="DF173" s="105">
        <v>9970.31</v>
      </c>
      <c r="DG173" s="105">
        <v>10397.92</v>
      </c>
      <c r="DH173" s="105">
        <v>1498</v>
      </c>
      <c r="DI173" s="106">
        <v>25494.94</v>
      </c>
      <c r="DJ173" s="104">
        <v>0</v>
      </c>
      <c r="DK173" s="105">
        <v>4587.45</v>
      </c>
      <c r="DL173" s="105">
        <v>0</v>
      </c>
      <c r="DM173" s="105">
        <v>0</v>
      </c>
      <c r="DN173" s="105">
        <v>6823.52</v>
      </c>
      <c r="DO173" s="105">
        <v>12647.74</v>
      </c>
      <c r="DP173" s="105">
        <v>34917.56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</row>
    <row r="174" spans="1:125">
      <c r="D174" s="74">
        <v>4418</v>
      </c>
      <c r="E174" s="78" t="s">
        <v>344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1125364.24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44999997.32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</row>
    <row r="175" spans="1:125">
      <c r="D175" s="74">
        <v>4419</v>
      </c>
      <c r="E175" s="78" t="s">
        <v>346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</row>
    <row r="176" spans="1:125">
      <c r="A176" s="74" t="s">
        <v>100</v>
      </c>
      <c r="B176" s="74">
        <v>45</v>
      </c>
      <c r="E176" s="78" t="s">
        <v>348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614160.66</v>
      </c>
      <c r="CO176" s="105">
        <v>220833.34</v>
      </c>
      <c r="CP176" s="105">
        <v>331814</v>
      </c>
      <c r="CQ176" s="105">
        <v>6656</v>
      </c>
      <c r="CR176" s="105">
        <v>27500</v>
      </c>
      <c r="CS176" s="105">
        <v>40000</v>
      </c>
      <c r="CT176" s="105">
        <v>17507.28</v>
      </c>
      <c r="CU176" s="105">
        <v>533513.18999999994</v>
      </c>
      <c r="CV176" s="105">
        <v>69960</v>
      </c>
      <c r="CW176" s="106">
        <v>828836.4</v>
      </c>
      <c r="CX176" s="104">
        <v>46726.67</v>
      </c>
      <c r="CY176" s="105">
        <v>493119.12</v>
      </c>
      <c r="CZ176" s="105">
        <v>0</v>
      </c>
      <c r="DA176" s="105">
        <v>286420</v>
      </c>
      <c r="DB176" s="105">
        <v>0</v>
      </c>
      <c r="DC176" s="105">
        <v>411760.67</v>
      </c>
      <c r="DD176" s="105">
        <v>16000</v>
      </c>
      <c r="DE176" s="105">
        <v>15000</v>
      </c>
      <c r="DF176" s="105">
        <v>505984</v>
      </c>
      <c r="DG176" s="105">
        <v>5000</v>
      </c>
      <c r="DH176" s="105">
        <v>105666.66</v>
      </c>
      <c r="DI176" s="106">
        <v>599222.64999999991</v>
      </c>
      <c r="DJ176" s="104">
        <v>13003.12</v>
      </c>
      <c r="DK176" s="105">
        <v>303628</v>
      </c>
      <c r="DL176" s="105">
        <v>0</v>
      </c>
      <c r="DM176" s="105">
        <v>287926</v>
      </c>
      <c r="DN176" s="105">
        <v>0</v>
      </c>
      <c r="DO176" s="105">
        <v>298266</v>
      </c>
      <c r="DP176" s="105">
        <v>163833.34</v>
      </c>
      <c r="DQ176" s="105">
        <v>161666.66999999998</v>
      </c>
      <c r="DR176" s="105">
        <v>0</v>
      </c>
      <c r="DS176" s="105">
        <v>0</v>
      </c>
      <c r="DT176" s="105">
        <v>0</v>
      </c>
      <c r="DU176" s="106">
        <v>0</v>
      </c>
    </row>
    <row r="177" spans="1:125">
      <c r="C177" s="74">
        <v>451</v>
      </c>
      <c r="D177" s="74">
        <v>451</v>
      </c>
      <c r="E177" s="78" t="s">
        <v>121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614160.66</v>
      </c>
      <c r="CO177" s="105">
        <v>220833.34</v>
      </c>
      <c r="CP177" s="105">
        <v>331814</v>
      </c>
      <c r="CQ177" s="105">
        <v>6656</v>
      </c>
      <c r="CR177" s="105">
        <v>27500</v>
      </c>
      <c r="CS177" s="105">
        <v>40000</v>
      </c>
      <c r="CT177" s="105">
        <v>17507.28</v>
      </c>
      <c r="CU177" s="105">
        <v>533513.18999999994</v>
      </c>
      <c r="CV177" s="105">
        <v>69960</v>
      </c>
      <c r="CW177" s="106">
        <v>828836.4</v>
      </c>
      <c r="CX177" s="104">
        <v>46726.67</v>
      </c>
      <c r="CY177" s="105">
        <v>493119.12</v>
      </c>
      <c r="CZ177" s="105">
        <v>0</v>
      </c>
      <c r="DA177" s="105">
        <v>286420</v>
      </c>
      <c r="DB177" s="105">
        <v>0</v>
      </c>
      <c r="DC177" s="105">
        <v>411760.67</v>
      </c>
      <c r="DD177" s="105">
        <v>16000</v>
      </c>
      <c r="DE177" s="105">
        <v>15000</v>
      </c>
      <c r="DF177" s="105">
        <v>505984</v>
      </c>
      <c r="DG177" s="105">
        <v>5000</v>
      </c>
      <c r="DH177" s="105">
        <v>105666.66</v>
      </c>
      <c r="DI177" s="106">
        <v>599222.64999999991</v>
      </c>
      <c r="DJ177" s="104">
        <v>13003.12</v>
      </c>
      <c r="DK177" s="105">
        <v>303628</v>
      </c>
      <c r="DL177" s="105">
        <v>0</v>
      </c>
      <c r="DM177" s="105">
        <v>287926</v>
      </c>
      <c r="DN177" s="105">
        <v>0</v>
      </c>
      <c r="DO177" s="105">
        <v>298266</v>
      </c>
      <c r="DP177" s="105">
        <v>163833.34</v>
      </c>
      <c r="DQ177" s="105">
        <v>161666.66999999998</v>
      </c>
      <c r="DR177" s="105">
        <v>0</v>
      </c>
      <c r="DS177" s="105">
        <v>0</v>
      </c>
      <c r="DT177" s="105">
        <v>0</v>
      </c>
      <c r="DU177" s="106">
        <v>0</v>
      </c>
    </row>
    <row r="178" spans="1:125" ht="30">
      <c r="D178" s="74">
        <v>4511</v>
      </c>
      <c r="E178" s="78" t="s">
        <v>350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0</v>
      </c>
      <c r="CM178" s="105">
        <v>0</v>
      </c>
      <c r="CN178" s="105">
        <v>0</v>
      </c>
      <c r="CO178" s="105">
        <v>0</v>
      </c>
      <c r="CP178" s="105">
        <v>0</v>
      </c>
      <c r="CQ178" s="105">
        <v>0</v>
      </c>
      <c r="CR178" s="105">
        <v>0</v>
      </c>
      <c r="CS178" s="105">
        <v>0</v>
      </c>
      <c r="CT178" s="105">
        <v>0</v>
      </c>
      <c r="CU178" s="105">
        <v>0</v>
      </c>
      <c r="CV178" s="105">
        <v>0</v>
      </c>
      <c r="CW178" s="106">
        <v>0</v>
      </c>
      <c r="CX178" s="104">
        <v>0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6">
        <v>0</v>
      </c>
      <c r="DJ178" s="104">
        <v>0</v>
      </c>
      <c r="DK178" s="105">
        <v>0</v>
      </c>
      <c r="DL178" s="105">
        <v>0</v>
      </c>
      <c r="DM178" s="105">
        <v>0</v>
      </c>
      <c r="DN178" s="105">
        <v>0</v>
      </c>
      <c r="DO178" s="105">
        <v>0</v>
      </c>
      <c r="DP178" s="105">
        <v>0</v>
      </c>
      <c r="DQ178" s="105">
        <v>0</v>
      </c>
      <c r="DR178" s="105">
        <v>0</v>
      </c>
      <c r="DS178" s="105">
        <v>0</v>
      </c>
      <c r="DT178" s="105">
        <v>0</v>
      </c>
      <c r="DU178" s="106">
        <v>0</v>
      </c>
    </row>
    <row r="179" spans="1:125">
      <c r="D179" s="74">
        <v>4512</v>
      </c>
      <c r="E179" s="78" t="s">
        <v>352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0</v>
      </c>
      <c r="CM179" s="105">
        <v>0</v>
      </c>
      <c r="CN179" s="105">
        <v>0</v>
      </c>
      <c r="CO179" s="105">
        <v>0</v>
      </c>
      <c r="CP179" s="105">
        <v>0</v>
      </c>
      <c r="CQ179" s="105">
        <v>0</v>
      </c>
      <c r="CR179" s="105">
        <v>0</v>
      </c>
      <c r="CS179" s="105">
        <v>0</v>
      </c>
      <c r="CT179" s="105">
        <v>0</v>
      </c>
      <c r="CU179" s="105">
        <v>0</v>
      </c>
      <c r="CV179" s="105">
        <v>0</v>
      </c>
      <c r="CW179" s="106">
        <v>0</v>
      </c>
      <c r="CX179" s="104">
        <v>0</v>
      </c>
      <c r="CY179" s="105">
        <v>0</v>
      </c>
      <c r="CZ179" s="105">
        <v>0</v>
      </c>
      <c r="DA179" s="105">
        <v>0</v>
      </c>
      <c r="DB179" s="105">
        <v>0</v>
      </c>
      <c r="DC179" s="105">
        <v>0</v>
      </c>
      <c r="DD179" s="105">
        <v>0</v>
      </c>
      <c r="DE179" s="105">
        <v>0</v>
      </c>
      <c r="DF179" s="105">
        <v>0</v>
      </c>
      <c r="DG179" s="105">
        <v>0</v>
      </c>
      <c r="DH179" s="105">
        <v>0</v>
      </c>
      <c r="DI179" s="106">
        <v>0</v>
      </c>
      <c r="DJ179" s="104">
        <v>0</v>
      </c>
      <c r="DK179" s="105">
        <v>0</v>
      </c>
      <c r="DL179" s="105">
        <v>0</v>
      </c>
      <c r="DM179" s="105">
        <v>0</v>
      </c>
      <c r="DN179" s="105">
        <v>0</v>
      </c>
      <c r="DO179" s="105">
        <v>0</v>
      </c>
      <c r="DP179" s="105">
        <v>0</v>
      </c>
      <c r="DQ179" s="105">
        <v>0</v>
      </c>
      <c r="DR179" s="105">
        <v>0</v>
      </c>
      <c r="DS179" s="105">
        <v>0</v>
      </c>
      <c r="DT179" s="105">
        <v>0</v>
      </c>
      <c r="DU179" s="106">
        <v>0</v>
      </c>
    </row>
    <row r="180" spans="1:125">
      <c r="D180" s="74">
        <v>4513</v>
      </c>
      <c r="E180" s="78" t="s">
        <v>354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0</v>
      </c>
      <c r="CM180" s="105">
        <v>0</v>
      </c>
      <c r="CN180" s="105">
        <v>546494</v>
      </c>
      <c r="CO180" s="105">
        <v>0</v>
      </c>
      <c r="CP180" s="105">
        <v>271814</v>
      </c>
      <c r="CQ180" s="105">
        <v>1656</v>
      </c>
      <c r="CR180" s="105">
        <v>0</v>
      </c>
      <c r="CS180" s="105">
        <v>0</v>
      </c>
      <c r="CT180" s="105">
        <v>2507.2800000000002</v>
      </c>
      <c r="CU180" s="105">
        <v>276229</v>
      </c>
      <c r="CV180" s="105">
        <v>960</v>
      </c>
      <c r="CW180" s="106">
        <v>300339.71999999997</v>
      </c>
      <c r="CX180" s="104">
        <v>5060</v>
      </c>
      <c r="CY180" s="105">
        <v>285118</v>
      </c>
      <c r="CZ180" s="105">
        <v>0</v>
      </c>
      <c r="DA180" s="105">
        <v>286420</v>
      </c>
      <c r="DB180" s="105">
        <v>0</v>
      </c>
      <c r="DC180" s="105">
        <v>285094</v>
      </c>
      <c r="DD180" s="105">
        <v>0</v>
      </c>
      <c r="DE180" s="105">
        <v>0</v>
      </c>
      <c r="DF180" s="105">
        <v>285484</v>
      </c>
      <c r="DG180" s="105">
        <v>0</v>
      </c>
      <c r="DH180" s="105">
        <v>0</v>
      </c>
      <c r="DI180" s="106">
        <v>285978</v>
      </c>
      <c r="DJ180" s="104">
        <v>0</v>
      </c>
      <c r="DK180" s="105">
        <v>289628</v>
      </c>
      <c r="DL180" s="105">
        <v>0</v>
      </c>
      <c r="DM180" s="105">
        <v>287926</v>
      </c>
      <c r="DN180" s="105">
        <v>0</v>
      </c>
      <c r="DO180" s="105">
        <v>287766</v>
      </c>
      <c r="DP180" s="105">
        <v>0</v>
      </c>
      <c r="DQ180" s="105">
        <v>0</v>
      </c>
      <c r="DR180" s="105">
        <v>0</v>
      </c>
      <c r="DS180" s="105">
        <v>0</v>
      </c>
      <c r="DT180" s="105">
        <v>0</v>
      </c>
      <c r="DU180" s="106">
        <v>0</v>
      </c>
    </row>
    <row r="181" spans="1:125" ht="30">
      <c r="D181" s="74">
        <v>4514</v>
      </c>
      <c r="E181" s="78" t="s">
        <v>356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0</v>
      </c>
      <c r="CP181" s="105">
        <v>0</v>
      </c>
      <c r="CQ181" s="105">
        <v>0</v>
      </c>
      <c r="CR181" s="105">
        <v>0</v>
      </c>
      <c r="CS181" s="105">
        <v>0</v>
      </c>
      <c r="CT181" s="105">
        <v>0</v>
      </c>
      <c r="CU181" s="105">
        <v>0</v>
      </c>
      <c r="CV181" s="105">
        <v>0</v>
      </c>
      <c r="CW181" s="106">
        <v>0</v>
      </c>
      <c r="CX181" s="104">
        <v>0</v>
      </c>
      <c r="CY181" s="105">
        <v>0</v>
      </c>
      <c r="CZ181" s="105">
        <v>0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0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</row>
    <row r="182" spans="1:125">
      <c r="D182" s="74">
        <v>4515</v>
      </c>
      <c r="E182" s="78" t="s">
        <v>358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5000</v>
      </c>
      <c r="CM182" s="105">
        <v>57001.11</v>
      </c>
      <c r="CN182" s="105">
        <v>67666.66</v>
      </c>
      <c r="CO182" s="105">
        <v>220833.34</v>
      </c>
      <c r="CP182" s="105">
        <v>60000</v>
      </c>
      <c r="CQ182" s="105">
        <v>5000</v>
      </c>
      <c r="CR182" s="105">
        <v>27500</v>
      </c>
      <c r="CS182" s="105">
        <v>40000</v>
      </c>
      <c r="CT182" s="105">
        <v>15000</v>
      </c>
      <c r="CU182" s="105">
        <v>257284.19</v>
      </c>
      <c r="CV182" s="105">
        <v>69000</v>
      </c>
      <c r="CW182" s="106">
        <v>528496.68000000005</v>
      </c>
      <c r="CX182" s="104">
        <v>41666.67</v>
      </c>
      <c r="CY182" s="105">
        <v>208001.12</v>
      </c>
      <c r="CZ182" s="105">
        <v>0</v>
      </c>
      <c r="DA182" s="105">
        <v>0</v>
      </c>
      <c r="DB182" s="105">
        <v>0</v>
      </c>
      <c r="DC182" s="105">
        <v>126666.67</v>
      </c>
      <c r="DD182" s="105">
        <v>16000</v>
      </c>
      <c r="DE182" s="105">
        <v>15000</v>
      </c>
      <c r="DF182" s="105">
        <v>220500</v>
      </c>
      <c r="DG182" s="105">
        <v>5000</v>
      </c>
      <c r="DH182" s="105">
        <v>105666.66</v>
      </c>
      <c r="DI182" s="106">
        <v>313244.64999999997</v>
      </c>
      <c r="DJ182" s="104">
        <v>13003.12</v>
      </c>
      <c r="DK182" s="105">
        <v>14000</v>
      </c>
      <c r="DL182" s="105">
        <v>0</v>
      </c>
      <c r="DM182" s="105">
        <v>0</v>
      </c>
      <c r="DN182" s="105">
        <v>0</v>
      </c>
      <c r="DO182" s="105">
        <v>10500</v>
      </c>
      <c r="DP182" s="105">
        <v>163833.34</v>
      </c>
      <c r="DQ182" s="105">
        <v>161666.66999999998</v>
      </c>
      <c r="DR182" s="105">
        <v>0</v>
      </c>
      <c r="DS182" s="105">
        <v>0</v>
      </c>
      <c r="DT182" s="105">
        <v>0</v>
      </c>
      <c r="DU182" s="106">
        <v>0</v>
      </c>
    </row>
    <row r="183" spans="1:125">
      <c r="A183" s="74" t="s">
        <v>100</v>
      </c>
      <c r="B183" s="74">
        <v>46</v>
      </c>
      <c r="E183" s="78" t="s">
        <v>360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13535535.23</v>
      </c>
      <c r="CM183" s="105">
        <v>1235188.6600000001</v>
      </c>
      <c r="CN183" s="105">
        <v>5069298.5799999991</v>
      </c>
      <c r="CO183" s="105">
        <v>5426716.3900000006</v>
      </c>
      <c r="CP183" s="105">
        <v>4462597.3999999994</v>
      </c>
      <c r="CQ183" s="105">
        <v>12284472.710000001</v>
      </c>
      <c r="CR183" s="105">
        <v>19258533.780000001</v>
      </c>
      <c r="CS183" s="105">
        <v>10735160.850000001</v>
      </c>
      <c r="CT183" s="105">
        <v>19194056.120000001</v>
      </c>
      <c r="CU183" s="105">
        <v>11227719.770000001</v>
      </c>
      <c r="CV183" s="105">
        <v>7409763.3200000003</v>
      </c>
      <c r="CW183" s="106">
        <v>64186408.939999998</v>
      </c>
      <c r="CX183" s="104">
        <v>2995587.7600000002</v>
      </c>
      <c r="CY183" s="105">
        <v>3336299.88</v>
      </c>
      <c r="CZ183" s="105">
        <v>7984326.129999999</v>
      </c>
      <c r="DA183" s="105">
        <v>37331422.000000007</v>
      </c>
      <c r="DB183" s="105">
        <v>9651336.870000001</v>
      </c>
      <c r="DC183" s="105">
        <v>51081075.510000005</v>
      </c>
      <c r="DD183" s="105">
        <v>31417546.140000001</v>
      </c>
      <c r="DE183" s="105">
        <v>4545826.76</v>
      </c>
      <c r="DF183" s="105">
        <v>14570015.650000002</v>
      </c>
      <c r="DG183" s="105">
        <v>10152744.359999999</v>
      </c>
      <c r="DH183" s="105">
        <v>5468562.75</v>
      </c>
      <c r="DI183" s="106">
        <v>31216208.469999999</v>
      </c>
      <c r="DJ183" s="104">
        <v>17043987.649999999</v>
      </c>
      <c r="DK183" s="105">
        <v>1933056.25</v>
      </c>
      <c r="DL183" s="105">
        <v>30815576.710000008</v>
      </c>
      <c r="DM183" s="105">
        <v>39716380.309999995</v>
      </c>
      <c r="DN183" s="105">
        <v>5165036.2</v>
      </c>
      <c r="DO183" s="105">
        <v>34898791.960000001</v>
      </c>
      <c r="DP183" s="105">
        <v>50361192.200000003</v>
      </c>
      <c r="DQ183" s="105">
        <v>1358707.58</v>
      </c>
      <c r="DR183" s="105">
        <v>0</v>
      </c>
      <c r="DS183" s="105">
        <v>0</v>
      </c>
      <c r="DT183" s="105">
        <v>0</v>
      </c>
      <c r="DU183" s="106">
        <v>0</v>
      </c>
    </row>
    <row r="184" spans="1:125">
      <c r="C184" s="74">
        <v>461</v>
      </c>
      <c r="D184" s="74">
        <v>461</v>
      </c>
      <c r="E184" s="78" t="s">
        <v>362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13535535.23</v>
      </c>
      <c r="CM184" s="105">
        <v>1235188.6600000001</v>
      </c>
      <c r="CN184" s="105">
        <v>5069298.5799999991</v>
      </c>
      <c r="CO184" s="105">
        <v>5426716.3900000006</v>
      </c>
      <c r="CP184" s="105">
        <v>4462597.3999999994</v>
      </c>
      <c r="CQ184" s="105">
        <v>12284472.710000001</v>
      </c>
      <c r="CR184" s="105">
        <v>19258533.780000001</v>
      </c>
      <c r="CS184" s="105">
        <v>10735160.850000001</v>
      </c>
      <c r="CT184" s="105">
        <v>19194056.120000001</v>
      </c>
      <c r="CU184" s="105">
        <v>11227719.770000001</v>
      </c>
      <c r="CV184" s="105">
        <v>7409763.3200000003</v>
      </c>
      <c r="CW184" s="106">
        <v>64186408.939999998</v>
      </c>
      <c r="CX184" s="104">
        <v>2995587.7600000002</v>
      </c>
      <c r="CY184" s="105">
        <v>3336299.88</v>
      </c>
      <c r="CZ184" s="105">
        <v>7984326.129999999</v>
      </c>
      <c r="DA184" s="105">
        <v>37331422.000000007</v>
      </c>
      <c r="DB184" s="105">
        <v>9651336.870000001</v>
      </c>
      <c r="DC184" s="105">
        <v>51081075.510000005</v>
      </c>
      <c r="DD184" s="105">
        <v>31417546.140000001</v>
      </c>
      <c r="DE184" s="105">
        <v>4545826.76</v>
      </c>
      <c r="DF184" s="105">
        <v>14570015.650000002</v>
      </c>
      <c r="DG184" s="105">
        <v>10152744.359999999</v>
      </c>
      <c r="DH184" s="105">
        <v>5468562.75</v>
      </c>
      <c r="DI184" s="106">
        <v>31216208.469999999</v>
      </c>
      <c r="DJ184" s="104">
        <v>17043987.649999999</v>
      </c>
      <c r="DK184" s="105">
        <v>1933056.25</v>
      </c>
      <c r="DL184" s="105">
        <v>30815576.710000008</v>
      </c>
      <c r="DM184" s="105">
        <v>39716380.309999995</v>
      </c>
      <c r="DN184" s="105">
        <v>5165036.2</v>
      </c>
      <c r="DO184" s="105">
        <v>34898791.960000001</v>
      </c>
      <c r="DP184" s="105">
        <v>50361192.200000003</v>
      </c>
      <c r="DQ184" s="105">
        <v>1358707.58</v>
      </c>
      <c r="DR184" s="105">
        <v>0</v>
      </c>
      <c r="DS184" s="105">
        <v>0</v>
      </c>
      <c r="DT184" s="105">
        <v>0</v>
      </c>
      <c r="DU184" s="106">
        <v>0</v>
      </c>
    </row>
    <row r="185" spans="1:125" ht="30">
      <c r="D185" s="74">
        <v>4611</v>
      </c>
      <c r="E185" s="78" t="s">
        <v>363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10400865.82</v>
      </c>
      <c r="CM185" s="105">
        <v>1076386.28</v>
      </c>
      <c r="CN185" s="105">
        <v>1750313.7699999998</v>
      </c>
      <c r="CO185" s="105">
        <v>3128301.99</v>
      </c>
      <c r="CP185" s="105">
        <v>1945669.64</v>
      </c>
      <c r="CQ185" s="105">
        <v>989736.54</v>
      </c>
      <c r="CR185" s="105">
        <v>4774307.7200000007</v>
      </c>
      <c r="CS185" s="105">
        <v>9944955.370000001</v>
      </c>
      <c r="CT185" s="105">
        <v>12179630.32</v>
      </c>
      <c r="CU185" s="105">
        <v>7710797.4800000004</v>
      </c>
      <c r="CV185" s="105">
        <v>4899072.42</v>
      </c>
      <c r="CW185" s="106">
        <v>48820983.07</v>
      </c>
      <c r="CX185" s="104">
        <v>572002.05999999994</v>
      </c>
      <c r="CY185" s="105">
        <v>2585632.2399999998</v>
      </c>
      <c r="CZ185" s="105">
        <v>4238041.8499999996</v>
      </c>
      <c r="DA185" s="105">
        <v>3685616.07</v>
      </c>
      <c r="DB185" s="105">
        <v>5144317.790000001</v>
      </c>
      <c r="DC185" s="105">
        <v>35693419.079999998</v>
      </c>
      <c r="DD185" s="105">
        <v>17351336.920000002</v>
      </c>
      <c r="DE185" s="105">
        <v>3355572.06</v>
      </c>
      <c r="DF185" s="105">
        <v>10984463.470000003</v>
      </c>
      <c r="DG185" s="105">
        <v>5540883.2199999997</v>
      </c>
      <c r="DH185" s="105">
        <v>800498.19</v>
      </c>
      <c r="DI185" s="106">
        <v>9805053.8499999996</v>
      </c>
      <c r="DJ185" s="104">
        <v>610568.83000000007</v>
      </c>
      <c r="DK185" s="105">
        <v>814379.62</v>
      </c>
      <c r="DL185" s="105">
        <v>18805287.670000002</v>
      </c>
      <c r="DM185" s="105">
        <v>4348886.3999999994</v>
      </c>
      <c r="DN185" s="105">
        <v>97613.569999999992</v>
      </c>
      <c r="DO185" s="105">
        <v>13454297.34</v>
      </c>
      <c r="DP185" s="105">
        <v>22397928.459999997</v>
      </c>
      <c r="DQ185" s="105">
        <v>99266.37</v>
      </c>
      <c r="DR185" s="105">
        <v>0</v>
      </c>
      <c r="DS185" s="105">
        <v>0</v>
      </c>
      <c r="DT185" s="105">
        <v>0</v>
      </c>
      <c r="DU185" s="106">
        <v>0</v>
      </c>
    </row>
    <row r="186" spans="1:125" ht="30">
      <c r="D186" s="74">
        <v>4612</v>
      </c>
      <c r="E186" s="78" t="s">
        <v>365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3134669.4099999997</v>
      </c>
      <c r="CM186" s="105">
        <v>158802.38</v>
      </c>
      <c r="CN186" s="105">
        <v>3318984.8099999996</v>
      </c>
      <c r="CO186" s="105">
        <v>2298414.4</v>
      </c>
      <c r="CP186" s="105">
        <v>2516927.7599999998</v>
      </c>
      <c r="CQ186" s="105">
        <v>11294736.17</v>
      </c>
      <c r="CR186" s="105">
        <v>14484226.060000002</v>
      </c>
      <c r="CS186" s="105">
        <v>790205.48</v>
      </c>
      <c r="CT186" s="105">
        <v>7014425.7999999998</v>
      </c>
      <c r="CU186" s="105">
        <v>3516922.290000001</v>
      </c>
      <c r="CV186" s="105">
        <v>2510690.9000000004</v>
      </c>
      <c r="CW186" s="106">
        <v>15365425.870000001</v>
      </c>
      <c r="CX186" s="104">
        <v>2423585.7000000002</v>
      </c>
      <c r="CY186" s="105">
        <v>750667.6399999999</v>
      </c>
      <c r="CZ186" s="105">
        <v>3746284.2799999993</v>
      </c>
      <c r="DA186" s="105">
        <v>33645805.930000007</v>
      </c>
      <c r="DB186" s="105">
        <v>4507019.08</v>
      </c>
      <c r="DC186" s="105">
        <v>15387656.430000003</v>
      </c>
      <c r="DD186" s="105">
        <v>14066209.220000001</v>
      </c>
      <c r="DE186" s="105">
        <v>1190254.7</v>
      </c>
      <c r="DF186" s="105">
        <v>3585552.18</v>
      </c>
      <c r="DG186" s="105">
        <v>4611861.1400000006</v>
      </c>
      <c r="DH186" s="105">
        <v>4668064.5600000005</v>
      </c>
      <c r="DI186" s="106">
        <v>21411154.620000001</v>
      </c>
      <c r="DJ186" s="104">
        <v>16433418.82</v>
      </c>
      <c r="DK186" s="105">
        <v>1118676.6299999999</v>
      </c>
      <c r="DL186" s="105">
        <v>12010289.040000005</v>
      </c>
      <c r="DM186" s="105">
        <v>35367493.909999996</v>
      </c>
      <c r="DN186" s="105">
        <v>5067422.63</v>
      </c>
      <c r="DO186" s="105">
        <v>21444494.620000001</v>
      </c>
      <c r="DP186" s="105">
        <v>27963263.740000002</v>
      </c>
      <c r="DQ186" s="105">
        <v>1259441.21</v>
      </c>
      <c r="DR186" s="105">
        <v>0</v>
      </c>
      <c r="DS186" s="105">
        <v>0</v>
      </c>
      <c r="DT186" s="105">
        <v>0</v>
      </c>
      <c r="DU186" s="106">
        <v>0</v>
      </c>
    </row>
    <row r="187" spans="1:125">
      <c r="C187" s="74">
        <v>462</v>
      </c>
      <c r="D187" s="74">
        <v>462</v>
      </c>
      <c r="E187" s="78" t="s">
        <v>367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0</v>
      </c>
      <c r="CO187" s="105">
        <v>145520.37</v>
      </c>
      <c r="CP187" s="105">
        <v>0</v>
      </c>
      <c r="CQ187" s="105">
        <v>0</v>
      </c>
      <c r="CR187" s="105">
        <v>60056480</v>
      </c>
      <c r="CS187" s="105">
        <v>42900294.009999998</v>
      </c>
      <c r="CT187" s="105">
        <v>0</v>
      </c>
      <c r="CU187" s="105">
        <v>0</v>
      </c>
      <c r="CV187" s="105">
        <v>3552750.0900000008</v>
      </c>
      <c r="CW187" s="106">
        <v>575548.03</v>
      </c>
      <c r="CX187" s="104">
        <v>5125021.1000000006</v>
      </c>
      <c r="CY187" s="105">
        <v>28180.16</v>
      </c>
      <c r="CZ187" s="105">
        <v>4529565.8099999996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5576163.8799999999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</row>
    <row r="188" spans="1:125">
      <c r="D188" s="74">
        <v>4621</v>
      </c>
      <c r="E188" s="78" t="s">
        <v>369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145520.37</v>
      </c>
      <c r="CP188" s="105">
        <v>0</v>
      </c>
      <c r="CQ188" s="105">
        <v>0</v>
      </c>
      <c r="CR188" s="105">
        <v>0</v>
      </c>
      <c r="CS188" s="105">
        <v>179503.08</v>
      </c>
      <c r="CT188" s="105">
        <v>0</v>
      </c>
      <c r="CU188" s="105">
        <v>0</v>
      </c>
      <c r="CV188" s="105">
        <v>3552750.0900000008</v>
      </c>
      <c r="CW188" s="106">
        <v>575548.03</v>
      </c>
      <c r="CX188" s="104">
        <v>5125021.1000000006</v>
      </c>
      <c r="CY188" s="105">
        <v>28180.16</v>
      </c>
      <c r="CZ188" s="105">
        <v>4529565.8099999996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5576163.8799999999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</row>
    <row r="189" spans="1:125">
      <c r="D189" s="74">
        <v>4622</v>
      </c>
      <c r="E189" s="78" t="s">
        <v>371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60056480</v>
      </c>
      <c r="CS189" s="105">
        <v>42720790.93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</row>
    <row r="190" spans="1:125">
      <c r="C190" s="74">
        <v>463</v>
      </c>
      <c r="D190" s="74">
        <v>4630</v>
      </c>
      <c r="E190" s="78" t="s">
        <v>373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>
        <v>2525490.4799999991</v>
      </c>
      <c r="CM190" s="105">
        <v>6326878.6600000029</v>
      </c>
      <c r="CN190" s="105">
        <v>2148000.9299999997</v>
      </c>
      <c r="CO190" s="105">
        <v>2468111.1500000008</v>
      </c>
      <c r="CP190" s="105">
        <v>1102492.0999999994</v>
      </c>
      <c r="CQ190" s="105">
        <v>6182153.1799999997</v>
      </c>
      <c r="CR190" s="105">
        <v>15345385.480000004</v>
      </c>
      <c r="CS190" s="105">
        <v>6244697.2600000184</v>
      </c>
      <c r="CT190" s="105">
        <v>5189842.1999999974</v>
      </c>
      <c r="CU190" s="105">
        <v>2777987.4700000011</v>
      </c>
      <c r="CV190" s="105">
        <v>2751258.04</v>
      </c>
      <c r="CW190" s="106">
        <v>7480893.1499999966</v>
      </c>
      <c r="CX190" s="104">
        <v>3537398.1599999983</v>
      </c>
      <c r="CY190" s="105">
        <v>1619286.4000000001</v>
      </c>
      <c r="CZ190" s="105">
        <v>1848944.2799999998</v>
      </c>
      <c r="DA190" s="105">
        <v>1378572.94</v>
      </c>
      <c r="DB190" s="105">
        <v>1300692.7200000014</v>
      </c>
      <c r="DC190" s="105">
        <v>9528423.1400000006</v>
      </c>
      <c r="DD190" s="105">
        <v>10716449.040000012</v>
      </c>
      <c r="DE190" s="105">
        <v>7406618.4700000016</v>
      </c>
      <c r="DF190" s="105">
        <v>1622410.3800000001</v>
      </c>
      <c r="DG190" s="105">
        <v>1457465.0300000005</v>
      </c>
      <c r="DH190" s="105">
        <v>5940231.870000001</v>
      </c>
      <c r="DI190" s="106">
        <v>18916387.729999989</v>
      </c>
      <c r="DJ190" s="104">
        <v>1536097.2400000002</v>
      </c>
      <c r="DK190" s="105">
        <v>1937879.0199999991</v>
      </c>
      <c r="DL190" s="105">
        <v>1971947.6200000008</v>
      </c>
      <c r="DM190" s="105">
        <v>4020535.4399999976</v>
      </c>
      <c r="DN190" s="105">
        <v>2434526.8999999985</v>
      </c>
      <c r="DO190" s="105">
        <v>27513982.240000013</v>
      </c>
      <c r="DP190" s="105">
        <v>11577992.679999953</v>
      </c>
      <c r="DQ190" s="105">
        <v>3364073.1200000141</v>
      </c>
      <c r="DR190" s="105">
        <v>0</v>
      </c>
      <c r="DS190" s="105">
        <v>0</v>
      </c>
      <c r="DT190" s="105">
        <v>0</v>
      </c>
      <c r="DU190" s="106">
        <v>0</v>
      </c>
    </row>
    <row r="191" spans="1:125">
      <c r="A191" s="74" t="s">
        <v>100</v>
      </c>
      <c r="B191" s="74">
        <v>47</v>
      </c>
      <c r="D191" s="74">
        <v>47</v>
      </c>
      <c r="E191" s="78" t="s">
        <v>375</v>
      </c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>
        <v>152480</v>
      </c>
      <c r="CM191" s="105">
        <v>69850</v>
      </c>
      <c r="CN191" s="105">
        <v>381882.20999999996</v>
      </c>
      <c r="CO191" s="105">
        <v>795860</v>
      </c>
      <c r="CP191" s="105">
        <v>1010265.09</v>
      </c>
      <c r="CQ191" s="105">
        <v>3303845.5</v>
      </c>
      <c r="CR191" s="105">
        <v>2217610</v>
      </c>
      <c r="CS191" s="105">
        <v>1221150.82</v>
      </c>
      <c r="CT191" s="105">
        <v>2522421.1</v>
      </c>
      <c r="CU191" s="105">
        <v>283431.86</v>
      </c>
      <c r="CV191" s="105">
        <v>862021</v>
      </c>
      <c r="CW191" s="106">
        <v>1306027.21</v>
      </c>
      <c r="CX191" s="104">
        <v>987800</v>
      </c>
      <c r="CY191" s="105">
        <v>1479416.02</v>
      </c>
      <c r="CZ191" s="105">
        <v>1804250.6199999999</v>
      </c>
      <c r="DA191" s="105">
        <v>0</v>
      </c>
      <c r="DB191" s="105">
        <v>227494.67</v>
      </c>
      <c r="DC191" s="105">
        <v>653597.98</v>
      </c>
      <c r="DD191" s="105">
        <v>858028.14000000013</v>
      </c>
      <c r="DE191" s="105">
        <v>1253986.73</v>
      </c>
      <c r="DF191" s="105">
        <v>1638486.63</v>
      </c>
      <c r="DG191" s="105">
        <v>1434433.1700000002</v>
      </c>
      <c r="DH191" s="105">
        <v>608624.21</v>
      </c>
      <c r="DI191" s="106">
        <v>2586424.5499999998</v>
      </c>
      <c r="DJ191" s="104">
        <v>0</v>
      </c>
      <c r="DK191" s="105">
        <v>0</v>
      </c>
      <c r="DL191" s="105">
        <v>851526.67</v>
      </c>
      <c r="DM191" s="105">
        <v>2065789.5</v>
      </c>
      <c r="DN191" s="105">
        <v>349813.47000000003</v>
      </c>
      <c r="DO191" s="105">
        <v>2801716.91</v>
      </c>
      <c r="DP191" s="105">
        <v>4098120.5999999996</v>
      </c>
      <c r="DQ191" s="105">
        <v>487975.56</v>
      </c>
      <c r="DR191" s="105">
        <v>0</v>
      </c>
      <c r="DS191" s="105">
        <v>0</v>
      </c>
      <c r="DT191" s="105">
        <v>0</v>
      </c>
      <c r="DU191" s="106">
        <v>0</v>
      </c>
    </row>
    <row r="192" spans="1:125">
      <c r="A192" s="74" t="s">
        <v>100</v>
      </c>
      <c r="B192" s="74" t="s">
        <v>100</v>
      </c>
      <c r="C192" s="74">
        <v>471</v>
      </c>
      <c r="D192" s="74">
        <v>4710</v>
      </c>
      <c r="E192" s="78" t="s">
        <v>377</v>
      </c>
      <c r="F192" s="104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6"/>
      <c r="R192" s="104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6"/>
      <c r="AD192" s="104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6"/>
      <c r="AP192" s="104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6"/>
      <c r="BB192" s="104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6"/>
      <c r="BN192" s="104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6"/>
      <c r="BZ192" s="104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4">
        <v>152480</v>
      </c>
      <c r="CM192" s="105">
        <v>69850</v>
      </c>
      <c r="CN192" s="105">
        <v>341282.20999999996</v>
      </c>
      <c r="CO192" s="105">
        <v>430460</v>
      </c>
      <c r="CP192" s="105">
        <v>1010265.09</v>
      </c>
      <c r="CQ192" s="105">
        <v>3303845.5</v>
      </c>
      <c r="CR192" s="105">
        <v>2217610</v>
      </c>
      <c r="CS192" s="105">
        <v>1221150.82</v>
      </c>
      <c r="CT192" s="105">
        <v>2522421.1</v>
      </c>
      <c r="CU192" s="105">
        <v>283431.86</v>
      </c>
      <c r="CV192" s="105">
        <v>862021</v>
      </c>
      <c r="CW192" s="106">
        <v>1306027.21</v>
      </c>
      <c r="CX192" s="104">
        <v>987800</v>
      </c>
      <c r="CY192" s="105">
        <v>1479416.02</v>
      </c>
      <c r="CZ192" s="105">
        <v>1804250.6199999999</v>
      </c>
      <c r="DA192" s="105">
        <v>0</v>
      </c>
      <c r="DB192" s="105">
        <v>227494.67</v>
      </c>
      <c r="DC192" s="105">
        <v>653597.98</v>
      </c>
      <c r="DD192" s="105">
        <v>858028.14000000013</v>
      </c>
      <c r="DE192" s="105">
        <v>1253986.73</v>
      </c>
      <c r="DF192" s="105">
        <v>1638486.63</v>
      </c>
      <c r="DG192" s="105">
        <v>1434433.1700000002</v>
      </c>
      <c r="DH192" s="105">
        <v>608624.21</v>
      </c>
      <c r="DI192" s="106">
        <v>2586424.5499999998</v>
      </c>
      <c r="DJ192" s="104">
        <v>0</v>
      </c>
      <c r="DK192" s="105">
        <v>0</v>
      </c>
      <c r="DL192" s="105">
        <v>851526.67</v>
      </c>
      <c r="DM192" s="105">
        <v>2065789.5</v>
      </c>
      <c r="DN192" s="105">
        <v>349813.47000000003</v>
      </c>
      <c r="DO192" s="105">
        <v>2801716.91</v>
      </c>
      <c r="DP192" s="105">
        <v>4098120.5999999996</v>
      </c>
      <c r="DQ192" s="105">
        <v>487975.56</v>
      </c>
      <c r="DR192" s="105">
        <v>0</v>
      </c>
      <c r="DS192" s="105">
        <v>0</v>
      </c>
      <c r="DT192" s="105">
        <v>0</v>
      </c>
      <c r="DU192" s="106">
        <v>0</v>
      </c>
    </row>
    <row r="193" spans="3:125">
      <c r="C193" s="74">
        <v>472</v>
      </c>
      <c r="D193" s="74">
        <v>4720</v>
      </c>
      <c r="E193" s="78" t="s">
        <v>379</v>
      </c>
      <c r="F193" s="104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6"/>
      <c r="R193" s="104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6"/>
      <c r="AD193" s="104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6"/>
      <c r="AP193" s="104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6"/>
      <c r="BB193" s="104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6"/>
      <c r="BN193" s="104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6"/>
      <c r="BZ193" s="104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4">
        <v>0</v>
      </c>
      <c r="CM193" s="105">
        <v>0</v>
      </c>
      <c r="CN193" s="105">
        <v>40600</v>
      </c>
      <c r="CO193" s="105">
        <v>365400</v>
      </c>
      <c r="CP193" s="105">
        <v>0</v>
      </c>
      <c r="CQ193" s="105">
        <v>0</v>
      </c>
      <c r="CR193" s="105">
        <v>0</v>
      </c>
      <c r="CS193" s="105">
        <v>0</v>
      </c>
      <c r="CT193" s="105">
        <v>0</v>
      </c>
      <c r="CU193" s="105">
        <v>0</v>
      </c>
      <c r="CV193" s="105">
        <v>0</v>
      </c>
      <c r="CW193" s="106">
        <v>0</v>
      </c>
      <c r="CX193" s="104">
        <v>0</v>
      </c>
      <c r="CY193" s="105">
        <v>0</v>
      </c>
      <c r="CZ193" s="105">
        <v>0</v>
      </c>
      <c r="DA193" s="105">
        <v>0</v>
      </c>
      <c r="DB193" s="105">
        <v>0</v>
      </c>
      <c r="DC193" s="105">
        <v>0</v>
      </c>
      <c r="DD193" s="105">
        <v>0</v>
      </c>
      <c r="DE193" s="105">
        <v>0</v>
      </c>
      <c r="DF193" s="105">
        <v>0</v>
      </c>
      <c r="DG193" s="105">
        <v>0</v>
      </c>
      <c r="DH193" s="105">
        <v>0</v>
      </c>
      <c r="DI193" s="106">
        <v>0</v>
      </c>
      <c r="DJ193" s="104">
        <v>0</v>
      </c>
      <c r="DK193" s="105">
        <v>0</v>
      </c>
      <c r="DL193" s="105">
        <v>0</v>
      </c>
      <c r="DM193" s="105">
        <v>0</v>
      </c>
      <c r="DN193" s="105">
        <v>0</v>
      </c>
      <c r="DO193" s="105">
        <v>0</v>
      </c>
      <c r="DP193" s="105">
        <v>0</v>
      </c>
      <c r="DQ193" s="105">
        <v>0</v>
      </c>
      <c r="DR193" s="105">
        <v>0</v>
      </c>
      <c r="DS193" s="105">
        <v>0</v>
      </c>
      <c r="DT193" s="105">
        <v>0</v>
      </c>
      <c r="DU193" s="106">
        <v>0</v>
      </c>
    </row>
    <row r="194" spans="3:125">
      <c r="C194" s="74">
        <v>473</v>
      </c>
      <c r="D194" s="74">
        <v>4730</v>
      </c>
      <c r="E194" s="78" t="s">
        <v>381</v>
      </c>
      <c r="F194" s="104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6"/>
      <c r="R194" s="104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6"/>
      <c r="AD194" s="104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6"/>
      <c r="AP194" s="104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6"/>
      <c r="BB194" s="104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6"/>
      <c r="BN194" s="104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6"/>
      <c r="BZ194" s="104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4">
        <v>0</v>
      </c>
      <c r="CM194" s="105">
        <v>0</v>
      </c>
      <c r="CN194" s="105">
        <v>0</v>
      </c>
      <c r="CO194" s="105">
        <v>0</v>
      </c>
      <c r="CP194" s="105">
        <v>0</v>
      </c>
      <c r="CQ194" s="105">
        <v>0</v>
      </c>
      <c r="CR194" s="105">
        <v>0</v>
      </c>
      <c r="CS194" s="105">
        <v>0</v>
      </c>
      <c r="CT194" s="105">
        <v>0</v>
      </c>
      <c r="CU194" s="105">
        <v>0</v>
      </c>
      <c r="CV194" s="105">
        <v>0</v>
      </c>
      <c r="CW194" s="106">
        <v>0</v>
      </c>
      <c r="CX194" s="104">
        <v>0</v>
      </c>
      <c r="CY194" s="105">
        <v>0</v>
      </c>
      <c r="CZ194" s="105">
        <v>0</v>
      </c>
      <c r="DA194" s="105">
        <v>0</v>
      </c>
      <c r="DB194" s="105">
        <v>0</v>
      </c>
      <c r="DC194" s="105">
        <v>0</v>
      </c>
      <c r="DD194" s="105">
        <v>0</v>
      </c>
      <c r="DE194" s="105">
        <v>0</v>
      </c>
      <c r="DF194" s="105">
        <v>0</v>
      </c>
      <c r="DG194" s="105">
        <v>0</v>
      </c>
      <c r="DH194" s="105">
        <v>0</v>
      </c>
      <c r="DI194" s="106">
        <v>0</v>
      </c>
      <c r="DJ194" s="104">
        <v>0</v>
      </c>
      <c r="DK194" s="105">
        <v>0</v>
      </c>
      <c r="DL194" s="105">
        <v>0</v>
      </c>
      <c r="DM194" s="105">
        <v>0</v>
      </c>
      <c r="DN194" s="105">
        <v>0</v>
      </c>
      <c r="DO194" s="105">
        <v>0</v>
      </c>
      <c r="DP194" s="105">
        <v>0</v>
      </c>
      <c r="DQ194" s="105">
        <v>0</v>
      </c>
      <c r="DR194" s="105">
        <v>0</v>
      </c>
      <c r="DS194" s="105">
        <v>0</v>
      </c>
      <c r="DT194" s="105">
        <v>0</v>
      </c>
      <c r="DU194" s="106">
        <v>0</v>
      </c>
    </row>
    <row r="195" spans="3:125">
      <c r="D195" s="74">
        <v>1005</v>
      </c>
      <c r="E195" s="78" t="s">
        <v>706</v>
      </c>
      <c r="F195" s="104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6"/>
      <c r="R195" s="104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6"/>
      <c r="AD195" s="104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6"/>
      <c r="AP195" s="104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6"/>
      <c r="BB195" s="104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6"/>
      <c r="BN195" s="104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6"/>
      <c r="BZ195" s="104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4"/>
      <c r="CM195" s="105"/>
      <c r="CN195" s="105"/>
      <c r="CO195" s="105"/>
      <c r="CP195" s="105"/>
      <c r="CQ195" s="105"/>
      <c r="CR195" s="105"/>
      <c r="CS195" s="105"/>
      <c r="CT195" s="105"/>
      <c r="CU195" s="105"/>
      <c r="CV195" s="105"/>
      <c r="CW195" s="106">
        <v>14438105.227299999</v>
      </c>
      <c r="CX195" s="104"/>
      <c r="CY195" s="105"/>
      <c r="CZ195" s="105"/>
      <c r="DA195" s="105"/>
      <c r="DB195" s="105"/>
      <c r="DC195" s="105"/>
      <c r="DD195" s="105"/>
      <c r="DE195" s="105"/>
      <c r="DF195" s="105"/>
      <c r="DG195" s="105"/>
      <c r="DH195" s="105"/>
      <c r="DI195" s="106"/>
      <c r="DJ195" s="104"/>
      <c r="DK195" s="105"/>
      <c r="DL195" s="105"/>
      <c r="DM195" s="105"/>
      <c r="DN195" s="105"/>
      <c r="DO195" s="105"/>
      <c r="DP195" s="105"/>
      <c r="DQ195" s="105"/>
      <c r="DR195" s="105"/>
      <c r="DS195" s="105"/>
      <c r="DT195" s="105"/>
      <c r="DU195" s="106"/>
    </row>
    <row r="196" spans="3:125">
      <c r="F196" s="104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6"/>
      <c r="R196" s="104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6"/>
      <c r="AD196" s="104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6"/>
      <c r="AP196" s="104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6"/>
      <c r="BB196" s="104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6"/>
      <c r="BN196" s="104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6"/>
      <c r="BZ196" s="104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4"/>
      <c r="CM196" s="105"/>
      <c r="CN196" s="105"/>
      <c r="CO196" s="105"/>
      <c r="CP196" s="105"/>
      <c r="CQ196" s="105"/>
      <c r="CR196" s="105"/>
      <c r="CS196" s="105"/>
      <c r="CT196" s="105"/>
      <c r="CU196" s="105"/>
      <c r="CV196" s="105"/>
      <c r="CW196" s="106"/>
      <c r="CX196" s="104"/>
      <c r="CY196" s="105"/>
      <c r="CZ196" s="105"/>
      <c r="DA196" s="105"/>
      <c r="DB196" s="105"/>
      <c r="DC196" s="105"/>
      <c r="DD196" s="105"/>
      <c r="DE196" s="105"/>
      <c r="DF196" s="105"/>
      <c r="DG196" s="105"/>
      <c r="DH196" s="105"/>
      <c r="DI196" s="106"/>
      <c r="DJ196" s="104"/>
      <c r="DK196" s="105"/>
      <c r="DL196" s="105"/>
      <c r="DM196" s="105"/>
      <c r="DN196" s="105"/>
      <c r="DO196" s="105"/>
      <c r="DP196" s="105"/>
      <c r="DQ196" s="105"/>
      <c r="DR196" s="105"/>
      <c r="DS196" s="105"/>
      <c r="DT196" s="105"/>
      <c r="DU196" s="106"/>
    </row>
    <row r="197" spans="3:125">
      <c r="E197" s="78" t="str">
        <f>+Master!G22</f>
        <v>Prihodi budžeta</v>
      </c>
      <c r="CL197" s="105">
        <f>+'2013'!G10</f>
        <v>55007549.070000008</v>
      </c>
      <c r="CM197" s="105">
        <f>+'2013'!H10</f>
        <v>75835326.769999996</v>
      </c>
      <c r="CN197" s="105">
        <f>+'2013'!I10</f>
        <v>88914651.390000001</v>
      </c>
      <c r="CO197" s="105">
        <f>+'2013'!J10</f>
        <v>104091401.67000002</v>
      </c>
      <c r="CP197" s="105">
        <f>+'2013'!K10</f>
        <v>94325584.910000011</v>
      </c>
      <c r="CQ197" s="105">
        <f>+'2013'!L10</f>
        <v>99966900.37999998</v>
      </c>
      <c r="CR197" s="105">
        <f>+'2013'!M10</f>
        <v>122481083.35999997</v>
      </c>
      <c r="CS197" s="105">
        <f>+'2013'!N10</f>
        <v>125279368.25000004</v>
      </c>
      <c r="CT197" s="105">
        <f>+'2013'!O10</f>
        <v>117134830.11000004</v>
      </c>
      <c r="CU197" s="105">
        <f>+'2013'!P10</f>
        <v>118761640.25000001</v>
      </c>
      <c r="CV197" s="105">
        <f>+'2013'!Q10</f>
        <v>96518169.450000003</v>
      </c>
      <c r="CW197" s="105">
        <f>+'2013'!R10</f>
        <v>145120002.57999998</v>
      </c>
      <c r="CX197" s="105">
        <f>+'2014'!G10</f>
        <v>70782033.379999995</v>
      </c>
      <c r="CY197" s="105">
        <f>+'2014'!H10</f>
        <v>82133335.86999999</v>
      </c>
      <c r="CZ197" s="105">
        <f>+'2014'!I10</f>
        <v>100708163.93000002</v>
      </c>
      <c r="DA197" s="105">
        <f>+'2014'!J10</f>
        <v>109084648.57999998</v>
      </c>
      <c r="DB197" s="105">
        <f>+'2014'!K10</f>
        <v>102078548.78</v>
      </c>
      <c r="DC197" s="105">
        <f>+'2014'!L10</f>
        <v>109931818.73999998</v>
      </c>
      <c r="DD197" s="105">
        <f>+'2014'!M10</f>
        <v>120720236.03</v>
      </c>
      <c r="DE197" s="105">
        <f>+'2014'!N10</f>
        <v>126556433.89999998</v>
      </c>
      <c r="DF197" s="105">
        <f>+'2014'!O10</f>
        <v>117901924.08</v>
      </c>
      <c r="DG197" s="105">
        <f>+'2014'!P10</f>
        <v>158210534.24000001</v>
      </c>
      <c r="DH197" s="105">
        <f>+'2014'!Q10</f>
        <v>98496460.12999998</v>
      </c>
      <c r="DI197" s="105">
        <f>+'2014'!R10</f>
        <v>155249038.93000004</v>
      </c>
    </row>
    <row r="198" spans="3:125">
      <c r="E198" s="78" t="str">
        <f>+Master!G74</f>
        <v>Budžetki izdaci</v>
      </c>
      <c r="CL198" s="105">
        <f>+'2013'!G30</f>
        <v>84584048.424166679</v>
      </c>
      <c r="CM198" s="105">
        <f>+'2013'!H30</f>
        <v>102684088.27416666</v>
      </c>
      <c r="CN198" s="105">
        <f>+'2013'!I30</f>
        <v>104008573.38416666</v>
      </c>
      <c r="CO198" s="105">
        <f>+'2013'!J30</f>
        <v>122210494.66416664</v>
      </c>
      <c r="CP198" s="105">
        <f>+'2013'!K30</f>
        <v>102878087.82416667</v>
      </c>
      <c r="CQ198" s="105">
        <f>+'2013'!L30</f>
        <v>102392322.23416667</v>
      </c>
      <c r="CR198" s="105">
        <f>+'2013'!M30</f>
        <v>181346847.16416669</v>
      </c>
      <c r="CS198" s="105">
        <f>+'2013'!N30</f>
        <v>150239168.24416667</v>
      </c>
      <c r="CT198" s="105">
        <f>+'2013'!O30</f>
        <v>125770955.07416669</v>
      </c>
      <c r="CU198" s="105">
        <f>+'2013'!P30</f>
        <v>102908154.45416665</v>
      </c>
      <c r="CV198" s="105">
        <f>+'2013'!Q30</f>
        <v>105343610.31416669</v>
      </c>
      <c r="CW198" s="105">
        <f>+'2013'!R30</f>
        <v>160423364.29416662</v>
      </c>
      <c r="CX198" s="105">
        <f>+'2014'!G30</f>
        <v>97859295.059999973</v>
      </c>
      <c r="CY198" s="105">
        <f>+'2014'!H30</f>
        <v>90550649.290000007</v>
      </c>
      <c r="CZ198" s="105">
        <f>+'2014'!I30</f>
        <v>117729573.00999999</v>
      </c>
      <c r="DA198" s="105">
        <f>+'2014'!J30</f>
        <v>124043198.86</v>
      </c>
      <c r="DB198" s="105">
        <f>+'2014'!K30</f>
        <v>107595604.50000003</v>
      </c>
      <c r="DC198" s="105">
        <f>+'2014'!L30</f>
        <v>115296102.46000004</v>
      </c>
      <c r="DD198" s="105">
        <f>+'2014'!M30</f>
        <v>118217871.01000002</v>
      </c>
      <c r="DE198" s="105">
        <f>+'2014'!N30</f>
        <v>116092443.61000001</v>
      </c>
      <c r="DF198" s="105">
        <f>+'2014'!O30</f>
        <v>122089639.22999999</v>
      </c>
      <c r="DG198" s="105">
        <f>+'2014'!P30</f>
        <v>159647344.19</v>
      </c>
      <c r="DH198" s="105">
        <f>+'2014'!Q30</f>
        <v>111384242.39999999</v>
      </c>
      <c r="DI198" s="105">
        <f>+'2014'!R30</f>
        <v>173918629.21999994</v>
      </c>
    </row>
    <row r="199" spans="3:125">
      <c r="E199" s="78" t="str">
        <f>+Master!G212</f>
        <v>Suficit / deficit</v>
      </c>
      <c r="CL199" s="105">
        <f>+'2013'!G56</f>
        <v>-29576499.354166672</v>
      </c>
      <c r="CM199" s="105">
        <f>+'2013'!H56</f>
        <v>-26848761.504166663</v>
      </c>
      <c r="CN199" s="105">
        <f>+'2013'!I56</f>
        <v>-15093921.994166657</v>
      </c>
      <c r="CO199" s="105">
        <f>+'2013'!J56</f>
        <v>-18119092.994166628</v>
      </c>
      <c r="CP199" s="105">
        <f>+'2013'!K56</f>
        <v>-8552502.9141666591</v>
      </c>
      <c r="CQ199" s="105">
        <f>+'2013'!L56</f>
        <v>-2425421.8541666865</v>
      </c>
      <c r="CR199" s="105">
        <f>+'2013'!M56</f>
        <v>-58865763.804166719</v>
      </c>
      <c r="CS199" s="105">
        <f>+'2013'!N56</f>
        <v>-24959799.994166628</v>
      </c>
      <c r="CT199" s="105">
        <f>+'2013'!O56</f>
        <v>-8636124.9641666412</v>
      </c>
      <c r="CU199" s="105">
        <f>+'2013'!P56</f>
        <v>15853485.795833364</v>
      </c>
      <c r="CV199" s="105">
        <f>+'2013'!Q56</f>
        <v>-8825440.8641666919</v>
      </c>
      <c r="CW199" s="105">
        <f>+'2013'!R56</f>
        <v>-29741466.941466641</v>
      </c>
      <c r="CX199" s="105">
        <f>+CX197-CX198</f>
        <v>-27077261.679999977</v>
      </c>
      <c r="CY199" s="105">
        <f t="shared" ref="CY199:DI199" si="10">+CY197-CY198</f>
        <v>-8417313.4200000167</v>
      </c>
      <c r="CZ199" s="105">
        <f t="shared" si="10"/>
        <v>-17021409.079999968</v>
      </c>
      <c r="DA199" s="105">
        <f t="shared" si="10"/>
        <v>-14958550.280000016</v>
      </c>
      <c r="DB199" s="105">
        <f t="shared" si="10"/>
        <v>-5517055.7200000286</v>
      </c>
      <c r="DC199" s="105">
        <f t="shared" si="10"/>
        <v>-5364283.7200000584</v>
      </c>
      <c r="DD199" s="105">
        <f t="shared" si="10"/>
        <v>2502365.0199999809</v>
      </c>
      <c r="DE199" s="105">
        <f t="shared" si="10"/>
        <v>10463990.289999962</v>
      </c>
      <c r="DF199" s="105">
        <f t="shared" si="10"/>
        <v>-4187715.1499999911</v>
      </c>
      <c r="DG199" s="105">
        <f t="shared" si="10"/>
        <v>-1436809.9499999881</v>
      </c>
      <c r="DH199" s="105">
        <f t="shared" si="10"/>
        <v>-12887782.270000011</v>
      </c>
      <c r="DI199" s="105">
        <f t="shared" si="10"/>
        <v>-18669590.289999902</v>
      </c>
    </row>
    <row r="221" spans="1:126">
      <c r="E221" s="430" t="s">
        <v>696</v>
      </c>
      <c r="F221" s="428">
        <v>2006</v>
      </c>
      <c r="G221" s="427"/>
      <c r="H221" s="427"/>
      <c r="I221" s="427"/>
      <c r="J221" s="427"/>
      <c r="K221" s="427"/>
      <c r="L221" s="427"/>
      <c r="M221" s="427"/>
      <c r="N221" s="427"/>
      <c r="O221" s="427"/>
      <c r="P221" s="427"/>
      <c r="Q221" s="429"/>
      <c r="R221" s="428">
        <v>2007</v>
      </c>
      <c r="S221" s="427"/>
      <c r="T221" s="427"/>
      <c r="U221" s="427"/>
      <c r="V221" s="427"/>
      <c r="W221" s="427"/>
      <c r="X221" s="427"/>
      <c r="Y221" s="427"/>
      <c r="Z221" s="427"/>
      <c r="AA221" s="427"/>
      <c r="AB221" s="427"/>
      <c r="AC221" s="429"/>
      <c r="AD221" s="428">
        <v>2008</v>
      </c>
      <c r="AE221" s="427"/>
      <c r="AF221" s="427"/>
      <c r="AG221" s="427"/>
      <c r="AH221" s="427"/>
      <c r="AI221" s="427"/>
      <c r="AJ221" s="427"/>
      <c r="AK221" s="427"/>
      <c r="AL221" s="427"/>
      <c r="AM221" s="427"/>
      <c r="AN221" s="427"/>
      <c r="AO221" s="429"/>
      <c r="AP221" s="428">
        <v>2009</v>
      </c>
      <c r="AQ221" s="427"/>
      <c r="AR221" s="427"/>
      <c r="AS221" s="427"/>
      <c r="AT221" s="427"/>
      <c r="AU221" s="427"/>
      <c r="AV221" s="427"/>
      <c r="AW221" s="427"/>
      <c r="AX221" s="427"/>
      <c r="AY221" s="427"/>
      <c r="AZ221" s="427"/>
      <c r="BA221" s="429"/>
      <c r="BB221" s="428">
        <v>2010</v>
      </c>
      <c r="BC221" s="427"/>
      <c r="BD221" s="427"/>
      <c r="BE221" s="427"/>
      <c r="BF221" s="427"/>
      <c r="BG221" s="427"/>
      <c r="BH221" s="427"/>
      <c r="BI221" s="427"/>
      <c r="BJ221" s="427"/>
      <c r="BK221" s="427"/>
      <c r="BL221" s="427"/>
      <c r="BM221" s="429"/>
      <c r="BN221" s="428">
        <v>2011</v>
      </c>
      <c r="BO221" s="427"/>
      <c r="BP221" s="427"/>
      <c r="BQ221" s="427"/>
      <c r="BR221" s="427"/>
      <c r="BS221" s="427"/>
      <c r="BT221" s="427"/>
      <c r="BU221" s="427"/>
      <c r="BV221" s="427"/>
      <c r="BW221" s="427"/>
      <c r="BX221" s="427"/>
      <c r="BY221" s="429"/>
      <c r="BZ221" s="427">
        <v>2012</v>
      </c>
      <c r="CA221" s="427"/>
      <c r="CB221" s="427"/>
      <c r="CC221" s="427"/>
      <c r="CD221" s="427"/>
      <c r="CE221" s="427"/>
      <c r="CF221" s="427"/>
      <c r="CG221" s="427"/>
      <c r="CH221" s="427"/>
      <c r="CI221" s="427"/>
      <c r="CJ221" s="427"/>
      <c r="CK221" s="427"/>
      <c r="CL221" s="428">
        <v>2013</v>
      </c>
      <c r="CM221" s="427"/>
      <c r="CN221" s="427"/>
      <c r="CO221" s="427"/>
      <c r="CP221" s="427"/>
      <c r="CQ221" s="427"/>
      <c r="CR221" s="427"/>
      <c r="CS221" s="427"/>
      <c r="CT221" s="427"/>
      <c r="CU221" s="427"/>
      <c r="CV221" s="427"/>
      <c r="CW221" s="429"/>
      <c r="CX221" s="428">
        <v>2014</v>
      </c>
      <c r="CY221" s="427"/>
      <c r="CZ221" s="427"/>
      <c r="DA221" s="427"/>
      <c r="DB221" s="427"/>
      <c r="DC221" s="427"/>
      <c r="DD221" s="427"/>
      <c r="DE221" s="427"/>
      <c r="DF221" s="427"/>
      <c r="DG221" s="427"/>
      <c r="DH221" s="427"/>
      <c r="DI221" s="429"/>
      <c r="DJ221" s="428">
        <v>2015</v>
      </c>
      <c r="DK221" s="427"/>
      <c r="DL221" s="427"/>
      <c r="DM221" s="427"/>
      <c r="DN221" s="427"/>
      <c r="DO221" s="427"/>
      <c r="DP221" s="427"/>
      <c r="DQ221" s="427"/>
      <c r="DR221" s="427"/>
      <c r="DS221" s="427"/>
      <c r="DT221" s="427"/>
      <c r="DU221" s="429"/>
    </row>
    <row r="222" spans="1:126">
      <c r="E222" s="430"/>
      <c r="F222" s="75" t="s">
        <v>576</v>
      </c>
      <c r="G222" s="76" t="s">
        <v>577</v>
      </c>
      <c r="H222" s="76" t="s">
        <v>578</v>
      </c>
      <c r="I222" s="76" t="s">
        <v>579</v>
      </c>
      <c r="J222" s="76" t="s">
        <v>580</v>
      </c>
      <c r="K222" s="76" t="s">
        <v>581</v>
      </c>
      <c r="L222" s="76" t="s">
        <v>582</v>
      </c>
      <c r="M222" s="76" t="s">
        <v>583</v>
      </c>
      <c r="N222" s="76" t="s">
        <v>584</v>
      </c>
      <c r="O222" s="76" t="s">
        <v>585</v>
      </c>
      <c r="P222" s="76" t="s">
        <v>586</v>
      </c>
      <c r="Q222" s="77" t="s">
        <v>587</v>
      </c>
      <c r="R222" s="75" t="s">
        <v>588</v>
      </c>
      <c r="S222" s="76" t="s">
        <v>589</v>
      </c>
      <c r="T222" s="76" t="s">
        <v>590</v>
      </c>
      <c r="U222" s="76" t="s">
        <v>591</v>
      </c>
      <c r="V222" s="76" t="s">
        <v>592</v>
      </c>
      <c r="W222" s="76" t="s">
        <v>593</v>
      </c>
      <c r="X222" s="76" t="s">
        <v>594</v>
      </c>
      <c r="Y222" s="76" t="s">
        <v>595</v>
      </c>
      <c r="Z222" s="76" t="s">
        <v>596</v>
      </c>
      <c r="AA222" s="76" t="s">
        <v>597</v>
      </c>
      <c r="AB222" s="76" t="s">
        <v>598</v>
      </c>
      <c r="AC222" s="77" t="s">
        <v>599</v>
      </c>
      <c r="AD222" s="75" t="s">
        <v>600</v>
      </c>
      <c r="AE222" s="76" t="s">
        <v>601</v>
      </c>
      <c r="AF222" s="76" t="s">
        <v>602</v>
      </c>
      <c r="AG222" s="76" t="s">
        <v>603</v>
      </c>
      <c r="AH222" s="76" t="s">
        <v>604</v>
      </c>
      <c r="AI222" s="76" t="s">
        <v>605</v>
      </c>
      <c r="AJ222" s="76" t="s">
        <v>606</v>
      </c>
      <c r="AK222" s="76" t="s">
        <v>607</v>
      </c>
      <c r="AL222" s="76" t="s">
        <v>608</v>
      </c>
      <c r="AM222" s="76" t="s">
        <v>609</v>
      </c>
      <c r="AN222" s="76" t="s">
        <v>610</v>
      </c>
      <c r="AO222" s="77" t="s">
        <v>611</v>
      </c>
      <c r="AP222" s="75" t="s">
        <v>612</v>
      </c>
      <c r="AQ222" s="76" t="s">
        <v>613</v>
      </c>
      <c r="AR222" s="76" t="s">
        <v>614</v>
      </c>
      <c r="AS222" s="76" t="s">
        <v>615</v>
      </c>
      <c r="AT222" s="76" t="s">
        <v>616</v>
      </c>
      <c r="AU222" s="76" t="s">
        <v>617</v>
      </c>
      <c r="AV222" s="76" t="s">
        <v>618</v>
      </c>
      <c r="AW222" s="76" t="s">
        <v>619</v>
      </c>
      <c r="AX222" s="76" t="s">
        <v>620</v>
      </c>
      <c r="AY222" s="76" t="s">
        <v>621</v>
      </c>
      <c r="AZ222" s="76" t="s">
        <v>622</v>
      </c>
      <c r="BA222" s="77" t="s">
        <v>623</v>
      </c>
      <c r="BB222" s="75" t="s">
        <v>624</v>
      </c>
      <c r="BC222" s="76" t="s">
        <v>625</v>
      </c>
      <c r="BD222" s="76" t="s">
        <v>626</v>
      </c>
      <c r="BE222" s="76" t="s">
        <v>627</v>
      </c>
      <c r="BF222" s="76" t="s">
        <v>628</v>
      </c>
      <c r="BG222" s="76" t="s">
        <v>629</v>
      </c>
      <c r="BH222" s="76" t="s">
        <v>630</v>
      </c>
      <c r="BI222" s="76" t="s">
        <v>631</v>
      </c>
      <c r="BJ222" s="76" t="s">
        <v>632</v>
      </c>
      <c r="BK222" s="76" t="s">
        <v>633</v>
      </c>
      <c r="BL222" s="76" t="s">
        <v>634</v>
      </c>
      <c r="BM222" s="77" t="s">
        <v>635</v>
      </c>
      <c r="BN222" s="75" t="s">
        <v>636</v>
      </c>
      <c r="BO222" s="76" t="s">
        <v>637</v>
      </c>
      <c r="BP222" s="76" t="s">
        <v>638</v>
      </c>
      <c r="BQ222" s="76" t="s">
        <v>639</v>
      </c>
      <c r="BR222" s="76" t="s">
        <v>640</v>
      </c>
      <c r="BS222" s="76" t="s">
        <v>641</v>
      </c>
      <c r="BT222" s="76" t="s">
        <v>642</v>
      </c>
      <c r="BU222" s="76" t="s">
        <v>643</v>
      </c>
      <c r="BV222" s="76" t="s">
        <v>644</v>
      </c>
      <c r="BW222" s="76" t="s">
        <v>645</v>
      </c>
      <c r="BX222" s="76" t="s">
        <v>646</v>
      </c>
      <c r="BY222" s="77" t="s">
        <v>647</v>
      </c>
      <c r="BZ222" s="76" t="s">
        <v>648</v>
      </c>
      <c r="CA222" s="76" t="s">
        <v>649</v>
      </c>
      <c r="CB222" s="76" t="s">
        <v>650</v>
      </c>
      <c r="CC222" s="76" t="s">
        <v>651</v>
      </c>
      <c r="CD222" s="76" t="s">
        <v>652</v>
      </c>
      <c r="CE222" s="76" t="s">
        <v>653</v>
      </c>
      <c r="CF222" s="76" t="s">
        <v>654</v>
      </c>
      <c r="CG222" s="76" t="s">
        <v>655</v>
      </c>
      <c r="CH222" s="76" t="s">
        <v>656</v>
      </c>
      <c r="CI222" s="76" t="s">
        <v>657</v>
      </c>
      <c r="CJ222" s="76" t="s">
        <v>658</v>
      </c>
      <c r="CK222" s="76" t="s">
        <v>659</v>
      </c>
      <c r="CL222" s="75" t="s">
        <v>660</v>
      </c>
      <c r="CM222" s="76" t="s">
        <v>661</v>
      </c>
      <c r="CN222" s="76" t="s">
        <v>662</v>
      </c>
      <c r="CO222" s="76" t="s">
        <v>663</v>
      </c>
      <c r="CP222" s="76" t="s">
        <v>664</v>
      </c>
      <c r="CQ222" s="76" t="s">
        <v>665</v>
      </c>
      <c r="CR222" s="76" t="s">
        <v>666</v>
      </c>
      <c r="CS222" s="76" t="s">
        <v>667</v>
      </c>
      <c r="CT222" s="76" t="s">
        <v>668</v>
      </c>
      <c r="CU222" s="76" t="s">
        <v>669</v>
      </c>
      <c r="CV222" s="76" t="s">
        <v>670</v>
      </c>
      <c r="CW222" s="77" t="s">
        <v>671</v>
      </c>
      <c r="CX222" s="75" t="s">
        <v>672</v>
      </c>
      <c r="CY222" s="76" t="s">
        <v>673</v>
      </c>
      <c r="CZ222" s="76" t="s">
        <v>674</v>
      </c>
      <c r="DA222" s="76" t="s">
        <v>675</v>
      </c>
      <c r="DB222" s="76" t="s">
        <v>676</v>
      </c>
      <c r="DC222" s="76" t="s">
        <v>677</v>
      </c>
      <c r="DD222" s="76" t="s">
        <v>678</v>
      </c>
      <c r="DE222" s="76" t="s">
        <v>679</v>
      </c>
      <c r="DF222" s="76" t="s">
        <v>680</v>
      </c>
      <c r="DG222" s="76" t="s">
        <v>681</v>
      </c>
      <c r="DH222" s="76" t="s">
        <v>682</v>
      </c>
      <c r="DI222" s="77" t="s">
        <v>683</v>
      </c>
      <c r="DJ222" s="75" t="s">
        <v>684</v>
      </c>
      <c r="DK222" s="76" t="s">
        <v>685</v>
      </c>
      <c r="DL222" s="76" t="s">
        <v>686</v>
      </c>
      <c r="DM222" s="76" t="s">
        <v>687</v>
      </c>
      <c r="DN222" s="76" t="s">
        <v>688</v>
      </c>
      <c r="DO222" s="76" t="s">
        <v>689</v>
      </c>
      <c r="DP222" s="76" t="s">
        <v>690</v>
      </c>
      <c r="DQ222" s="76" t="s">
        <v>691</v>
      </c>
      <c r="DR222" s="76" t="s">
        <v>692</v>
      </c>
      <c r="DS222" s="76" t="s">
        <v>693</v>
      </c>
      <c r="DT222" s="76" t="s">
        <v>694</v>
      </c>
      <c r="DU222" s="77" t="s">
        <v>695</v>
      </c>
    </row>
    <row r="223" spans="1:126">
      <c r="A223" s="74">
        <v>7</v>
      </c>
      <c r="B223" s="74" t="s">
        <v>100</v>
      </c>
      <c r="D223" s="74" t="str">
        <f>+CONCATENATE(D8,"p")</f>
        <v>7p</v>
      </c>
      <c r="E223" s="78" t="s">
        <v>23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/>
      <c r="CM223" s="105"/>
      <c r="CN223" s="105"/>
      <c r="CO223" s="105"/>
      <c r="CP223" s="105"/>
      <c r="CQ223" s="105"/>
      <c r="CR223" s="105"/>
      <c r="CS223" s="105"/>
      <c r="CT223" s="105"/>
      <c r="CU223" s="105"/>
      <c r="CV223" s="105"/>
      <c r="CW223" s="106"/>
      <c r="CX223" s="104"/>
      <c r="CY223" s="105"/>
      <c r="CZ223" s="105"/>
      <c r="DA223" s="105"/>
      <c r="DB223" s="105"/>
      <c r="DC223" s="105"/>
      <c r="DD223" s="105"/>
      <c r="DE223" s="105"/>
      <c r="DF223" s="105"/>
      <c r="DG223" s="105"/>
      <c r="DH223" s="105"/>
      <c r="DI223" s="106"/>
      <c r="DJ223" s="104">
        <f>+DJ224+DJ262+DJ265+DJ268+DJ272</f>
        <v>122551260.24287842</v>
      </c>
      <c r="DK223" s="313">
        <f t="shared" ref="DK223:DU223" si="11">+DK224+DK262+DK265+DK268+DK272</f>
        <v>136159563.39454627</v>
      </c>
      <c r="DL223" s="105">
        <f t="shared" si="11"/>
        <v>153914910.29907674</v>
      </c>
      <c r="DM223" s="105">
        <f t="shared" si="11"/>
        <v>163708472.43183026</v>
      </c>
      <c r="DN223" s="105">
        <f t="shared" si="11"/>
        <v>156781589.98980972</v>
      </c>
      <c r="DO223" s="105">
        <f t="shared" si="11"/>
        <v>165239010.35287622</v>
      </c>
      <c r="DP223" s="105">
        <f t="shared" si="11"/>
        <v>177558111.71591145</v>
      </c>
      <c r="DQ223" s="105">
        <f t="shared" si="11"/>
        <v>182756941.75310284</v>
      </c>
      <c r="DR223" s="105">
        <f t="shared" si="11"/>
        <v>174439167.43655851</v>
      </c>
      <c r="DS223" s="105">
        <f t="shared" si="11"/>
        <v>168685078.52847385</v>
      </c>
      <c r="DT223" s="105">
        <f t="shared" si="11"/>
        <v>153670608.50422055</v>
      </c>
      <c r="DU223" s="106">
        <f t="shared" si="11"/>
        <v>207796185.84071553</v>
      </c>
    </row>
    <row r="224" spans="1:126">
      <c r="B224" s="74">
        <v>71</v>
      </c>
      <c r="D224" s="74" t="str">
        <f t="shared" ref="D224:D287" si="12">+CONCATENATE(D9,"p")</f>
        <v>71p</v>
      </c>
      <c r="E224" s="78" t="s">
        <v>25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/>
      <c r="CM224" s="105"/>
      <c r="CN224" s="105"/>
      <c r="CO224" s="105"/>
      <c r="CP224" s="105"/>
      <c r="CQ224" s="105"/>
      <c r="CR224" s="105"/>
      <c r="CS224" s="105"/>
      <c r="CT224" s="105"/>
      <c r="CU224" s="105"/>
      <c r="CV224" s="105"/>
      <c r="CW224" s="106"/>
      <c r="CX224" s="104"/>
      <c r="CY224" s="105"/>
      <c r="CZ224" s="105"/>
      <c r="DA224" s="105"/>
      <c r="DB224" s="105"/>
      <c r="DC224" s="105"/>
      <c r="DD224" s="105"/>
      <c r="DE224" s="105"/>
      <c r="DF224" s="105"/>
      <c r="DG224" s="105"/>
      <c r="DH224" s="105"/>
      <c r="DI224" s="106"/>
      <c r="DJ224" s="104">
        <f>+DJ225+DJ234+DJ239+DJ246+DJ256</f>
        <v>69456510.490523219</v>
      </c>
      <c r="DK224" s="313">
        <v>82479571.834897548</v>
      </c>
      <c r="DL224" s="105">
        <v>100634143.85280967</v>
      </c>
      <c r="DM224" s="105">
        <v>109932650.07040924</v>
      </c>
      <c r="DN224" s="105">
        <v>103512228.88552798</v>
      </c>
      <c r="DO224" s="105">
        <v>111657698.38804626</v>
      </c>
      <c r="DP224" s="105">
        <v>123483460.27797908</v>
      </c>
      <c r="DQ224" s="105">
        <v>129333860.10620658</v>
      </c>
      <c r="DR224" s="105">
        <v>120724593.50129175</v>
      </c>
      <c r="DS224" s="105">
        <v>114795563.81554148</v>
      </c>
      <c r="DT224" s="105">
        <v>99036019.752471685</v>
      </c>
      <c r="DU224" s="106">
        <v>152467092.98815972</v>
      </c>
      <c r="DV224" s="307">
        <f>+DV225+DV234+DV239+DV246+DV256+DV265+DV268</f>
        <v>1329179261.6533833</v>
      </c>
    </row>
    <row r="225" spans="1:126" s="9" customFormat="1">
      <c r="A225" s="140"/>
      <c r="B225" s="140"/>
      <c r="C225" s="140">
        <v>711</v>
      </c>
      <c r="D225" s="140" t="str">
        <f t="shared" si="12"/>
        <v>711p</v>
      </c>
      <c r="E225" s="141" t="s">
        <v>27</v>
      </c>
      <c r="F225" s="142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4"/>
      <c r="R225" s="142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4"/>
      <c r="AD225" s="142"/>
      <c r="AE225" s="143"/>
      <c r="AF225" s="143"/>
      <c r="AG225" s="143"/>
      <c r="AH225" s="143"/>
      <c r="AI225" s="143"/>
      <c r="AJ225" s="143"/>
      <c r="AK225" s="143"/>
      <c r="AL225" s="143"/>
      <c r="AM225" s="143"/>
      <c r="AN225" s="143"/>
      <c r="AO225" s="144"/>
      <c r="AP225" s="142"/>
      <c r="AQ225" s="143"/>
      <c r="AR225" s="143"/>
      <c r="AS225" s="143"/>
      <c r="AT225" s="143"/>
      <c r="AU225" s="143"/>
      <c r="AV225" s="143"/>
      <c r="AW225" s="143"/>
      <c r="AX225" s="143"/>
      <c r="AY225" s="143"/>
      <c r="AZ225" s="143"/>
      <c r="BA225" s="144"/>
      <c r="BB225" s="142"/>
      <c r="BC225" s="143"/>
      <c r="BD225" s="143"/>
      <c r="BE225" s="143"/>
      <c r="BF225" s="143"/>
      <c r="BG225" s="143"/>
      <c r="BH225" s="143"/>
      <c r="BI225" s="143"/>
      <c r="BJ225" s="143"/>
      <c r="BK225" s="143"/>
      <c r="BL225" s="143"/>
      <c r="BM225" s="144"/>
      <c r="BN225" s="142"/>
      <c r="BO225" s="143"/>
      <c r="BP225" s="143"/>
      <c r="BQ225" s="143"/>
      <c r="BR225" s="143"/>
      <c r="BS225" s="143"/>
      <c r="BT225" s="143"/>
      <c r="BU225" s="143"/>
      <c r="BV225" s="143"/>
      <c r="BW225" s="143"/>
      <c r="BX225" s="143"/>
      <c r="BY225" s="144"/>
      <c r="BZ225" s="143"/>
      <c r="CA225" s="143"/>
      <c r="CB225" s="143"/>
      <c r="CC225" s="143"/>
      <c r="CD225" s="143"/>
      <c r="CE225" s="143"/>
      <c r="CF225" s="143"/>
      <c r="CG225" s="143"/>
      <c r="CH225" s="143"/>
      <c r="CI225" s="143"/>
      <c r="CJ225" s="143"/>
      <c r="CK225" s="143"/>
      <c r="CL225" s="142">
        <f t="shared" ref="CL225:CX225" si="13">+SUM(CL226:CL233)</f>
        <v>41686253.110737316</v>
      </c>
      <c r="CM225" s="143">
        <f t="shared" si="13"/>
        <v>40855853.79586979</v>
      </c>
      <c r="CN225" s="143">
        <f t="shared" si="13"/>
        <v>48871129.289274208</v>
      </c>
      <c r="CO225" s="143">
        <f t="shared" si="13"/>
        <v>63044978.667560622</v>
      </c>
      <c r="CP225" s="143">
        <f t="shared" si="13"/>
        <v>59903018.246625409</v>
      </c>
      <c r="CQ225" s="143">
        <f t="shared" si="13"/>
        <v>65474825.471494481</v>
      </c>
      <c r="CR225" s="143">
        <f t="shared" si="13"/>
        <v>71410525.13479729</v>
      </c>
      <c r="CS225" s="143">
        <f t="shared" si="13"/>
        <v>66453623.073847495</v>
      </c>
      <c r="CT225" s="143">
        <f t="shared" si="13"/>
        <v>65790416.568190843</v>
      </c>
      <c r="CU225" s="143">
        <f t="shared" si="13"/>
        <v>63302926.264795646</v>
      </c>
      <c r="CV225" s="143">
        <f t="shared" si="13"/>
        <v>56224451.677824281</v>
      </c>
      <c r="CW225" s="144">
        <f t="shared" si="13"/>
        <v>57412527.94082702</v>
      </c>
      <c r="CX225" s="142">
        <f t="shared" si="13"/>
        <v>46630073.989835031</v>
      </c>
      <c r="CY225" s="143">
        <f t="shared" ref="CY225:DI225" si="14">+SUM(CY226:CY233)</f>
        <v>47737456.241611488</v>
      </c>
      <c r="CZ225" s="143">
        <f t="shared" si="14"/>
        <v>55661924.949411348</v>
      </c>
      <c r="DA225" s="143">
        <f t="shared" si="14"/>
        <v>73380169.878103226</v>
      </c>
      <c r="DB225" s="143">
        <f t="shared" si="14"/>
        <v>63336581.53084594</v>
      </c>
      <c r="DC225" s="143">
        <f t="shared" si="14"/>
        <v>68150867.818816096</v>
      </c>
      <c r="DD225" s="143">
        <f t="shared" si="14"/>
        <v>80502115.642067581</v>
      </c>
      <c r="DE225" s="143">
        <f t="shared" si="14"/>
        <v>83661776.550335452</v>
      </c>
      <c r="DF225" s="143">
        <f t="shared" si="14"/>
        <v>77286158.272165686</v>
      </c>
      <c r="DG225" s="143">
        <f t="shared" si="14"/>
        <v>64936637.53359136</v>
      </c>
      <c r="DH225" s="143">
        <f t="shared" si="14"/>
        <v>59626792.723406494</v>
      </c>
      <c r="DI225" s="144">
        <f t="shared" si="14"/>
        <v>76918346.229341179</v>
      </c>
      <c r="DJ225" s="142">
        <f>+SUM(DJ226:DJ233)</f>
        <v>47438461.833814912</v>
      </c>
      <c r="DK225" s="327">
        <f t="shared" ref="DK225:DU225" si="15">+SUM(DK226:DK233)</f>
        <v>48051254.173922725</v>
      </c>
      <c r="DL225" s="143">
        <f t="shared" si="15"/>
        <v>68643020.701511934</v>
      </c>
      <c r="DM225" s="143">
        <f t="shared" si="15"/>
        <v>74644324.702040896</v>
      </c>
      <c r="DN225" s="143">
        <f t="shared" si="15"/>
        <v>62371540.361953884</v>
      </c>
      <c r="DO225" s="143">
        <f t="shared" si="15"/>
        <v>70088728.880090371</v>
      </c>
      <c r="DP225" s="143">
        <f t="shared" si="15"/>
        <v>83389342.293927491</v>
      </c>
      <c r="DQ225" s="143">
        <f t="shared" si="15"/>
        <v>87963080.772664562</v>
      </c>
      <c r="DR225" s="143">
        <f t="shared" si="15"/>
        <v>80794946.466777354</v>
      </c>
      <c r="DS225" s="143">
        <f t="shared" si="15"/>
        <v>70587663.849750429</v>
      </c>
      <c r="DT225" s="143">
        <f t="shared" si="15"/>
        <v>60436221.191738874</v>
      </c>
      <c r="DU225" s="144">
        <f t="shared" si="15"/>
        <v>78264034.341148108</v>
      </c>
      <c r="DV225" s="328">
        <f>+SUM(DJ225:DU225)</f>
        <v>832672619.56934154</v>
      </c>
    </row>
    <row r="226" spans="1:126">
      <c r="D226" s="74" t="str">
        <f t="shared" si="12"/>
        <v>7111p</v>
      </c>
      <c r="E226" s="78" t="s">
        <v>29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2820446.8223670614</v>
      </c>
      <c r="CM226" s="105">
        <v>5820928.5775817595</v>
      </c>
      <c r="CN226" s="105">
        <v>6919198.0351699237</v>
      </c>
      <c r="CO226" s="105">
        <v>7408525.4606941696</v>
      </c>
      <c r="CP226" s="105">
        <v>7204484.0505127097</v>
      </c>
      <c r="CQ226" s="105">
        <v>6466633.4408446904</v>
      </c>
      <c r="CR226" s="105">
        <v>8521641.6469569467</v>
      </c>
      <c r="CS226" s="105">
        <v>9664205.1361650527</v>
      </c>
      <c r="CT226" s="105">
        <v>6815248.5982489977</v>
      </c>
      <c r="CU226" s="105">
        <v>9471655.9367153402</v>
      </c>
      <c r="CV226" s="105">
        <v>8042875.0851052543</v>
      </c>
      <c r="CW226" s="106">
        <v>11726411.550236525</v>
      </c>
      <c r="CX226" s="104">
        <v>5536823.9639416989</v>
      </c>
      <c r="CY226" s="105">
        <v>6603739.6076103738</v>
      </c>
      <c r="CZ226" s="105">
        <v>6676953.4988943152</v>
      </c>
      <c r="DA226" s="105">
        <v>6906912.5782146342</v>
      </c>
      <c r="DB226" s="105">
        <v>7747493.2498942278</v>
      </c>
      <c r="DC226" s="105">
        <v>6933974.2607370922</v>
      </c>
      <c r="DD226" s="105">
        <v>7575525.125533646</v>
      </c>
      <c r="DE226" s="105">
        <v>8718912.6885207817</v>
      </c>
      <c r="DF226" s="105">
        <v>9058811.9435250778</v>
      </c>
      <c r="DG226" s="105">
        <v>7322217.3457894176</v>
      </c>
      <c r="DH226" s="105">
        <v>7332731.8430695906</v>
      </c>
      <c r="DI226" s="106">
        <v>15597558.508764038</v>
      </c>
      <c r="DJ226" s="104">
        <v>3573995.3554284605</v>
      </c>
      <c r="DK226" s="313">
        <v>6873843.9545441465</v>
      </c>
      <c r="DL226" s="105">
        <v>8628957.8256391361</v>
      </c>
      <c r="DM226" s="105">
        <v>8483434.6457901541</v>
      </c>
      <c r="DN226" s="105">
        <v>9434922.5878236145</v>
      </c>
      <c r="DO226" s="105">
        <v>8991934.6560795475</v>
      </c>
      <c r="DP226" s="105">
        <v>9046366.0797531549</v>
      </c>
      <c r="DQ226" s="105">
        <v>9922440.3850700893</v>
      </c>
      <c r="DR226" s="105">
        <v>9246654.8577025365</v>
      </c>
      <c r="DS226" s="105">
        <v>8428028.1672596131</v>
      </c>
      <c r="DT226" s="105">
        <v>8212187.9289413234</v>
      </c>
      <c r="DU226" s="106">
        <v>17086876.381307587</v>
      </c>
    </row>
    <row r="227" spans="1:126">
      <c r="D227" s="74" t="str">
        <f t="shared" si="12"/>
        <v>7112p</v>
      </c>
      <c r="E227" s="78" t="s">
        <v>31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579786.54478696431</v>
      </c>
      <c r="CM227" s="105">
        <v>515115.82451773522</v>
      </c>
      <c r="CN227" s="105">
        <v>4474685.1189596485</v>
      </c>
      <c r="CO227" s="105">
        <v>12488272.478114691</v>
      </c>
      <c r="CP227" s="105">
        <v>3690917.0906183273</v>
      </c>
      <c r="CQ227" s="105">
        <v>4274773.0439898577</v>
      </c>
      <c r="CR227" s="105">
        <v>3994418.0701162638</v>
      </c>
      <c r="CS227" s="105">
        <v>3426415.4173260536</v>
      </c>
      <c r="CT227" s="105">
        <v>2644519.6751525379</v>
      </c>
      <c r="CU227" s="105">
        <v>1873134.4055505693</v>
      </c>
      <c r="CV227" s="105">
        <v>1099856.2789091328</v>
      </c>
      <c r="CW227" s="106">
        <v>2871073.2358503304</v>
      </c>
      <c r="CX227" s="104">
        <v>542155.32839785819</v>
      </c>
      <c r="CY227" s="105">
        <v>1152750.3872009208</v>
      </c>
      <c r="CZ227" s="105">
        <v>5559762.3725619148</v>
      </c>
      <c r="DA227" s="105">
        <v>16167122.137942558</v>
      </c>
      <c r="DB227" s="105">
        <v>3342015.3051073127</v>
      </c>
      <c r="DC227" s="105">
        <v>3973142.0907613225</v>
      </c>
      <c r="DD227" s="105">
        <v>4224224.6269917246</v>
      </c>
      <c r="DE227" s="105">
        <v>3100839.337515357</v>
      </c>
      <c r="DF227" s="105">
        <v>2550420.1743935719</v>
      </c>
      <c r="DG227" s="105">
        <v>1409658.4171760734</v>
      </c>
      <c r="DH227" s="105">
        <v>1236078.5708177544</v>
      </c>
      <c r="DI227" s="106">
        <v>1137472.7826346306</v>
      </c>
      <c r="DJ227" s="104">
        <v>932399.70044660708</v>
      </c>
      <c r="DK227" s="313">
        <v>960648.1117244123</v>
      </c>
      <c r="DL227" s="105">
        <v>11938576.266732469</v>
      </c>
      <c r="DM227" s="105">
        <v>12301967.31174976</v>
      </c>
      <c r="DN227" s="105">
        <v>2674098.0198717569</v>
      </c>
      <c r="DO227" s="105">
        <v>3180140.852284038</v>
      </c>
      <c r="DP227" s="105">
        <v>5395660.7985904692</v>
      </c>
      <c r="DQ227" s="105">
        <v>2863130.1493314239</v>
      </c>
      <c r="DR227" s="105">
        <v>2353497.2340047848</v>
      </c>
      <c r="DS227" s="105">
        <v>1665538.328390266</v>
      </c>
      <c r="DT227" s="105">
        <v>862427.72685132292</v>
      </c>
      <c r="DU227" s="106">
        <v>1507473.9400802045</v>
      </c>
    </row>
    <row r="228" spans="1:126">
      <c r="D228" s="74" t="str">
        <f t="shared" si="12"/>
        <v>7113p</v>
      </c>
      <c r="E228" s="78" t="s">
        <v>33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81248.859864734099</v>
      </c>
      <c r="CM228" s="105">
        <v>103646.50733568591</v>
      </c>
      <c r="CN228" s="105">
        <v>186194.97392852511</v>
      </c>
      <c r="CO228" s="105">
        <v>103363.42634788297</v>
      </c>
      <c r="CP228" s="105">
        <v>100106.28093907743</v>
      </c>
      <c r="CQ228" s="105">
        <v>133863.83595351625</v>
      </c>
      <c r="CR228" s="105">
        <v>122268.58842091225</v>
      </c>
      <c r="CS228" s="105">
        <v>96003.204992983359</v>
      </c>
      <c r="CT228" s="105">
        <v>170229.34291973972</v>
      </c>
      <c r="CU228" s="105">
        <v>136036.03036244924</v>
      </c>
      <c r="CV228" s="105">
        <v>147948.87120833801</v>
      </c>
      <c r="CW228" s="106">
        <v>140979.1375726462</v>
      </c>
      <c r="CX228" s="104">
        <v>123999.60285150184</v>
      </c>
      <c r="CY228" s="105">
        <v>133192.75505076826</v>
      </c>
      <c r="CZ228" s="105">
        <v>141910.48385757531</v>
      </c>
      <c r="DA228" s="105">
        <v>123791.01140095161</v>
      </c>
      <c r="DB228" s="105">
        <v>72591.819035106659</v>
      </c>
      <c r="DC228" s="105">
        <v>77284.349346340969</v>
      </c>
      <c r="DD228" s="105">
        <v>135985.65036623355</v>
      </c>
      <c r="DE228" s="105">
        <v>174290.23497475486</v>
      </c>
      <c r="DF228" s="105">
        <v>107916.53190533332</v>
      </c>
      <c r="DG228" s="105">
        <v>180714.58360820319</v>
      </c>
      <c r="DH228" s="105">
        <v>121683.7391894871</v>
      </c>
      <c r="DI228" s="106">
        <v>151175.91130578335</v>
      </c>
      <c r="DJ228" s="104">
        <v>106071.79527146854</v>
      </c>
      <c r="DK228" s="313">
        <v>113039.14761772362</v>
      </c>
      <c r="DL228" s="105">
        <v>152502.18590714125</v>
      </c>
      <c r="DM228" s="105">
        <v>145745.80915293895</v>
      </c>
      <c r="DN228" s="105">
        <v>101292.23668851655</v>
      </c>
      <c r="DO228" s="105">
        <v>111819.65140138169</v>
      </c>
      <c r="DP228" s="105">
        <v>140720.54956844845</v>
      </c>
      <c r="DQ228" s="105">
        <v>137458.83152417373</v>
      </c>
      <c r="DR228" s="105">
        <v>121512.32009326115</v>
      </c>
      <c r="DS228" s="105">
        <v>144611.55666919687</v>
      </c>
      <c r="DT228" s="105">
        <v>114784.79933118433</v>
      </c>
      <c r="DU228" s="106">
        <v>165968.97191897244</v>
      </c>
    </row>
    <row r="229" spans="1:126">
      <c r="D229" s="74" t="str">
        <f t="shared" si="12"/>
        <v>7114p</v>
      </c>
      <c r="E229" s="78" t="s">
        <v>35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22216987.25911713</v>
      </c>
      <c r="CM229" s="105">
        <v>22351785.25320363</v>
      </c>
      <c r="CN229" s="105">
        <v>24907044.612074491</v>
      </c>
      <c r="CO229" s="105">
        <v>29049120.919579607</v>
      </c>
      <c r="CP229" s="105">
        <v>32485582.306773975</v>
      </c>
      <c r="CQ229" s="105">
        <v>39641428.685232304</v>
      </c>
      <c r="CR229" s="105">
        <v>39144860.544407874</v>
      </c>
      <c r="CS229" s="105">
        <v>33764783.498910055</v>
      </c>
      <c r="CT229" s="105">
        <v>35212221.435317017</v>
      </c>
      <c r="CU229" s="105">
        <v>35516823.320785411</v>
      </c>
      <c r="CV229" s="105">
        <v>31733799.92897122</v>
      </c>
      <c r="CW229" s="106">
        <v>27021193.241436299</v>
      </c>
      <c r="CX229" s="104">
        <v>27323259.649428416</v>
      </c>
      <c r="CY229" s="105">
        <v>28192006.566407606</v>
      </c>
      <c r="CZ229" s="105">
        <v>31780100.537285</v>
      </c>
      <c r="DA229" s="105">
        <v>35805625.314933896</v>
      </c>
      <c r="DB229" s="105">
        <v>37013677.77422861</v>
      </c>
      <c r="DC229" s="105">
        <v>39976192.562335499</v>
      </c>
      <c r="DD229" s="105">
        <v>48606896.525866799</v>
      </c>
      <c r="DE229" s="105">
        <v>48894010.587532401</v>
      </c>
      <c r="DF229" s="105">
        <v>42792605.454785898</v>
      </c>
      <c r="DG229" s="105">
        <v>38951776.984054103</v>
      </c>
      <c r="DH229" s="105">
        <v>34980132.37681254</v>
      </c>
      <c r="DI229" s="106">
        <v>41629346.195520297</v>
      </c>
      <c r="DJ229" s="104">
        <v>30830393.947525311</v>
      </c>
      <c r="DK229" s="313">
        <v>29918550.540655378</v>
      </c>
      <c r="DL229" s="105">
        <v>35625079.391823784</v>
      </c>
      <c r="DM229" s="105">
        <v>39690661.471009046</v>
      </c>
      <c r="DN229" s="105">
        <v>34500290.720307246</v>
      </c>
      <c r="DO229" s="105">
        <v>39877523.160066463</v>
      </c>
      <c r="DP229" s="105">
        <v>48690601.648068875</v>
      </c>
      <c r="DQ229" s="105">
        <v>51015618.452793375</v>
      </c>
      <c r="DR229" s="105">
        <v>48088264.75380183</v>
      </c>
      <c r="DS229" s="105">
        <v>43467846.583736315</v>
      </c>
      <c r="DT229" s="105">
        <v>35933948.977140471</v>
      </c>
      <c r="DU229" s="106">
        <v>42606370.74912481</v>
      </c>
    </row>
    <row r="230" spans="1:126">
      <c r="D230" s="74" t="str">
        <f t="shared" si="12"/>
        <v>7115p</v>
      </c>
      <c r="E230" s="78" t="s">
        <v>37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13472385.619929252</v>
      </c>
      <c r="CM230" s="105">
        <v>9374619.9781228825</v>
      </c>
      <c r="CN230" s="105">
        <v>8591497.0238258317</v>
      </c>
      <c r="CO230" s="105">
        <v>9976513.8396541588</v>
      </c>
      <c r="CP230" s="105">
        <v>12529410.486162774</v>
      </c>
      <c r="CQ230" s="105">
        <v>12207544.038839269</v>
      </c>
      <c r="CR230" s="105">
        <v>16644425.593685796</v>
      </c>
      <c r="CS230" s="105">
        <v>16485948.596823877</v>
      </c>
      <c r="CT230" s="105">
        <v>18432656.2065273</v>
      </c>
      <c r="CU230" s="105">
        <v>13491210.566350998</v>
      </c>
      <c r="CV230" s="105">
        <v>12913955.490205286</v>
      </c>
      <c r="CW230" s="106">
        <v>13328622.385148553</v>
      </c>
      <c r="CX230" s="104">
        <v>11633388.71442843</v>
      </c>
      <c r="CY230" s="105">
        <v>9984594.0786474198</v>
      </c>
      <c r="CZ230" s="105">
        <v>9169040.4450272899</v>
      </c>
      <c r="DA230" s="105">
        <v>11715409.875199232</v>
      </c>
      <c r="DB230" s="105">
        <v>12580245.774244396</v>
      </c>
      <c r="DC230" s="105">
        <v>14576879.575155489</v>
      </c>
      <c r="DD230" s="105">
        <v>16788102.358412612</v>
      </c>
      <c r="DE230" s="105">
        <v>19929817.141586415</v>
      </c>
      <c r="DF230" s="105">
        <v>20074252.942877635</v>
      </c>
      <c r="DG230" s="105">
        <v>14472590.829511227</v>
      </c>
      <c r="DH230" s="105">
        <v>13977403.069221891</v>
      </c>
      <c r="DI230" s="106">
        <v>16210263.721078064</v>
      </c>
      <c r="DJ230" s="104">
        <v>10746682.682418374</v>
      </c>
      <c r="DK230" s="313">
        <v>8544013.7622055728</v>
      </c>
      <c r="DL230" s="105">
        <v>10140030.796069261</v>
      </c>
      <c r="DM230" s="105">
        <v>11606566.966498964</v>
      </c>
      <c r="DN230" s="105">
        <v>13190871.109895388</v>
      </c>
      <c r="DO230" s="105">
        <v>15159196.537793403</v>
      </c>
      <c r="DP230" s="105">
        <v>16918854.99757503</v>
      </c>
      <c r="DQ230" s="105">
        <v>21078349.425046727</v>
      </c>
      <c r="DR230" s="105">
        <v>18202665.814412087</v>
      </c>
      <c r="DS230" s="105">
        <v>14340556.433877697</v>
      </c>
      <c r="DT230" s="105">
        <v>13344977.795261111</v>
      </c>
      <c r="DU230" s="106">
        <v>14437025.106566409</v>
      </c>
    </row>
    <row r="231" spans="1:126">
      <c r="D231" s="74" t="str">
        <f t="shared" si="12"/>
        <v>7116p</v>
      </c>
      <c r="E231" s="78" t="s">
        <v>39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2254635.1079826443</v>
      </c>
      <c r="CM231" s="105">
        <v>2434600.1723288172</v>
      </c>
      <c r="CN231" s="105">
        <v>3480742.4524679668</v>
      </c>
      <c r="CO231" s="105">
        <v>3633160.2325686943</v>
      </c>
      <c r="CP231" s="105">
        <v>3488794.2206289498</v>
      </c>
      <c r="CQ231" s="105">
        <v>2306819.3261174015</v>
      </c>
      <c r="CR231" s="105">
        <v>2530520.0301218135</v>
      </c>
      <c r="CS231" s="105">
        <v>2593024.591536134</v>
      </c>
      <c r="CT231" s="105">
        <v>2137547.6737522222</v>
      </c>
      <c r="CU231" s="105">
        <v>2432657.0001382544</v>
      </c>
      <c r="CV231" s="105">
        <v>1904518.5019257402</v>
      </c>
      <c r="CW231" s="106">
        <v>1992912.933800448</v>
      </c>
      <c r="CX231" s="104">
        <v>1175497.3830894365</v>
      </c>
      <c r="CY231" s="105">
        <v>1401258.3069391041</v>
      </c>
      <c r="CZ231" s="105">
        <v>1982854.7670731111</v>
      </c>
      <c r="DA231" s="105">
        <v>2227395.5445058988</v>
      </c>
      <c r="DB231" s="105">
        <v>2119281.4538548714</v>
      </c>
      <c r="DC231" s="105">
        <v>2128447.743077762</v>
      </c>
      <c r="DD231" s="105">
        <v>2626690.2153880983</v>
      </c>
      <c r="DE231" s="105">
        <v>2350974.5793777262</v>
      </c>
      <c r="DF231" s="105">
        <v>2173809.0200480837</v>
      </c>
      <c r="DG231" s="105">
        <v>2170247.5204897081</v>
      </c>
      <c r="DH231" s="105">
        <v>1576440.4650937812</v>
      </c>
      <c r="DI231" s="106">
        <v>1802456.6976206759</v>
      </c>
      <c r="DJ231" s="104">
        <v>997113.97705013887</v>
      </c>
      <c r="DK231" s="313">
        <v>1331009.1716165582</v>
      </c>
      <c r="DL231" s="105">
        <v>1733008.7830788183</v>
      </c>
      <c r="DM231" s="105">
        <v>1927566.0054556574</v>
      </c>
      <c r="DN231" s="105">
        <v>1957633.128395471</v>
      </c>
      <c r="DO231" s="105">
        <v>2209426.9121462442</v>
      </c>
      <c r="DP231" s="105">
        <v>2614239.3870693785</v>
      </c>
      <c r="DQ231" s="105">
        <v>2369436.9150621137</v>
      </c>
      <c r="DR231" s="105">
        <v>2212771.4239951861</v>
      </c>
      <c r="DS231" s="105">
        <v>2036251.8621765992</v>
      </c>
      <c r="DT231" s="105">
        <v>1518566.9065134812</v>
      </c>
      <c r="DU231" s="106">
        <v>1969417.8725266533</v>
      </c>
    </row>
    <row r="232" spans="1:126">
      <c r="D232" s="74" t="str">
        <f t="shared" si="12"/>
        <v>7117p</v>
      </c>
      <c r="E232" s="78" t="s">
        <v>41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0</v>
      </c>
      <c r="CM232" s="105">
        <v>0</v>
      </c>
      <c r="CN232" s="105">
        <v>0</v>
      </c>
      <c r="CO232" s="105">
        <v>0</v>
      </c>
      <c r="CP232" s="105">
        <v>0</v>
      </c>
      <c r="CQ232" s="105">
        <v>0</v>
      </c>
      <c r="CR232" s="105">
        <v>0</v>
      </c>
      <c r="CS232" s="105">
        <v>0</v>
      </c>
      <c r="CT232" s="105">
        <v>0</v>
      </c>
      <c r="CU232" s="105">
        <v>0</v>
      </c>
      <c r="CV232" s="105">
        <v>0</v>
      </c>
      <c r="CW232" s="106">
        <v>0</v>
      </c>
      <c r="CX232" s="104">
        <v>0</v>
      </c>
      <c r="CY232" s="105">
        <v>0</v>
      </c>
      <c r="CZ232" s="105">
        <v>0</v>
      </c>
      <c r="DA232" s="105">
        <v>0</v>
      </c>
      <c r="DB232" s="105">
        <v>0</v>
      </c>
      <c r="DC232" s="105">
        <v>0</v>
      </c>
      <c r="DD232" s="105">
        <v>0</v>
      </c>
      <c r="DE232" s="105">
        <v>0</v>
      </c>
      <c r="DF232" s="105">
        <v>0</v>
      </c>
      <c r="DG232" s="105">
        <v>0</v>
      </c>
      <c r="DH232" s="105">
        <v>0</v>
      </c>
      <c r="DI232" s="106">
        <v>0</v>
      </c>
      <c r="DJ232" s="104">
        <v>0</v>
      </c>
      <c r="DK232" s="313">
        <v>0</v>
      </c>
      <c r="DL232" s="105">
        <v>0</v>
      </c>
      <c r="DM232" s="105">
        <v>0</v>
      </c>
      <c r="DN232" s="105">
        <v>0</v>
      </c>
      <c r="DO232" s="105">
        <v>0</v>
      </c>
      <c r="DP232" s="105">
        <v>0</v>
      </c>
      <c r="DQ232" s="105">
        <v>0</v>
      </c>
      <c r="DR232" s="105">
        <v>0</v>
      </c>
      <c r="DS232" s="105">
        <v>0</v>
      </c>
      <c r="DT232" s="105">
        <v>0</v>
      </c>
      <c r="DU232" s="106">
        <v>0</v>
      </c>
    </row>
    <row r="233" spans="1:126">
      <c r="D233" s="74" t="str">
        <f t="shared" si="12"/>
        <v>7118p</v>
      </c>
      <c r="E233" s="78" t="s">
        <v>43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260762.89668953384</v>
      </c>
      <c r="CM233" s="105">
        <v>255157.48277927918</v>
      </c>
      <c r="CN233" s="105">
        <v>311767.07284781808</v>
      </c>
      <c r="CO233" s="105">
        <v>386022.31060141494</v>
      </c>
      <c r="CP233" s="105">
        <v>403723.81098959706</v>
      </c>
      <c r="CQ233" s="105">
        <v>443763.10051744088</v>
      </c>
      <c r="CR233" s="105">
        <v>452390.66108767391</v>
      </c>
      <c r="CS233" s="105">
        <v>423242.62809333584</v>
      </c>
      <c r="CT233" s="105">
        <v>377993.63627302414</v>
      </c>
      <c r="CU233" s="105">
        <v>381409.00489262829</v>
      </c>
      <c r="CV233" s="105">
        <v>381497.52149931074</v>
      </c>
      <c r="CW233" s="106">
        <v>331335.45678221656</v>
      </c>
      <c r="CX233" s="104">
        <v>294949.34769769129</v>
      </c>
      <c r="CY233" s="105">
        <v>269914.53975529631</v>
      </c>
      <c r="CZ233" s="105">
        <v>351302.84471213742</v>
      </c>
      <c r="DA233" s="105">
        <v>433913.41590605793</v>
      </c>
      <c r="DB233" s="105">
        <v>461276.15448140749</v>
      </c>
      <c r="DC233" s="105">
        <v>484947.23740259005</v>
      </c>
      <c r="DD233" s="105">
        <v>544691.13950845459</v>
      </c>
      <c r="DE233" s="105">
        <v>492931.9808280234</v>
      </c>
      <c r="DF233" s="105">
        <v>528342.20463008841</v>
      </c>
      <c r="DG233" s="105">
        <v>429431.85296262795</v>
      </c>
      <c r="DH233" s="105">
        <v>402322.65920144052</v>
      </c>
      <c r="DI233" s="106">
        <v>390072.41241769306</v>
      </c>
      <c r="DJ233" s="104">
        <v>251804.37567454769</v>
      </c>
      <c r="DK233" s="313">
        <v>310149.4855589362</v>
      </c>
      <c r="DL233" s="105">
        <v>424865.45226132218</v>
      </c>
      <c r="DM233" s="105">
        <v>488382.49238437577</v>
      </c>
      <c r="DN233" s="105">
        <v>512432.55897189945</v>
      </c>
      <c r="DO233" s="105">
        <v>558687.11031930195</v>
      </c>
      <c r="DP233" s="105">
        <v>582898.8333021343</v>
      </c>
      <c r="DQ233" s="105">
        <v>576646.61383665679</v>
      </c>
      <c r="DR233" s="105">
        <v>569580.06276767002</v>
      </c>
      <c r="DS233" s="105">
        <v>504830.91764073976</v>
      </c>
      <c r="DT233" s="105">
        <v>449327.05769997759</v>
      </c>
      <c r="DU233" s="106">
        <v>490901.31962345698</v>
      </c>
    </row>
    <row r="234" spans="1:126" s="9" customFormat="1">
      <c r="A234" s="140"/>
      <c r="B234" s="140"/>
      <c r="C234" s="140">
        <v>712</v>
      </c>
      <c r="D234" s="140" t="str">
        <f t="shared" si="12"/>
        <v>712p</v>
      </c>
      <c r="E234" s="141" t="s">
        <v>45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16">+SUM(CL235:CL238)</f>
        <v>10225366.011998521</v>
      </c>
      <c r="CM234" s="143">
        <f t="shared" si="16"/>
        <v>26328872.744704504</v>
      </c>
      <c r="CN234" s="143">
        <f t="shared" si="16"/>
        <v>28215029.512952704</v>
      </c>
      <c r="CO234" s="143">
        <f t="shared" si="16"/>
        <v>31078344.176256344</v>
      </c>
      <c r="CP234" s="143">
        <f t="shared" si="16"/>
        <v>31062993.346150994</v>
      </c>
      <c r="CQ234" s="143">
        <f t="shared" si="16"/>
        <v>29533886.744876273</v>
      </c>
      <c r="CR234" s="143">
        <f t="shared" si="16"/>
        <v>35614836.490956061</v>
      </c>
      <c r="CS234" s="143">
        <f t="shared" si="16"/>
        <v>41423629.787263155</v>
      </c>
      <c r="CT234" s="143">
        <f t="shared" si="16"/>
        <v>27897944.753825549</v>
      </c>
      <c r="CU234" s="143">
        <f t="shared" si="16"/>
        <v>35782419.896350168</v>
      </c>
      <c r="CV234" s="143">
        <f t="shared" si="16"/>
        <v>35053926.847713381</v>
      </c>
      <c r="CW234" s="144">
        <f t="shared" si="16"/>
        <v>52000480.125178605</v>
      </c>
      <c r="CX234" s="142">
        <f t="shared" si="16"/>
        <v>11696495.709410317</v>
      </c>
      <c r="CY234" s="143">
        <f t="shared" ref="CY234:DI234" si="17">+SUM(CY235:CY238)</f>
        <v>27967194.589402422</v>
      </c>
      <c r="CZ234" s="143">
        <f t="shared" si="17"/>
        <v>28929880.111931738</v>
      </c>
      <c r="DA234" s="143">
        <f t="shared" si="17"/>
        <v>27258327.618631121</v>
      </c>
      <c r="DB234" s="143">
        <f t="shared" si="17"/>
        <v>28592562.735781778</v>
      </c>
      <c r="DC234" s="143">
        <f t="shared" si="17"/>
        <v>32131723.207960628</v>
      </c>
      <c r="DD234" s="143">
        <f t="shared" si="17"/>
        <v>33016814.12419793</v>
      </c>
      <c r="DE234" s="143">
        <f t="shared" si="17"/>
        <v>36072346.59471108</v>
      </c>
      <c r="DF234" s="143">
        <f t="shared" si="17"/>
        <v>38203128.528232403</v>
      </c>
      <c r="DG234" s="143">
        <f t="shared" si="17"/>
        <v>43672969.77403643</v>
      </c>
      <c r="DH234" s="143">
        <f t="shared" si="17"/>
        <v>30164652.787533071</v>
      </c>
      <c r="DI234" s="144">
        <f t="shared" si="17"/>
        <v>60117077.92735371</v>
      </c>
      <c r="DJ234" s="142">
        <f>+SUM(DJ235:DJ238)</f>
        <v>17453194.433351744</v>
      </c>
      <c r="DK234" s="327">
        <f t="shared" ref="DK234:DU234" si="18">+SUM(DK235:DK238)</f>
        <v>27390142.980436314</v>
      </c>
      <c r="DL234" s="143">
        <f t="shared" si="18"/>
        <v>28082312.197140861</v>
      </c>
      <c r="DM234" s="143">
        <f t="shared" si="18"/>
        <v>30124960.749123506</v>
      </c>
      <c r="DN234" s="143">
        <f t="shared" si="18"/>
        <v>34683059.189534552</v>
      </c>
      <c r="DO234" s="143">
        <f t="shared" si="18"/>
        <v>35520127.578458838</v>
      </c>
      <c r="DP234" s="143">
        <f t="shared" si="18"/>
        <v>34214609.03892383</v>
      </c>
      <c r="DQ234" s="143">
        <f t="shared" si="18"/>
        <v>35699732.916304395</v>
      </c>
      <c r="DR234" s="143">
        <f t="shared" si="18"/>
        <v>34477573.889674954</v>
      </c>
      <c r="DS234" s="143">
        <f t="shared" si="18"/>
        <v>38517756.206527121</v>
      </c>
      <c r="DT234" s="143">
        <f t="shared" si="18"/>
        <v>32938623.312072884</v>
      </c>
      <c r="DU234" s="144">
        <f t="shared" si="18"/>
        <v>68390080.261651829</v>
      </c>
      <c r="DV234" s="328">
        <f>+SUM(DJ234:DU234)</f>
        <v>417492172.75320083</v>
      </c>
    </row>
    <row r="235" spans="1:126">
      <c r="D235" s="74" t="str">
        <f t="shared" si="12"/>
        <v>7121p</v>
      </c>
      <c r="E235" s="78" t="s">
        <v>47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5896216.9131298037</v>
      </c>
      <c r="CM235" s="105">
        <v>15984604.165490396</v>
      </c>
      <c r="CN235" s="105">
        <v>15980210.637352593</v>
      </c>
      <c r="CO235" s="105">
        <v>18099107.195466701</v>
      </c>
      <c r="CP235" s="105">
        <v>18902345.114124902</v>
      </c>
      <c r="CQ235" s="105">
        <v>16660130.6959597</v>
      </c>
      <c r="CR235" s="105">
        <v>20975423.912817873</v>
      </c>
      <c r="CS235" s="105">
        <v>24152995.284398187</v>
      </c>
      <c r="CT235" s="105">
        <v>16438117.212416081</v>
      </c>
      <c r="CU235" s="105">
        <v>21064902.89657861</v>
      </c>
      <c r="CV235" s="105">
        <v>21199343.745804995</v>
      </c>
      <c r="CW235" s="106">
        <v>31496085.4772765</v>
      </c>
      <c r="CX235" s="104">
        <v>6378060.6572526693</v>
      </c>
      <c r="CY235" s="105">
        <v>16126009.982946007</v>
      </c>
      <c r="CZ235" s="105">
        <v>16569177.415611617</v>
      </c>
      <c r="DA235" s="105">
        <v>15916413.916518303</v>
      </c>
      <c r="DB235" s="105">
        <v>16700474.831006728</v>
      </c>
      <c r="DC235" s="105">
        <v>19303870.20408624</v>
      </c>
      <c r="DD235" s="105">
        <v>19954258.836327907</v>
      </c>
      <c r="DE235" s="105">
        <v>21157665.831800085</v>
      </c>
      <c r="DF235" s="105">
        <v>23691624.075276405</v>
      </c>
      <c r="DG235" s="105">
        <v>25779256.658387903</v>
      </c>
      <c r="DH235" s="105">
        <v>17637260.472586822</v>
      </c>
      <c r="DI235" s="106">
        <v>35668323.820286348</v>
      </c>
      <c r="DJ235" s="104">
        <v>10835215.375433445</v>
      </c>
      <c r="DK235" s="313">
        <v>17287568.311596237</v>
      </c>
      <c r="DL235" s="105">
        <v>16133814.702883076</v>
      </c>
      <c r="DM235" s="105">
        <v>17634570.078624245</v>
      </c>
      <c r="DN235" s="105">
        <v>20199574.10818097</v>
      </c>
      <c r="DO235" s="105">
        <v>20913507.395355023</v>
      </c>
      <c r="DP235" s="105">
        <v>20397161.323049661</v>
      </c>
      <c r="DQ235" s="105">
        <v>20719279.922398537</v>
      </c>
      <c r="DR235" s="105">
        <v>20675448.42527096</v>
      </c>
      <c r="DS235" s="105">
        <v>22333485.779485509</v>
      </c>
      <c r="DT235" s="105">
        <v>19074610.951472942</v>
      </c>
      <c r="DU235" s="106">
        <v>40201162.67603521</v>
      </c>
    </row>
    <row r="236" spans="1:126">
      <c r="D236" s="74" t="str">
        <f t="shared" si="12"/>
        <v>7122p</v>
      </c>
      <c r="E236" s="78" t="s">
        <v>49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3523976.3657705826</v>
      </c>
      <c r="CM236" s="105">
        <v>8837193.1137481872</v>
      </c>
      <c r="CN236" s="105">
        <v>10296968.732518861</v>
      </c>
      <c r="CO236" s="105">
        <v>11080649.937486099</v>
      </c>
      <c r="CP236" s="105">
        <v>10426593.073253199</v>
      </c>
      <c r="CQ236" s="105">
        <v>10797558.1123464</v>
      </c>
      <c r="CR236" s="105">
        <v>12338418.275424777</v>
      </c>
      <c r="CS236" s="105">
        <v>14695618.751093065</v>
      </c>
      <c r="CT236" s="105">
        <v>9887757.094026586</v>
      </c>
      <c r="CU236" s="105">
        <v>12555740.885830941</v>
      </c>
      <c r="CV236" s="105">
        <v>11911787.04868594</v>
      </c>
      <c r="CW236" s="106">
        <v>17572653.898443229</v>
      </c>
      <c r="CX236" s="104">
        <v>4579090.5759970825</v>
      </c>
      <c r="CY236" s="105">
        <v>10104184.39535567</v>
      </c>
      <c r="CZ236" s="105">
        <v>10560309.670724479</v>
      </c>
      <c r="DA236" s="105">
        <v>9541998.6085077375</v>
      </c>
      <c r="DB236" s="105">
        <v>10202539.325177701</v>
      </c>
      <c r="DC236" s="105">
        <v>10655134.986795479</v>
      </c>
      <c r="DD236" s="105">
        <v>10928389.183865616</v>
      </c>
      <c r="DE236" s="105">
        <v>12720604.592646427</v>
      </c>
      <c r="DF236" s="105">
        <v>12433910.598023046</v>
      </c>
      <c r="DG236" s="105">
        <v>15255623.222713828</v>
      </c>
      <c r="DH236" s="105">
        <v>10791600.785030248</v>
      </c>
      <c r="DI236" s="106">
        <v>20893912.876006678</v>
      </c>
      <c r="DJ236" s="104">
        <v>5947210.158482017</v>
      </c>
      <c r="DK236" s="313">
        <v>8737953.0601297878</v>
      </c>
      <c r="DL236" s="105">
        <v>10128217.755015116</v>
      </c>
      <c r="DM236" s="105">
        <v>10506185.898595979</v>
      </c>
      <c r="DN236" s="105">
        <v>12414423.348594034</v>
      </c>
      <c r="DO236" s="105">
        <v>12300409.906155966</v>
      </c>
      <c r="DP236" s="105">
        <v>11649338.921377769</v>
      </c>
      <c r="DQ236" s="105">
        <v>12715928.59880604</v>
      </c>
      <c r="DR236" s="105">
        <v>11722748.188238984</v>
      </c>
      <c r="DS236" s="105">
        <v>13649666.976806173</v>
      </c>
      <c r="DT236" s="105">
        <v>11784621.868662277</v>
      </c>
      <c r="DU236" s="106">
        <v>23899152.764590971</v>
      </c>
    </row>
    <row r="237" spans="1:126">
      <c r="D237" s="74" t="str">
        <f t="shared" si="12"/>
        <v>7123p</v>
      </c>
      <c r="E237" s="78" t="s">
        <v>51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290701.31067824201</v>
      </c>
      <c r="CM237" s="105">
        <v>744628.51853836537</v>
      </c>
      <c r="CN237" s="105">
        <v>900014.53265058505</v>
      </c>
      <c r="CO237" s="105">
        <v>960420.42316401063</v>
      </c>
      <c r="CP237" s="105">
        <v>850902.03134404484</v>
      </c>
      <c r="CQ237" s="105">
        <v>873102.0001937449</v>
      </c>
      <c r="CR237" s="105">
        <v>1044477.0015934415</v>
      </c>
      <c r="CS237" s="105">
        <v>1233245.0541489115</v>
      </c>
      <c r="CT237" s="105">
        <v>823964.48361802031</v>
      </c>
      <c r="CU237" s="105">
        <v>1104138.5296295469</v>
      </c>
      <c r="CV237" s="105">
        <v>947842.00635200134</v>
      </c>
      <c r="CW237" s="106">
        <v>1446638.2353968821</v>
      </c>
      <c r="CX237" s="104">
        <v>345360.47830525995</v>
      </c>
      <c r="CY237" s="105">
        <v>922696.95629602508</v>
      </c>
      <c r="CZ237" s="105">
        <v>857271.67153218063</v>
      </c>
      <c r="DA237" s="105">
        <v>794944.20445414912</v>
      </c>
      <c r="DB237" s="105">
        <v>860500.23373355891</v>
      </c>
      <c r="DC237" s="105">
        <v>876623.14344260271</v>
      </c>
      <c r="DD237" s="105">
        <v>897950.85198249156</v>
      </c>
      <c r="DE237" s="105">
        <v>1049404.4207832785</v>
      </c>
      <c r="DF237" s="105">
        <v>1051499.288563821</v>
      </c>
      <c r="DG237" s="105">
        <v>1282491.8621105079</v>
      </c>
      <c r="DH237" s="105">
        <v>895782.74311122345</v>
      </c>
      <c r="DI237" s="106">
        <v>1782859.6661754006</v>
      </c>
      <c r="DJ237" s="104">
        <v>405204.02216089884</v>
      </c>
      <c r="DK237" s="313">
        <v>738084.5106705362</v>
      </c>
      <c r="DL237" s="105">
        <v>913696.79908484616</v>
      </c>
      <c r="DM237" s="105">
        <v>970828.38583662093</v>
      </c>
      <c r="DN237" s="105">
        <v>1071963.8068133136</v>
      </c>
      <c r="DO237" s="105">
        <v>1078875.1432318969</v>
      </c>
      <c r="DP237" s="105">
        <v>1021891.7539787972</v>
      </c>
      <c r="DQ237" s="105">
        <v>1115094.651382722</v>
      </c>
      <c r="DR237" s="105">
        <v>1045619.4056045644</v>
      </c>
      <c r="DS237" s="105">
        <v>1200015.1472054955</v>
      </c>
      <c r="DT237" s="105">
        <v>1040193.9108966757</v>
      </c>
      <c r="DU237" s="106">
        <v>2120234.2020172165</v>
      </c>
    </row>
    <row r="238" spans="1:126">
      <c r="D238" s="74" t="str">
        <f t="shared" si="12"/>
        <v>7124p</v>
      </c>
      <c r="E238" s="78" t="s">
        <v>53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4">
        <v>514471.42241989321</v>
      </c>
      <c r="CM238" s="105">
        <v>762446.94692755432</v>
      </c>
      <c r="CN238" s="105">
        <v>1037835.6104306638</v>
      </c>
      <c r="CO238" s="105">
        <v>938166.6201395333</v>
      </c>
      <c r="CP238" s="105">
        <v>883153.12742885004</v>
      </c>
      <c r="CQ238" s="105">
        <v>1203095.9363764296</v>
      </c>
      <c r="CR238" s="105">
        <v>1256517.301119969</v>
      </c>
      <c r="CS238" s="105">
        <v>1341770.6976229935</v>
      </c>
      <c r="CT238" s="105">
        <v>748105.96376486088</v>
      </c>
      <c r="CU238" s="105">
        <v>1057637.5843110771</v>
      </c>
      <c r="CV238" s="105">
        <v>994954.04687044967</v>
      </c>
      <c r="CW238" s="106">
        <v>1485102.5140619949</v>
      </c>
      <c r="CX238" s="104">
        <v>393983.99785530567</v>
      </c>
      <c r="CY238" s="105">
        <v>814303.25480471749</v>
      </c>
      <c r="CZ238" s="105">
        <v>943121.35406345711</v>
      </c>
      <c r="DA238" s="105">
        <v>1004970.8891509315</v>
      </c>
      <c r="DB238" s="105">
        <v>829048.34586379305</v>
      </c>
      <c r="DC238" s="105">
        <v>1296094.8736363046</v>
      </c>
      <c r="DD238" s="105">
        <v>1236215.2520219143</v>
      </c>
      <c r="DE238" s="105">
        <v>1144671.7494812885</v>
      </c>
      <c r="DF238" s="105">
        <v>1026094.5663691361</v>
      </c>
      <c r="DG238" s="105">
        <v>1355598.0308241891</v>
      </c>
      <c r="DH238" s="105">
        <v>840008.78680477664</v>
      </c>
      <c r="DI238" s="106">
        <v>1771981.5648852838</v>
      </c>
      <c r="DJ238" s="104">
        <v>265564.87727538327</v>
      </c>
      <c r="DK238" s="313">
        <v>626537.09803975385</v>
      </c>
      <c r="DL238" s="105">
        <v>906582.94015782466</v>
      </c>
      <c r="DM238" s="105">
        <v>1013376.386066664</v>
      </c>
      <c r="DN238" s="105">
        <v>997097.9259462388</v>
      </c>
      <c r="DO238" s="105">
        <v>1227335.1337159497</v>
      </c>
      <c r="DP238" s="105">
        <v>1146217.0405176056</v>
      </c>
      <c r="DQ238" s="105">
        <v>1149429.7437170967</v>
      </c>
      <c r="DR238" s="105">
        <v>1033757.8705604452</v>
      </c>
      <c r="DS238" s="105">
        <v>1334588.3030299437</v>
      </c>
      <c r="DT238" s="105">
        <v>1039196.5810409879</v>
      </c>
      <c r="DU238" s="106">
        <v>2169530.6190084284</v>
      </c>
    </row>
    <row r="239" spans="1:126" s="9" customFormat="1">
      <c r="A239" s="140"/>
      <c r="B239" s="140"/>
      <c r="C239" s="140">
        <v>713</v>
      </c>
      <c r="D239" s="140" t="str">
        <f t="shared" si="12"/>
        <v>713p</v>
      </c>
      <c r="E239" s="141" t="s">
        <v>55</v>
      </c>
      <c r="F239" s="142"/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144"/>
      <c r="R239" s="142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4"/>
      <c r="AD239" s="142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4"/>
      <c r="AP239" s="142"/>
      <c r="AQ239" s="143"/>
      <c r="AR239" s="143"/>
      <c r="AS239" s="143"/>
      <c r="AT239" s="143"/>
      <c r="AU239" s="143"/>
      <c r="AV239" s="143"/>
      <c r="AW239" s="143"/>
      <c r="AX239" s="143"/>
      <c r="AY239" s="143"/>
      <c r="AZ239" s="143"/>
      <c r="BA239" s="144"/>
      <c r="BB239" s="142"/>
      <c r="BC239" s="143"/>
      <c r="BD239" s="143"/>
      <c r="BE239" s="143"/>
      <c r="BF239" s="143"/>
      <c r="BG239" s="143"/>
      <c r="BH239" s="143"/>
      <c r="BI239" s="143"/>
      <c r="BJ239" s="143"/>
      <c r="BK239" s="143"/>
      <c r="BL239" s="143"/>
      <c r="BM239" s="144"/>
      <c r="BN239" s="142"/>
      <c r="BO239" s="143"/>
      <c r="BP239" s="143"/>
      <c r="BQ239" s="143"/>
      <c r="BR239" s="143"/>
      <c r="BS239" s="143"/>
      <c r="BT239" s="143"/>
      <c r="BU239" s="143"/>
      <c r="BV239" s="143"/>
      <c r="BW239" s="143"/>
      <c r="BX239" s="143"/>
      <c r="BY239" s="144"/>
      <c r="BZ239" s="143"/>
      <c r="CA239" s="143"/>
      <c r="CB239" s="143"/>
      <c r="CC239" s="143"/>
      <c r="CD239" s="143"/>
      <c r="CE239" s="143"/>
      <c r="CF239" s="143"/>
      <c r="CG239" s="143"/>
      <c r="CH239" s="143"/>
      <c r="CI239" s="143"/>
      <c r="CJ239" s="143"/>
      <c r="CK239" s="143"/>
      <c r="CL239" s="142">
        <f t="shared" ref="CL239:CX239" si="19">+SUM(CL240:CL245)</f>
        <v>2027877.2372930939</v>
      </c>
      <c r="CM239" s="143">
        <f t="shared" si="19"/>
        <v>1882424.3685098737</v>
      </c>
      <c r="CN239" s="143">
        <f t="shared" si="19"/>
        <v>2363168.5236575948</v>
      </c>
      <c r="CO239" s="143">
        <f t="shared" si="19"/>
        <v>2393449.5740456693</v>
      </c>
      <c r="CP239" s="143">
        <f t="shared" si="19"/>
        <v>2431766.3719360717</v>
      </c>
      <c r="CQ239" s="143">
        <f t="shared" si="19"/>
        <v>2858151.7123018736</v>
      </c>
      <c r="CR239" s="143">
        <f t="shared" si="19"/>
        <v>2917908.2048975867</v>
      </c>
      <c r="CS239" s="143">
        <f t="shared" si="19"/>
        <v>2932949.8029298875</v>
      </c>
      <c r="CT239" s="143">
        <f t="shared" si="19"/>
        <v>2302181.1067919475</v>
      </c>
      <c r="CU239" s="143">
        <f t="shared" si="19"/>
        <v>2479397.4364794977</v>
      </c>
      <c r="CV239" s="143">
        <f t="shared" si="19"/>
        <v>2197340.2207755819</v>
      </c>
      <c r="CW239" s="144">
        <f t="shared" si="19"/>
        <v>2280154.7968325969</v>
      </c>
      <c r="CX239" s="142">
        <f t="shared" si="19"/>
        <v>902871.84498938802</v>
      </c>
      <c r="CY239" s="143">
        <f t="shared" ref="CY239:DI239" si="20">+SUM(CY240:CY245)</f>
        <v>1376722.835592885</v>
      </c>
      <c r="CZ239" s="143">
        <f t="shared" si="20"/>
        <v>1533902.3810318899</v>
      </c>
      <c r="DA239" s="143">
        <f t="shared" si="20"/>
        <v>1769167.7909803819</v>
      </c>
      <c r="DB239" s="143">
        <f t="shared" si="20"/>
        <v>1635179.6025759527</v>
      </c>
      <c r="DC239" s="143">
        <f t="shared" si="20"/>
        <v>1713767.4441061548</v>
      </c>
      <c r="DD239" s="143">
        <f t="shared" si="20"/>
        <v>2233130.224239069</v>
      </c>
      <c r="DE239" s="143">
        <f t="shared" si="20"/>
        <v>1791089.1999486499</v>
      </c>
      <c r="DF239" s="143">
        <f t="shared" si="20"/>
        <v>1407201.854776232</v>
      </c>
      <c r="DG239" s="143">
        <f t="shared" si="20"/>
        <v>2107131.608306407</v>
      </c>
      <c r="DH239" s="143">
        <f t="shared" si="20"/>
        <v>2082325.1460510979</v>
      </c>
      <c r="DI239" s="144">
        <f t="shared" si="20"/>
        <v>2370557.2656825301</v>
      </c>
      <c r="DJ239" s="142">
        <f>+SUM(DJ240:DJ245)</f>
        <v>1017432.8805905436</v>
      </c>
      <c r="DK239" s="327">
        <f t="shared" ref="DK239:DU239" si="21">+SUM(DK240:DK245)</f>
        <v>2806441.7507150937</v>
      </c>
      <c r="DL239" s="143">
        <f t="shared" si="21"/>
        <v>1117006.3290833589</v>
      </c>
      <c r="DM239" s="143">
        <f t="shared" si="21"/>
        <v>1264717.5392387407</v>
      </c>
      <c r="DN239" s="143">
        <f t="shared" si="21"/>
        <v>1093045.5428240406</v>
      </c>
      <c r="DO239" s="143">
        <f t="shared" si="21"/>
        <v>1395344.9576274238</v>
      </c>
      <c r="DP239" s="143">
        <f t="shared" si="21"/>
        <v>1446144.3329938813</v>
      </c>
      <c r="DQ239" s="143">
        <f t="shared" si="21"/>
        <v>1356791.631586303</v>
      </c>
      <c r="DR239" s="143">
        <f t="shared" si="21"/>
        <v>1266226.6725826806</v>
      </c>
      <c r="DS239" s="143">
        <f t="shared" si="21"/>
        <v>1318880.8810031279</v>
      </c>
      <c r="DT239" s="143">
        <f t="shared" si="21"/>
        <v>1346463.6496868518</v>
      </c>
      <c r="DU239" s="144">
        <f t="shared" si="21"/>
        <v>1474390.4967195832</v>
      </c>
      <c r="DV239" s="328">
        <f>+SUM(DJ239:DU239)</f>
        <v>16902886.664651629</v>
      </c>
    </row>
    <row r="240" spans="1:126">
      <c r="D240" s="74" t="str">
        <f t="shared" si="12"/>
        <v>7131p</v>
      </c>
      <c r="E240" s="78" t="s">
        <v>57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542096.38724093605</v>
      </c>
      <c r="CM240" s="105">
        <v>536397.13298492332</v>
      </c>
      <c r="CN240" s="105">
        <v>759288.54284763371</v>
      </c>
      <c r="CO240" s="105">
        <v>724733.04432771762</v>
      </c>
      <c r="CP240" s="105">
        <v>823629.87439344113</v>
      </c>
      <c r="CQ240" s="105">
        <v>866651.25939663569</v>
      </c>
      <c r="CR240" s="105">
        <v>822206.96615173062</v>
      </c>
      <c r="CS240" s="105">
        <v>822500.35972019134</v>
      </c>
      <c r="CT240" s="105">
        <v>653046.97944805818</v>
      </c>
      <c r="CU240" s="105">
        <v>912828.08748487011</v>
      </c>
      <c r="CV240" s="105">
        <v>633141.89239853795</v>
      </c>
      <c r="CW240" s="106">
        <v>670108.0224069875</v>
      </c>
      <c r="CX240" s="104">
        <v>475144.75561189075</v>
      </c>
      <c r="CY240" s="105">
        <v>517492.56867088092</v>
      </c>
      <c r="CZ240" s="105">
        <v>430110.48270409956</v>
      </c>
      <c r="DA240" s="105">
        <v>827362.00845956581</v>
      </c>
      <c r="DB240" s="105">
        <v>765781.28778520983</v>
      </c>
      <c r="DC240" s="105">
        <v>896155.50480476802</v>
      </c>
      <c r="DD240" s="105">
        <v>900805.24859983311</v>
      </c>
      <c r="DE240" s="105">
        <v>706704.35479965224</v>
      </c>
      <c r="DF240" s="105">
        <v>671459.96419562609</v>
      </c>
      <c r="DG240" s="105">
        <v>696792.8632873724</v>
      </c>
      <c r="DH240" s="105">
        <v>610012.75737018313</v>
      </c>
      <c r="DI240" s="106">
        <v>646794.70668566914</v>
      </c>
      <c r="DJ240" s="104">
        <v>418364.2279213884</v>
      </c>
      <c r="DK240" s="313">
        <v>526444.60769273597</v>
      </c>
      <c r="DL240" s="105">
        <v>612289.16807886073</v>
      </c>
      <c r="DM240" s="105">
        <v>737573.73842781864</v>
      </c>
      <c r="DN240" s="105">
        <v>716386.79462228483</v>
      </c>
      <c r="DO240" s="105">
        <v>866197.42397325346</v>
      </c>
      <c r="DP240" s="105">
        <v>804753.77138023812</v>
      </c>
      <c r="DQ240" s="105">
        <v>718970.81087391323</v>
      </c>
      <c r="DR240" s="105">
        <v>714205.89922100911</v>
      </c>
      <c r="DS240" s="105">
        <v>684885.65852184745</v>
      </c>
      <c r="DT240" s="105">
        <v>612043.66010957235</v>
      </c>
      <c r="DU240" s="106">
        <v>679234.66236747673</v>
      </c>
    </row>
    <row r="241" spans="1:126">
      <c r="D241" s="74" t="str">
        <f t="shared" si="12"/>
        <v>7132p</v>
      </c>
      <c r="E241" s="78" t="s">
        <v>59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252442.47852541984</v>
      </c>
      <c r="CM241" s="105">
        <v>257727.78032652178</v>
      </c>
      <c r="CN241" s="105">
        <v>326063.49946238624</v>
      </c>
      <c r="CO241" s="105">
        <v>345774.20752005593</v>
      </c>
      <c r="CP241" s="105">
        <v>268259.93480340595</v>
      </c>
      <c r="CQ241" s="105">
        <v>332044.44392410474</v>
      </c>
      <c r="CR241" s="105">
        <v>288341.93029107194</v>
      </c>
      <c r="CS241" s="105">
        <v>203437.32988708364</v>
      </c>
      <c r="CT241" s="105">
        <v>285816.36008690012</v>
      </c>
      <c r="CU241" s="105">
        <v>295491.81584812951</v>
      </c>
      <c r="CV241" s="105">
        <v>344335.81666740507</v>
      </c>
      <c r="CW241" s="106">
        <v>355728.9521809821</v>
      </c>
      <c r="CX241" s="104">
        <v>200925.57354147307</v>
      </c>
      <c r="CY241" s="105">
        <v>221010.12831298116</v>
      </c>
      <c r="CZ241" s="105">
        <v>261413.19362561635</v>
      </c>
      <c r="DA241" s="105">
        <v>275003.00170006976</v>
      </c>
      <c r="DB241" s="105">
        <v>190388.87737213133</v>
      </c>
      <c r="DC241" s="105">
        <v>266102.24570597394</v>
      </c>
      <c r="DD241" s="105">
        <v>318564.24003599695</v>
      </c>
      <c r="DE241" s="105">
        <v>156169.82755441542</v>
      </c>
      <c r="DF241" s="105">
        <v>228583.32020986776</v>
      </c>
      <c r="DG241" s="105">
        <v>285566.63661766285</v>
      </c>
      <c r="DH241" s="105">
        <v>746594.09972241579</v>
      </c>
      <c r="DI241" s="106">
        <v>525762.42851835978</v>
      </c>
      <c r="DJ241" s="104">
        <v>283852.45961119654</v>
      </c>
      <c r="DK241" s="313">
        <v>1574808.1811729334</v>
      </c>
      <c r="DL241" s="105">
        <v>390053.33688602177</v>
      </c>
      <c r="DM241" s="105">
        <v>366592.1995663502</v>
      </c>
      <c r="DN241" s="105">
        <v>222645.41607531684</v>
      </c>
      <c r="DO241" s="105">
        <v>327226.95594866242</v>
      </c>
      <c r="DP241" s="105">
        <v>291274.53981848748</v>
      </c>
      <c r="DQ241" s="105">
        <v>193442.38352606987</v>
      </c>
      <c r="DR241" s="105">
        <v>248247.38786528652</v>
      </c>
      <c r="DS241" s="105">
        <v>305573.34320155234</v>
      </c>
      <c r="DT241" s="105">
        <v>512260.76546333055</v>
      </c>
      <c r="DU241" s="106">
        <v>455581.83873727417</v>
      </c>
    </row>
    <row r="242" spans="1:126">
      <c r="D242" s="74" t="str">
        <f t="shared" si="12"/>
        <v>7133p</v>
      </c>
      <c r="E242" s="78" t="s">
        <v>61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15175.988329241076</v>
      </c>
      <c r="CM242" s="105">
        <v>5488.4479117645715</v>
      </c>
      <c r="CN242" s="105">
        <v>5513.547785744513</v>
      </c>
      <c r="CO242" s="105">
        <v>10033.975862815605</v>
      </c>
      <c r="CP242" s="105">
        <v>13433.078813061053</v>
      </c>
      <c r="CQ242" s="105">
        <v>35239.498051137023</v>
      </c>
      <c r="CR242" s="105">
        <v>115467.10956937172</v>
      </c>
      <c r="CS242" s="105">
        <v>147444.22648178381</v>
      </c>
      <c r="CT242" s="105">
        <v>77479.696104075862</v>
      </c>
      <c r="CU242" s="105">
        <v>52915.149949001381</v>
      </c>
      <c r="CV242" s="105">
        <v>15235.266103225436</v>
      </c>
      <c r="CW242" s="106">
        <v>9085.1638649635734</v>
      </c>
      <c r="CX242" s="104">
        <v>7581.0977141313906</v>
      </c>
      <c r="CY242" s="105">
        <v>9769.7546189308214</v>
      </c>
      <c r="CZ242" s="105">
        <v>13652.477623191922</v>
      </c>
      <c r="DA242" s="105">
        <v>30023.611015219602</v>
      </c>
      <c r="DB242" s="105">
        <v>51574.349619775021</v>
      </c>
      <c r="DC242" s="105">
        <v>87997.575035473725</v>
      </c>
      <c r="DD242" s="105">
        <v>162130.62126952593</v>
      </c>
      <c r="DE242" s="105">
        <v>195839.46053647876</v>
      </c>
      <c r="DF242" s="105">
        <v>110676.34726776603</v>
      </c>
      <c r="DG242" s="105">
        <v>50069.953945792906</v>
      </c>
      <c r="DH242" s="105">
        <v>30853.684736779614</v>
      </c>
      <c r="DI242" s="106">
        <v>12342.508532882457</v>
      </c>
      <c r="DJ242" s="104">
        <v>8947.4043134768381</v>
      </c>
      <c r="DK242" s="313">
        <v>10416.045522285629</v>
      </c>
      <c r="DL242" s="105">
        <v>13405.904575255114</v>
      </c>
      <c r="DM242" s="105">
        <v>18904.801980476299</v>
      </c>
      <c r="DN242" s="105">
        <v>27863.051995568007</v>
      </c>
      <c r="DO242" s="105">
        <v>66978.47004084292</v>
      </c>
      <c r="DP242" s="105">
        <v>130860.1155772113</v>
      </c>
      <c r="DQ242" s="105">
        <v>210708.25076497707</v>
      </c>
      <c r="DR242" s="105">
        <v>104257.88590496131</v>
      </c>
      <c r="DS242" s="105">
        <v>50718.284042631283</v>
      </c>
      <c r="DT242" s="105">
        <v>20551.413643389005</v>
      </c>
      <c r="DU242" s="106">
        <v>16072.092948061312</v>
      </c>
    </row>
    <row r="243" spans="1:126">
      <c r="D243" s="74" t="str">
        <f t="shared" si="12"/>
        <v>7134p</v>
      </c>
      <c r="E243" s="78" t="s">
        <v>63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4"/>
      <c r="CM243" s="105"/>
      <c r="CN243" s="105"/>
      <c r="CO243" s="105"/>
      <c r="CP243" s="105"/>
      <c r="CQ243" s="105"/>
      <c r="CR243" s="105"/>
      <c r="CS243" s="105"/>
      <c r="CT243" s="105"/>
      <c r="CU243" s="105"/>
      <c r="CV243" s="105"/>
      <c r="CW243" s="106"/>
      <c r="CX243" s="104"/>
      <c r="CY243" s="105"/>
      <c r="CZ243" s="105"/>
      <c r="DA243" s="105"/>
      <c r="DB243" s="105"/>
      <c r="DC243" s="105"/>
      <c r="DD243" s="105"/>
      <c r="DE243" s="105"/>
      <c r="DF243" s="105"/>
      <c r="DG243" s="105"/>
      <c r="DH243" s="105"/>
      <c r="DI243" s="106"/>
      <c r="DJ243" s="104">
        <v>0</v>
      </c>
      <c r="DK243" s="313">
        <v>0</v>
      </c>
      <c r="DL243" s="105">
        <v>0</v>
      </c>
      <c r="DM243" s="105">
        <v>0</v>
      </c>
      <c r="DN243" s="105">
        <v>0</v>
      </c>
      <c r="DO243" s="105">
        <v>0</v>
      </c>
      <c r="DP243" s="105">
        <v>0</v>
      </c>
      <c r="DQ243" s="105">
        <v>0</v>
      </c>
      <c r="DR243" s="105">
        <v>0</v>
      </c>
      <c r="DS243" s="105">
        <v>0</v>
      </c>
      <c r="DT243" s="105">
        <v>0</v>
      </c>
      <c r="DU243" s="106">
        <v>0</v>
      </c>
    </row>
    <row r="244" spans="1:126">
      <c r="D244" s="74" t="str">
        <f t="shared" si="12"/>
        <v>7135p</v>
      </c>
      <c r="E244" s="78" t="s">
        <v>65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4"/>
      <c r="CM244" s="105"/>
      <c r="CN244" s="105"/>
      <c r="CO244" s="105"/>
      <c r="CP244" s="105"/>
      <c r="CQ244" s="105"/>
      <c r="CR244" s="105"/>
      <c r="CS244" s="105"/>
      <c r="CT244" s="105"/>
      <c r="CU244" s="105"/>
      <c r="CV244" s="105"/>
      <c r="CW244" s="106"/>
      <c r="CX244" s="104"/>
      <c r="CY244" s="105"/>
      <c r="CZ244" s="105"/>
      <c r="DA244" s="105"/>
      <c r="DB244" s="105"/>
      <c r="DC244" s="105"/>
      <c r="DD244" s="105"/>
      <c r="DE244" s="105"/>
      <c r="DF244" s="105"/>
      <c r="DG244" s="105"/>
      <c r="DH244" s="105"/>
      <c r="DI244" s="106"/>
      <c r="DJ244" s="104">
        <v>0</v>
      </c>
      <c r="DK244" s="313">
        <v>0</v>
      </c>
      <c r="DL244" s="105">
        <v>0</v>
      </c>
      <c r="DM244" s="105">
        <v>0</v>
      </c>
      <c r="DN244" s="105">
        <v>0</v>
      </c>
      <c r="DO244" s="105">
        <v>0</v>
      </c>
      <c r="DP244" s="105">
        <v>0</v>
      </c>
      <c r="DQ244" s="105">
        <v>0</v>
      </c>
      <c r="DR244" s="105">
        <v>0</v>
      </c>
      <c r="DS244" s="105">
        <v>0</v>
      </c>
      <c r="DT244" s="105">
        <v>0</v>
      </c>
      <c r="DU244" s="106">
        <v>0</v>
      </c>
    </row>
    <row r="245" spans="1:126">
      <c r="D245" s="74" t="str">
        <f t="shared" si="12"/>
        <v>7136p</v>
      </c>
      <c r="E245" s="78" t="s">
        <v>67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1218162.3831974969</v>
      </c>
      <c r="CM245" s="105">
        <v>1082811.0072866639</v>
      </c>
      <c r="CN245" s="105">
        <v>1272302.9335618301</v>
      </c>
      <c r="CO245" s="105">
        <v>1312908.34633508</v>
      </c>
      <c r="CP245" s="105">
        <v>1326443.4839261633</v>
      </c>
      <c r="CQ245" s="105">
        <v>1624216.5109299959</v>
      </c>
      <c r="CR245" s="105">
        <v>1691892.1988854124</v>
      </c>
      <c r="CS245" s="105">
        <v>1759567.8868408289</v>
      </c>
      <c r="CT245" s="105">
        <v>1285838.0711529134</v>
      </c>
      <c r="CU245" s="105">
        <v>1218162.3831974969</v>
      </c>
      <c r="CV245" s="105">
        <v>1204627.2456064136</v>
      </c>
      <c r="CW245" s="106">
        <v>1245232.6583796635</v>
      </c>
      <c r="CX245" s="104">
        <v>219220.41812189278</v>
      </c>
      <c r="CY245" s="105">
        <v>628450.3839900922</v>
      </c>
      <c r="CZ245" s="105">
        <v>828726.22707898216</v>
      </c>
      <c r="DA245" s="105">
        <v>636779.16980552685</v>
      </c>
      <c r="DB245" s="105">
        <v>627435.08779883629</v>
      </c>
      <c r="DC245" s="105">
        <v>463512.11855993903</v>
      </c>
      <c r="DD245" s="105">
        <v>851630.11433371319</v>
      </c>
      <c r="DE245" s="105">
        <v>732375.55705810327</v>
      </c>
      <c r="DF245" s="105">
        <v>396482.22310297209</v>
      </c>
      <c r="DG245" s="105">
        <v>1074702.1544555787</v>
      </c>
      <c r="DH245" s="105">
        <v>694864.60422171932</v>
      </c>
      <c r="DI245" s="106">
        <v>1185657.6219456189</v>
      </c>
      <c r="DJ245" s="104">
        <v>306268.7887444818</v>
      </c>
      <c r="DK245" s="313">
        <v>694772.91632713831</v>
      </c>
      <c r="DL245" s="105">
        <v>101257.91954322136</v>
      </c>
      <c r="DM245" s="105">
        <v>141646.79926409555</v>
      </c>
      <c r="DN245" s="105">
        <v>126150.28013087096</v>
      </c>
      <c r="DO245" s="105">
        <v>134942.10766466506</v>
      </c>
      <c r="DP245" s="105">
        <v>219255.90621794428</v>
      </c>
      <c r="DQ245" s="105">
        <v>233670.18642134266</v>
      </c>
      <c r="DR245" s="105">
        <v>199515.49959142375</v>
      </c>
      <c r="DS245" s="105">
        <v>277703.59523709677</v>
      </c>
      <c r="DT245" s="105">
        <v>201607.8104705599</v>
      </c>
      <c r="DU245" s="106">
        <v>323501.90266677079</v>
      </c>
    </row>
    <row r="246" spans="1:126" s="9" customFormat="1">
      <c r="A246" s="140"/>
      <c r="B246" s="140"/>
      <c r="C246" s="140">
        <v>714</v>
      </c>
      <c r="D246" s="140" t="str">
        <f t="shared" si="12"/>
        <v>714p</v>
      </c>
      <c r="E246" s="141" t="s">
        <v>69</v>
      </c>
      <c r="F246" s="142"/>
      <c r="G246" s="143"/>
      <c r="H246" s="143"/>
      <c r="I246" s="143"/>
      <c r="J246" s="143"/>
      <c r="K246" s="143"/>
      <c r="L246" s="143"/>
      <c r="M246" s="143"/>
      <c r="N246" s="143"/>
      <c r="O246" s="143"/>
      <c r="P246" s="143"/>
      <c r="Q246" s="144"/>
      <c r="R246" s="142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  <c r="AC246" s="144"/>
      <c r="AD246" s="142"/>
      <c r="AE246" s="143"/>
      <c r="AF246" s="143"/>
      <c r="AG246" s="143"/>
      <c r="AH246" s="143"/>
      <c r="AI246" s="143"/>
      <c r="AJ246" s="143"/>
      <c r="AK246" s="143"/>
      <c r="AL246" s="143"/>
      <c r="AM246" s="143"/>
      <c r="AN246" s="143"/>
      <c r="AO246" s="144"/>
      <c r="AP246" s="142"/>
      <c r="AQ246" s="143"/>
      <c r="AR246" s="143"/>
      <c r="AS246" s="143"/>
      <c r="AT246" s="143"/>
      <c r="AU246" s="143"/>
      <c r="AV246" s="143"/>
      <c r="AW246" s="143"/>
      <c r="AX246" s="143"/>
      <c r="AY246" s="143"/>
      <c r="AZ246" s="143"/>
      <c r="BA246" s="144"/>
      <c r="BB246" s="142"/>
      <c r="BC246" s="143"/>
      <c r="BD246" s="143"/>
      <c r="BE246" s="143"/>
      <c r="BF246" s="143"/>
      <c r="BG246" s="143"/>
      <c r="BH246" s="143"/>
      <c r="BI246" s="143"/>
      <c r="BJ246" s="143"/>
      <c r="BK246" s="143"/>
      <c r="BL246" s="143"/>
      <c r="BM246" s="144"/>
      <c r="BN246" s="142"/>
      <c r="BO246" s="143"/>
      <c r="BP246" s="143"/>
      <c r="BQ246" s="143"/>
      <c r="BR246" s="143"/>
      <c r="BS246" s="143"/>
      <c r="BT246" s="143"/>
      <c r="BU246" s="143"/>
      <c r="BV246" s="143"/>
      <c r="BW246" s="143"/>
      <c r="BX246" s="143"/>
      <c r="BY246" s="144"/>
      <c r="BZ246" s="143"/>
      <c r="CA246" s="143"/>
      <c r="CB246" s="143"/>
      <c r="CC246" s="143"/>
      <c r="CD246" s="143"/>
      <c r="CE246" s="143"/>
      <c r="CF246" s="143"/>
      <c r="CG246" s="143"/>
      <c r="CH246" s="143"/>
      <c r="CI246" s="143"/>
      <c r="CJ246" s="143"/>
      <c r="CK246" s="143"/>
      <c r="CL246" s="142">
        <f t="shared" ref="CL246:CX246" si="22">+SUM(CL247:CL255)</f>
        <v>982710.87498690933</v>
      </c>
      <c r="CM246" s="143">
        <f t="shared" si="22"/>
        <v>869104.05358116457</v>
      </c>
      <c r="CN246" s="143">
        <f t="shared" si="22"/>
        <v>787268.76554129389</v>
      </c>
      <c r="CO246" s="143">
        <f t="shared" si="22"/>
        <v>1546322.5460752659</v>
      </c>
      <c r="CP246" s="143">
        <f t="shared" si="22"/>
        <v>932515.34080204321</v>
      </c>
      <c r="CQ246" s="143">
        <f t="shared" si="22"/>
        <v>1175327.7210279165</v>
      </c>
      <c r="CR246" s="143">
        <f t="shared" si="22"/>
        <v>2020249.028265815</v>
      </c>
      <c r="CS246" s="143">
        <f t="shared" si="22"/>
        <v>1079348.0183819076</v>
      </c>
      <c r="CT246" s="143">
        <f t="shared" si="22"/>
        <v>1345127.7045627646</v>
      </c>
      <c r="CU246" s="143">
        <f t="shared" si="22"/>
        <v>1098866.9792922472</v>
      </c>
      <c r="CV246" s="143">
        <f t="shared" si="22"/>
        <v>885498.0103225843</v>
      </c>
      <c r="CW246" s="144">
        <f t="shared" si="22"/>
        <v>1136253.4997662231</v>
      </c>
      <c r="CX246" s="142">
        <f t="shared" si="22"/>
        <v>874647.32532018784</v>
      </c>
      <c r="CY246" s="143">
        <f t="shared" ref="CY246:DI246" si="23">+SUM(CY247:CY255)</f>
        <v>1141795.5130265537</v>
      </c>
      <c r="CZ246" s="143">
        <f t="shared" si="23"/>
        <v>1392255.6905662352</v>
      </c>
      <c r="DA246" s="143">
        <f t="shared" si="23"/>
        <v>1012251.8295932285</v>
      </c>
      <c r="DB246" s="143">
        <f t="shared" si="23"/>
        <v>647746.68080012128</v>
      </c>
      <c r="DC246" s="143">
        <f t="shared" si="23"/>
        <v>954989.7774594496</v>
      </c>
      <c r="DD246" s="143">
        <f t="shared" si="23"/>
        <v>1184343.1262543593</v>
      </c>
      <c r="DE246" s="143">
        <f t="shared" si="23"/>
        <v>1056013.1087953006</v>
      </c>
      <c r="DF246" s="143">
        <f t="shared" si="23"/>
        <v>1308372.2565571361</v>
      </c>
      <c r="DG246" s="143">
        <f t="shared" si="23"/>
        <v>1299421.3451732181</v>
      </c>
      <c r="DH246" s="143">
        <f t="shared" si="23"/>
        <v>1236718.8760774885</v>
      </c>
      <c r="DI246" s="144">
        <f t="shared" si="23"/>
        <v>915688.23864849063</v>
      </c>
      <c r="DJ246" s="142">
        <f>+SUM(DJ247:DJ255)</f>
        <v>1138266.9804152639</v>
      </c>
      <c r="DK246" s="327">
        <f t="shared" ref="DK246:DU246" si="24">+SUM(DK247:DK255)</f>
        <v>756483.76634673518</v>
      </c>
      <c r="DL246" s="143">
        <f t="shared" si="24"/>
        <v>784896.45053551998</v>
      </c>
      <c r="DM246" s="143">
        <f t="shared" si="24"/>
        <v>716357.12404800032</v>
      </c>
      <c r="DN246" s="143">
        <f t="shared" si="24"/>
        <v>1133208.5669148029</v>
      </c>
      <c r="DO246" s="143">
        <f t="shared" si="24"/>
        <v>1267102.9957289747</v>
      </c>
      <c r="DP246" s="143">
        <f t="shared" si="24"/>
        <v>1342917.6146265836</v>
      </c>
      <c r="DQ246" s="143">
        <f t="shared" si="24"/>
        <v>1226756.3727123113</v>
      </c>
      <c r="DR246" s="143">
        <f t="shared" si="24"/>
        <v>1268468.2949369599</v>
      </c>
      <c r="DS246" s="143">
        <f t="shared" si="24"/>
        <v>1378353.6704010672</v>
      </c>
      <c r="DT246" s="143">
        <f t="shared" si="24"/>
        <v>1123435.7637199732</v>
      </c>
      <c r="DU246" s="144">
        <f t="shared" si="24"/>
        <v>1342481.0432510113</v>
      </c>
      <c r="DV246" s="328">
        <f>+SUM(DJ246:DU246)</f>
        <v>13478728.643637203</v>
      </c>
    </row>
    <row r="247" spans="1:126" ht="30">
      <c r="D247" s="74" t="str">
        <f t="shared" si="12"/>
        <v>7141p</v>
      </c>
      <c r="E247" s="78" t="s">
        <v>71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5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>
        <v>74908.131611371835</v>
      </c>
      <c r="CM247" s="105">
        <v>23550.009068415115</v>
      </c>
      <c r="CN247" s="105">
        <v>22968.940964279551</v>
      </c>
      <c r="CO247" s="105">
        <v>27429.389117970448</v>
      </c>
      <c r="CP247" s="105">
        <v>30556.042262077168</v>
      </c>
      <c r="CQ247" s="105">
        <v>29697.340030062864</v>
      </c>
      <c r="CR247" s="105">
        <v>58678.475724849472</v>
      </c>
      <c r="CS247" s="105">
        <v>90332.521977156648</v>
      </c>
      <c r="CT247" s="105">
        <v>111262.34960854963</v>
      </c>
      <c r="CU247" s="105">
        <v>120982.61938268811</v>
      </c>
      <c r="CV247" s="105">
        <v>76485.188166027234</v>
      </c>
      <c r="CW247" s="106">
        <v>100665.72865548421</v>
      </c>
      <c r="CX247" s="104">
        <v>13374.96592979776</v>
      </c>
      <c r="CY247" s="105">
        <v>9999.5066580478688</v>
      </c>
      <c r="CZ247" s="105">
        <v>20867.434190068099</v>
      </c>
      <c r="DA247" s="105">
        <v>52237.811965447087</v>
      </c>
      <c r="DB247" s="105">
        <v>29954.027638769621</v>
      </c>
      <c r="DC247" s="105">
        <v>75989.810977853747</v>
      </c>
      <c r="DD247" s="105">
        <v>69124.693281453248</v>
      </c>
      <c r="DE247" s="105">
        <v>68296.533545507307</v>
      </c>
      <c r="DF247" s="105">
        <v>81324.552086676718</v>
      </c>
      <c r="DG247" s="105">
        <v>103792.89001602873</v>
      </c>
      <c r="DH247" s="105">
        <v>83406.301181671501</v>
      </c>
      <c r="DI247" s="106">
        <v>90282.957525940728</v>
      </c>
      <c r="DJ247" s="104">
        <v>13306.608009620673</v>
      </c>
      <c r="DK247" s="313">
        <v>14572.001805854828</v>
      </c>
      <c r="DL247" s="105">
        <v>14527.837558485178</v>
      </c>
      <c r="DM247" s="105">
        <v>12448.45675690684</v>
      </c>
      <c r="DN247" s="105">
        <v>46647.667451977359</v>
      </c>
      <c r="DO247" s="105">
        <v>106859.50889785305</v>
      </c>
      <c r="DP247" s="105">
        <v>69239.930385746673</v>
      </c>
      <c r="DQ247" s="105">
        <v>93000.661334012213</v>
      </c>
      <c r="DR247" s="105">
        <v>91838.542894313447</v>
      </c>
      <c r="DS247" s="105">
        <v>70661.26125738972</v>
      </c>
      <c r="DT247" s="105">
        <v>85306.834319062735</v>
      </c>
      <c r="DU247" s="106">
        <v>94215.204025984989</v>
      </c>
    </row>
    <row r="248" spans="1:126">
      <c r="D248" s="74" t="str">
        <f t="shared" si="12"/>
        <v>7142p</v>
      </c>
      <c r="E248" s="78" t="s">
        <v>73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41340.351166230052</v>
      </c>
      <c r="CM248" s="105">
        <v>60139.779509022002</v>
      </c>
      <c r="CN248" s="105">
        <v>65829.577299673969</v>
      </c>
      <c r="CO248" s="105">
        <v>89073.136876231671</v>
      </c>
      <c r="CP248" s="105">
        <v>107142.13571005454</v>
      </c>
      <c r="CQ248" s="105">
        <v>116641.17968953511</v>
      </c>
      <c r="CR248" s="105">
        <v>121973.85521455987</v>
      </c>
      <c r="CS248" s="105">
        <v>148251.86009824905</v>
      </c>
      <c r="CT248" s="105">
        <v>118685.96121228721</v>
      </c>
      <c r="CU248" s="105">
        <v>151103.61106134616</v>
      </c>
      <c r="CV248" s="105">
        <v>112378.6351175053</v>
      </c>
      <c r="CW248" s="106">
        <v>140815.61349906723</v>
      </c>
      <c r="CX248" s="104">
        <v>68560.439383830249</v>
      </c>
      <c r="CY248" s="105">
        <v>158760.55168773123</v>
      </c>
      <c r="CZ248" s="105">
        <v>86996.200905318663</v>
      </c>
      <c r="DA248" s="105">
        <v>139217.3680976172</v>
      </c>
      <c r="DB248" s="105">
        <v>88290.272881141384</v>
      </c>
      <c r="DC248" s="105">
        <v>150975.511135493</v>
      </c>
      <c r="DD248" s="105">
        <v>282556.34547435516</v>
      </c>
      <c r="DE248" s="105">
        <v>250904.43065756923</v>
      </c>
      <c r="DF248" s="105">
        <v>340061.28023376479</v>
      </c>
      <c r="DG248" s="105">
        <v>157592.48517262322</v>
      </c>
      <c r="DH248" s="105">
        <v>139352.60641494626</v>
      </c>
      <c r="DI248" s="106">
        <v>134698.27532869682</v>
      </c>
      <c r="DJ248" s="104">
        <v>163688.07967515636</v>
      </c>
      <c r="DK248" s="313">
        <v>90905.35686991681</v>
      </c>
      <c r="DL248" s="105">
        <v>98007.612822822353</v>
      </c>
      <c r="DM248" s="105">
        <v>91409.708454938518</v>
      </c>
      <c r="DN248" s="105">
        <v>78032.019925949106</v>
      </c>
      <c r="DO248" s="105">
        <v>150864.85486163228</v>
      </c>
      <c r="DP248" s="105">
        <v>256250.49292683334</v>
      </c>
      <c r="DQ248" s="105">
        <v>209293.89367173167</v>
      </c>
      <c r="DR248" s="105">
        <v>258949.16576993524</v>
      </c>
      <c r="DS248" s="105">
        <v>189657.6182675848</v>
      </c>
      <c r="DT248" s="105">
        <v>185172.68018158595</v>
      </c>
      <c r="DU248" s="106">
        <v>265693.59929246287</v>
      </c>
    </row>
    <row r="249" spans="1:126">
      <c r="D249" s="74" t="str">
        <f t="shared" si="12"/>
        <v>7143p</v>
      </c>
      <c r="E249" s="78" t="s">
        <v>75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247124.22503235005</v>
      </c>
      <c r="CM249" s="105">
        <v>2218.5560408142283</v>
      </c>
      <c r="CN249" s="105">
        <v>13432.213424296489</v>
      </c>
      <c r="CO249" s="105">
        <v>71796.626625634046</v>
      </c>
      <c r="CP249" s="105">
        <v>10921.311327090261</v>
      </c>
      <c r="CQ249" s="105">
        <v>234115.89884799815</v>
      </c>
      <c r="CR249" s="105">
        <v>48074.023137452277</v>
      </c>
      <c r="CS249" s="105">
        <v>43662.795502239882</v>
      </c>
      <c r="CT249" s="105">
        <v>84724.058721427253</v>
      </c>
      <c r="CU249" s="105">
        <v>89541.155584391992</v>
      </c>
      <c r="CV249" s="105">
        <v>469.11923673154934</v>
      </c>
      <c r="CW249" s="106">
        <v>60078.090968156321</v>
      </c>
      <c r="CX249" s="104">
        <v>8283.3722056747156</v>
      </c>
      <c r="CY249" s="105">
        <v>438.42431824711196</v>
      </c>
      <c r="CZ249" s="105">
        <v>76941.598341280071</v>
      </c>
      <c r="DA249" s="105">
        <v>179198.95167301106</v>
      </c>
      <c r="DB249" s="105">
        <v>22946.159958340497</v>
      </c>
      <c r="DC249" s="105">
        <v>1047.213826418807</v>
      </c>
      <c r="DD249" s="105">
        <v>1252.6546053293903</v>
      </c>
      <c r="DE249" s="105">
        <v>57902.127626807072</v>
      </c>
      <c r="DF249" s="105">
        <v>19062.836179061087</v>
      </c>
      <c r="DG249" s="105">
        <v>18058.764916213506</v>
      </c>
      <c r="DH249" s="105">
        <v>19001.902444036212</v>
      </c>
      <c r="DI249" s="106">
        <v>20239.874881699459</v>
      </c>
      <c r="DJ249" s="104">
        <v>2367.4339171784272</v>
      </c>
      <c r="DK249" s="313">
        <v>0</v>
      </c>
      <c r="DL249" s="105">
        <v>40410.366903433649</v>
      </c>
      <c r="DM249" s="105">
        <v>43673.766030272527</v>
      </c>
      <c r="DN249" s="105">
        <v>48697.218049168456</v>
      </c>
      <c r="DO249" s="105">
        <v>28058.628252786773</v>
      </c>
      <c r="DP249" s="105">
        <v>28615.717705993182</v>
      </c>
      <c r="DQ249" s="105">
        <v>35942.611669914681</v>
      </c>
      <c r="DR249" s="105">
        <v>53119.201887165254</v>
      </c>
      <c r="DS249" s="105">
        <v>31178.040071409196</v>
      </c>
      <c r="DT249" s="105">
        <v>49058.246950393717</v>
      </c>
      <c r="DU249" s="106">
        <v>71740.127157925483</v>
      </c>
    </row>
    <row r="250" spans="1:126">
      <c r="D250" s="74" t="str">
        <f t="shared" si="12"/>
        <v>7144p</v>
      </c>
      <c r="E250" s="78" t="s">
        <v>77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179354.57666904427</v>
      </c>
      <c r="CM250" s="105">
        <v>243144.83571010665</v>
      </c>
      <c r="CN250" s="105">
        <v>272906.32295692031</v>
      </c>
      <c r="CO250" s="105">
        <v>221192.91748194481</v>
      </c>
      <c r="CP250" s="105">
        <v>207998.45917902872</v>
      </c>
      <c r="CQ250" s="105">
        <v>199861.55134658315</v>
      </c>
      <c r="CR250" s="105">
        <v>279922.60601668584</v>
      </c>
      <c r="CS250" s="105">
        <v>259024.3495760845</v>
      </c>
      <c r="CT250" s="105">
        <v>163486.81222208266</v>
      </c>
      <c r="CU250" s="105">
        <v>229512.62016446379</v>
      </c>
      <c r="CV250" s="105">
        <v>278941.99950558663</v>
      </c>
      <c r="CW250" s="106">
        <v>363990.4823728159</v>
      </c>
      <c r="CX250" s="104">
        <v>218156.88822096359</v>
      </c>
      <c r="CY250" s="105">
        <v>255882.09299293195</v>
      </c>
      <c r="CZ250" s="105">
        <v>308454.01078105619</v>
      </c>
      <c r="DA250" s="105">
        <v>291256.03931849444</v>
      </c>
      <c r="DB250" s="105">
        <v>209319.05160094475</v>
      </c>
      <c r="DC250" s="105">
        <v>235732.32623325672</v>
      </c>
      <c r="DD250" s="105">
        <v>266247.77742806828</v>
      </c>
      <c r="DE250" s="105">
        <v>225983.32279932156</v>
      </c>
      <c r="DF250" s="105">
        <v>293786.09202076163</v>
      </c>
      <c r="DG250" s="105">
        <v>277605.57542804343</v>
      </c>
      <c r="DH250" s="105">
        <v>365063.29270523117</v>
      </c>
      <c r="DI250" s="106">
        <v>318856.58209443517</v>
      </c>
      <c r="DJ250" s="104">
        <v>319445.92309650168</v>
      </c>
      <c r="DK250" s="313">
        <v>318998.73382201703</v>
      </c>
      <c r="DL250" s="105">
        <v>294245.32468477928</v>
      </c>
      <c r="DM250" s="105">
        <v>265752.19135447987</v>
      </c>
      <c r="DN250" s="105">
        <v>214453.45539554683</v>
      </c>
      <c r="DO250" s="105">
        <v>280565.80798209948</v>
      </c>
      <c r="DP250" s="105">
        <v>345425.66023546911</v>
      </c>
      <c r="DQ250" s="105">
        <v>348533.94181510853</v>
      </c>
      <c r="DR250" s="105">
        <v>389407.98697328207</v>
      </c>
      <c r="DS250" s="105">
        <v>321498.02781153622</v>
      </c>
      <c r="DT250" s="105">
        <v>366619.64391910145</v>
      </c>
      <c r="DU250" s="106">
        <v>274723.21556605666</v>
      </c>
    </row>
    <row r="251" spans="1:126">
      <c r="D251" s="74" t="str">
        <f t="shared" si="12"/>
        <v>7145p</v>
      </c>
      <c r="E251" s="78" t="s">
        <v>79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6"/>
      <c r="CX251" s="104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6"/>
      <c r="DJ251" s="104">
        <v>0</v>
      </c>
      <c r="DK251" s="313">
        <v>0</v>
      </c>
      <c r="DL251" s="105">
        <v>0</v>
      </c>
      <c r="DM251" s="105">
        <v>0</v>
      </c>
      <c r="DN251" s="105">
        <v>0</v>
      </c>
      <c r="DO251" s="105">
        <v>0</v>
      </c>
      <c r="DP251" s="105">
        <v>0</v>
      </c>
      <c r="DQ251" s="105">
        <v>0</v>
      </c>
      <c r="DR251" s="105">
        <v>0</v>
      </c>
      <c r="DS251" s="105">
        <v>0</v>
      </c>
      <c r="DT251" s="105">
        <v>0</v>
      </c>
      <c r="DU251" s="106">
        <v>0</v>
      </c>
    </row>
    <row r="252" spans="1:126" ht="30">
      <c r="D252" s="74" t="str">
        <f t="shared" si="12"/>
        <v>7146p</v>
      </c>
      <c r="E252" s="78" t="s">
        <v>559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>
        <v>0</v>
      </c>
      <c r="DK252" s="313">
        <v>0</v>
      </c>
      <c r="DL252" s="105">
        <v>0</v>
      </c>
      <c r="DM252" s="105">
        <v>0</v>
      </c>
      <c r="DN252" s="105">
        <v>0</v>
      </c>
      <c r="DO252" s="105">
        <v>0</v>
      </c>
      <c r="DP252" s="105">
        <v>0</v>
      </c>
      <c r="DQ252" s="105">
        <v>0</v>
      </c>
      <c r="DR252" s="105">
        <v>0</v>
      </c>
      <c r="DS252" s="105">
        <v>0</v>
      </c>
      <c r="DT252" s="105">
        <v>0</v>
      </c>
      <c r="DU252" s="106">
        <v>0</v>
      </c>
    </row>
    <row r="253" spans="1:126" ht="45">
      <c r="D253" s="74" t="str">
        <f t="shared" si="12"/>
        <v>7147p</v>
      </c>
      <c r="E253" s="78" t="s">
        <v>83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6"/>
      <c r="CX253" s="104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6"/>
      <c r="DJ253" s="104">
        <v>0</v>
      </c>
      <c r="DK253" s="313">
        <v>0</v>
      </c>
      <c r="DL253" s="105">
        <v>0</v>
      </c>
      <c r="DM253" s="105">
        <v>0</v>
      </c>
      <c r="DN253" s="105">
        <v>0</v>
      </c>
      <c r="DO253" s="105">
        <v>0</v>
      </c>
      <c r="DP253" s="105">
        <v>0</v>
      </c>
      <c r="DQ253" s="105">
        <v>0</v>
      </c>
      <c r="DR253" s="105">
        <v>0</v>
      </c>
      <c r="DS253" s="105">
        <v>0</v>
      </c>
      <c r="DT253" s="105">
        <v>0</v>
      </c>
      <c r="DU253" s="106">
        <v>0</v>
      </c>
    </row>
    <row r="254" spans="1:126">
      <c r="D254" s="74" t="str">
        <f t="shared" si="12"/>
        <v>7148p</v>
      </c>
      <c r="E254" s="78" t="s">
        <v>85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296047.35467364622</v>
      </c>
      <c r="CM254" s="105">
        <v>263097.27733410237</v>
      </c>
      <c r="CN254" s="105">
        <v>258207.78749936659</v>
      </c>
      <c r="CO254" s="105">
        <v>252033.27327615619</v>
      </c>
      <c r="CP254" s="105">
        <v>393422.49566954153</v>
      </c>
      <c r="CQ254" s="105">
        <v>426928.76100874052</v>
      </c>
      <c r="CR254" s="105">
        <v>419857.98023353948</v>
      </c>
      <c r="CS254" s="105">
        <v>387071.55225916719</v>
      </c>
      <c r="CT254" s="105">
        <v>657472.1958811942</v>
      </c>
      <c r="CU254" s="105">
        <v>206724.58866331077</v>
      </c>
      <c r="CV254" s="105">
        <v>263469.42623368697</v>
      </c>
      <c r="CW254" s="106">
        <v>214540.13832752779</v>
      </c>
      <c r="CX254" s="104">
        <v>183579.79065691191</v>
      </c>
      <c r="CY254" s="105">
        <v>170354.4182538364</v>
      </c>
      <c r="CZ254" s="105">
        <v>210009.94619420799</v>
      </c>
      <c r="DA254" s="105">
        <v>251630.44241899281</v>
      </c>
      <c r="DB254" s="105">
        <v>223289.79532645864</v>
      </c>
      <c r="DC254" s="105">
        <v>351783.78129680996</v>
      </c>
      <c r="DD254" s="105">
        <v>404590.35850671574</v>
      </c>
      <c r="DE254" s="105">
        <v>357989.68957817386</v>
      </c>
      <c r="DF254" s="105">
        <v>250924.7303258453</v>
      </c>
      <c r="DG254" s="105">
        <v>578231.79621344688</v>
      </c>
      <c r="DH254" s="105">
        <v>177457.81689161048</v>
      </c>
      <c r="DI254" s="106">
        <v>195909.45190988353</v>
      </c>
      <c r="DJ254" s="104">
        <v>144822.06243446615</v>
      </c>
      <c r="DK254" s="313">
        <v>125880.18416241767</v>
      </c>
      <c r="DL254" s="105">
        <v>219860.66482738673</v>
      </c>
      <c r="DM254" s="105">
        <v>274067.16827258805</v>
      </c>
      <c r="DN254" s="105">
        <v>306742.0420159304</v>
      </c>
      <c r="DO254" s="105">
        <v>389633.80794306961</v>
      </c>
      <c r="DP254" s="105">
        <v>372762.78747373755</v>
      </c>
      <c r="DQ254" s="105">
        <v>482296.22835699632</v>
      </c>
      <c r="DR254" s="105">
        <v>293579.60102164681</v>
      </c>
      <c r="DS254" s="105">
        <v>356487.65089904441</v>
      </c>
      <c r="DT254" s="105">
        <v>219114.74615508804</v>
      </c>
      <c r="DU254" s="106">
        <v>237620.11436197895</v>
      </c>
    </row>
    <row r="255" spans="1:126">
      <c r="D255" s="74" t="str">
        <f t="shared" si="12"/>
        <v>7149p</v>
      </c>
      <c r="E255" s="78" t="s">
        <v>87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143936.23583426693</v>
      </c>
      <c r="CM255" s="105">
        <v>276953.59591870417</v>
      </c>
      <c r="CN255" s="105">
        <v>153923.92339675705</v>
      </c>
      <c r="CO255" s="105">
        <v>884797.20269732864</v>
      </c>
      <c r="CP255" s="105">
        <v>182474.89665425106</v>
      </c>
      <c r="CQ255" s="105">
        <v>168082.99010499663</v>
      </c>
      <c r="CR255" s="105">
        <v>1091742.087938728</v>
      </c>
      <c r="CS255" s="105">
        <v>151004.93896901025</v>
      </c>
      <c r="CT255" s="105">
        <v>209496.32691722366</v>
      </c>
      <c r="CU255" s="105">
        <v>301002.38443604641</v>
      </c>
      <c r="CV255" s="105">
        <v>153753.64206304651</v>
      </c>
      <c r="CW255" s="106">
        <v>256163.44594317174</v>
      </c>
      <c r="CX255" s="104">
        <v>382691.86892300961</v>
      </c>
      <c r="CY255" s="105">
        <v>546360.51911575894</v>
      </c>
      <c r="CZ255" s="105">
        <v>688986.50015430432</v>
      </c>
      <c r="DA255" s="105">
        <v>98711.216119666002</v>
      </c>
      <c r="DB255" s="105">
        <v>73947.373394466355</v>
      </c>
      <c r="DC255" s="105">
        <v>139461.13398961752</v>
      </c>
      <c r="DD255" s="105">
        <v>160571.2969584376</v>
      </c>
      <c r="DE255" s="105">
        <v>94937.00458792159</v>
      </c>
      <c r="DF255" s="105">
        <v>323212.76571102644</v>
      </c>
      <c r="DG255" s="105">
        <v>164139.83342686231</v>
      </c>
      <c r="DH255" s="105">
        <v>452436.956439993</v>
      </c>
      <c r="DI255" s="106">
        <v>155701.09690783496</v>
      </c>
      <c r="DJ255" s="104">
        <v>494636.87328234053</v>
      </c>
      <c r="DK255" s="313">
        <v>206127.48968652874</v>
      </c>
      <c r="DL255" s="105">
        <v>117844.64373861274</v>
      </c>
      <c r="DM255" s="105">
        <v>29005.833178814471</v>
      </c>
      <c r="DN255" s="105">
        <v>438636.16407623084</v>
      </c>
      <c r="DO255" s="105">
        <v>311120.38779153361</v>
      </c>
      <c r="DP255" s="105">
        <v>270623.02589880384</v>
      </c>
      <c r="DQ255" s="105">
        <v>57689.035864547768</v>
      </c>
      <c r="DR255" s="105">
        <v>181573.79639061712</v>
      </c>
      <c r="DS255" s="105">
        <v>408871.0720941028</v>
      </c>
      <c r="DT255" s="105">
        <v>218163.61219474112</v>
      </c>
      <c r="DU255" s="106">
        <v>398488.78284660232</v>
      </c>
    </row>
    <row r="256" spans="1:126" s="9" customFormat="1">
      <c r="A256" s="140"/>
      <c r="B256" s="140"/>
      <c r="C256" s="140">
        <v>715</v>
      </c>
      <c r="D256" s="140" t="str">
        <f t="shared" si="12"/>
        <v>715p</v>
      </c>
      <c r="E256" s="141" t="s">
        <v>89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f t="shared" ref="CL256:CX256" si="25">+SUM(CL257:CL261)</f>
        <v>923442.3429132913</v>
      </c>
      <c r="CM256" s="143">
        <f t="shared" si="25"/>
        <v>1777418.9190493901</v>
      </c>
      <c r="CN256" s="143">
        <f t="shared" si="25"/>
        <v>2321412.8253925741</v>
      </c>
      <c r="CO256" s="143">
        <f t="shared" si="25"/>
        <v>1637829.2535735941</v>
      </c>
      <c r="CP256" s="143">
        <f t="shared" si="25"/>
        <v>1886272.7717710272</v>
      </c>
      <c r="CQ256" s="143">
        <f t="shared" si="25"/>
        <v>1533956.11443653</v>
      </c>
      <c r="CR256" s="143">
        <f t="shared" si="25"/>
        <v>3092390.5965000256</v>
      </c>
      <c r="CS256" s="143">
        <f t="shared" si="25"/>
        <v>2409748.3951187199</v>
      </c>
      <c r="CT256" s="143">
        <f t="shared" si="25"/>
        <v>1476812.0861061718</v>
      </c>
      <c r="CU256" s="143">
        <f t="shared" si="25"/>
        <v>1888437.4129044577</v>
      </c>
      <c r="CV256" s="143">
        <f t="shared" si="25"/>
        <v>2006775.4309992469</v>
      </c>
      <c r="CW256" s="144">
        <f t="shared" si="25"/>
        <v>8463643.2651979905</v>
      </c>
      <c r="CX256" s="142">
        <f t="shared" si="25"/>
        <v>2128432.1735986122</v>
      </c>
      <c r="CY256" s="143">
        <f t="shared" ref="CY256:DI256" si="26">+SUM(CY257:CY261)</f>
        <v>1320017.4642991112</v>
      </c>
      <c r="CZ256" s="143">
        <f t="shared" si="26"/>
        <v>1521512.068415079</v>
      </c>
      <c r="DA256" s="143">
        <f t="shared" si="26"/>
        <v>2595680.0159037258</v>
      </c>
      <c r="DB256" s="143">
        <f t="shared" si="26"/>
        <v>2783027.0466008885</v>
      </c>
      <c r="DC256" s="143">
        <f t="shared" si="26"/>
        <v>1934475.5951932021</v>
      </c>
      <c r="DD256" s="143">
        <f t="shared" si="26"/>
        <v>3103592.0848331661</v>
      </c>
      <c r="DE256" s="143">
        <f t="shared" si="26"/>
        <v>2451881.0862679579</v>
      </c>
      <c r="DF256" s="143">
        <f t="shared" si="26"/>
        <v>2469058.8016255274</v>
      </c>
      <c r="DG256" s="143">
        <f t="shared" si="26"/>
        <v>2200822.8981059212</v>
      </c>
      <c r="DH256" s="143">
        <f t="shared" si="26"/>
        <v>4135986.1632531187</v>
      </c>
      <c r="DI256" s="144">
        <f t="shared" si="26"/>
        <v>4766285.5166419055</v>
      </c>
      <c r="DJ256" s="142">
        <f>+SUM(DJ257:DJ261)</f>
        <v>2409154.3623507507</v>
      </c>
      <c r="DK256" s="327">
        <f t="shared" ref="DK256:DU256" si="27">+SUM(DK257:DK261)</f>
        <v>1483280.3928009064</v>
      </c>
      <c r="DL256" s="143">
        <f t="shared" si="27"/>
        <v>2006908.1745379991</v>
      </c>
      <c r="DM256" s="143">
        <f t="shared" si="27"/>
        <v>3182289.9559581177</v>
      </c>
      <c r="DN256" s="143">
        <f t="shared" si="27"/>
        <v>4231375.2243007179</v>
      </c>
      <c r="DO256" s="143">
        <f t="shared" si="27"/>
        <v>3386393.9761406584</v>
      </c>
      <c r="DP256" s="143">
        <f t="shared" si="27"/>
        <v>3090446.9975072816</v>
      </c>
      <c r="DQ256" s="143">
        <f t="shared" si="27"/>
        <v>3087498.4129390134</v>
      </c>
      <c r="DR256" s="143">
        <f t="shared" si="27"/>
        <v>2917378.1773197968</v>
      </c>
      <c r="DS256" s="143">
        <f t="shared" si="27"/>
        <v>2584038.1357656354</v>
      </c>
      <c r="DT256" s="143">
        <f t="shared" si="27"/>
        <v>3191275.8352530822</v>
      </c>
      <c r="DU256" s="144">
        <f t="shared" si="27"/>
        <v>5396946.6881590188</v>
      </c>
      <c r="DV256" s="328">
        <f>+SUM(DJ256:DU256)</f>
        <v>36966986.333032973</v>
      </c>
    </row>
    <row r="257" spans="1:126">
      <c r="D257" s="74" t="str">
        <f t="shared" si="12"/>
        <v>7151p</v>
      </c>
      <c r="E257" s="78" t="s">
        <v>91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>
        <v>98721.240703580421</v>
      </c>
      <c r="CM257" s="105">
        <v>199006.9554647851</v>
      </c>
      <c r="CN257" s="105">
        <v>292621.907293392</v>
      </c>
      <c r="CO257" s="105">
        <v>284997.00106043334</v>
      </c>
      <c r="CP257" s="105">
        <v>65352.292316141793</v>
      </c>
      <c r="CQ257" s="105">
        <v>88560.434385360481</v>
      </c>
      <c r="CR257" s="105">
        <v>1239363.1697599126</v>
      </c>
      <c r="CS257" s="105">
        <v>88219.936051167344</v>
      </c>
      <c r="CT257" s="105">
        <v>39016.234769396273</v>
      </c>
      <c r="CU257" s="105">
        <v>27677.405106364404</v>
      </c>
      <c r="CV257" s="105">
        <v>537263.99134649755</v>
      </c>
      <c r="CW257" s="106">
        <v>5854494.6857544566</v>
      </c>
      <c r="CX257" s="104">
        <v>9591.9361269248839</v>
      </c>
      <c r="CY257" s="105">
        <v>14192.527552946081</v>
      </c>
      <c r="CZ257" s="105">
        <v>42685.597995647251</v>
      </c>
      <c r="DA257" s="105">
        <v>907796.75200148032</v>
      </c>
      <c r="DB257" s="105">
        <v>233793.93329700391</v>
      </c>
      <c r="DC257" s="105">
        <v>104006.28981622387</v>
      </c>
      <c r="DD257" s="105">
        <v>72531.959400060427</v>
      </c>
      <c r="DE257" s="105">
        <v>7130.6443796449739</v>
      </c>
      <c r="DF257" s="105">
        <v>29236.203122810326</v>
      </c>
      <c r="DG257" s="105">
        <v>68741.409645039341</v>
      </c>
      <c r="DH257" s="105">
        <v>1926287.3644220931</v>
      </c>
      <c r="DI257" s="106">
        <v>2117612.1246805554</v>
      </c>
      <c r="DJ257" s="104">
        <v>835593.46597761521</v>
      </c>
      <c r="DK257" s="313">
        <v>16641.154904242125</v>
      </c>
      <c r="DL257" s="105">
        <v>83325.284891318326</v>
      </c>
      <c r="DM257" s="105">
        <v>1049974.2198905707</v>
      </c>
      <c r="DN257" s="105">
        <v>1266544.8347054499</v>
      </c>
      <c r="DO257" s="105">
        <v>126965.33533716292</v>
      </c>
      <c r="DP257" s="105">
        <v>210938.68314856652</v>
      </c>
      <c r="DQ257" s="105">
        <v>44371.297523195317</v>
      </c>
      <c r="DR257" s="105">
        <v>243990.78190129937</v>
      </c>
      <c r="DS257" s="105">
        <v>351811.91558337392</v>
      </c>
      <c r="DT257" s="105">
        <v>945388.91983147396</v>
      </c>
      <c r="DU257" s="106">
        <v>1488732.983594971</v>
      </c>
    </row>
    <row r="258" spans="1:126">
      <c r="D258" s="74" t="str">
        <f t="shared" si="12"/>
        <v>7152p</v>
      </c>
      <c r="E258" s="78" t="s">
        <v>93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>
        <v>383042.28989708459</v>
      </c>
      <c r="CM258" s="105">
        <v>477254.92582153057</v>
      </c>
      <c r="CN258" s="105">
        <v>683436.22345265537</v>
      </c>
      <c r="CO258" s="105">
        <v>618670.23229595972</v>
      </c>
      <c r="CP258" s="105">
        <v>674710.24948405835</v>
      </c>
      <c r="CQ258" s="105">
        <v>650321.89490412129</v>
      </c>
      <c r="CR258" s="105">
        <v>961741.84883892175</v>
      </c>
      <c r="CS258" s="105">
        <v>1110907.420503031</v>
      </c>
      <c r="CT258" s="105">
        <v>721846.04987347173</v>
      </c>
      <c r="CU258" s="105">
        <v>716487.68784240645</v>
      </c>
      <c r="CV258" s="105">
        <v>710861.44747881312</v>
      </c>
      <c r="CW258" s="106">
        <v>802065.24626978079</v>
      </c>
      <c r="CX258" s="104">
        <v>535547.49781744892</v>
      </c>
      <c r="CY258" s="105">
        <v>740506.73838263343</v>
      </c>
      <c r="CZ258" s="105">
        <v>726627.07689493673</v>
      </c>
      <c r="DA258" s="105">
        <v>753352.97544523817</v>
      </c>
      <c r="DB258" s="105">
        <v>980566.87007629289</v>
      </c>
      <c r="DC258" s="105">
        <v>1039527.5505012028</v>
      </c>
      <c r="DD258" s="105">
        <v>1558137.8337055335</v>
      </c>
      <c r="DE258" s="105">
        <v>1561185.5179963366</v>
      </c>
      <c r="DF258" s="105">
        <v>1147702.3811617089</v>
      </c>
      <c r="DG258" s="105">
        <v>885534.92711899593</v>
      </c>
      <c r="DH258" s="105">
        <v>834922.44557827106</v>
      </c>
      <c r="DI258" s="106">
        <v>1060462.0751362641</v>
      </c>
      <c r="DJ258" s="104">
        <v>618473.28954126255</v>
      </c>
      <c r="DK258" s="313">
        <v>795189.26250700338</v>
      </c>
      <c r="DL258" s="105">
        <v>847695.85377084219</v>
      </c>
      <c r="DM258" s="105">
        <v>829750.05719259125</v>
      </c>
      <c r="DN258" s="105">
        <v>861763.46481877076</v>
      </c>
      <c r="DO258" s="105">
        <v>1218537.0610503836</v>
      </c>
      <c r="DP258" s="105">
        <v>1440377.4781782466</v>
      </c>
      <c r="DQ258" s="105">
        <v>1837805.243061153</v>
      </c>
      <c r="DR258" s="105">
        <v>1278018.384308459</v>
      </c>
      <c r="DS258" s="105">
        <v>936932.08570881281</v>
      </c>
      <c r="DT258" s="105">
        <v>871947.15793865861</v>
      </c>
      <c r="DU258" s="106">
        <v>1136066.029534976</v>
      </c>
    </row>
    <row r="259" spans="1:126" ht="30">
      <c r="D259" s="74" t="str">
        <f t="shared" si="12"/>
        <v>7153p</v>
      </c>
      <c r="E259" s="78" t="s">
        <v>95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>
        <v>105660.57810580246</v>
      </c>
      <c r="CM259" s="105">
        <v>113960.07404027163</v>
      </c>
      <c r="CN259" s="105">
        <v>194068.21940110344</v>
      </c>
      <c r="CO259" s="105">
        <v>215744.02279161251</v>
      </c>
      <c r="CP259" s="105">
        <v>194245.15208018161</v>
      </c>
      <c r="CQ259" s="105">
        <v>202910.49602642201</v>
      </c>
      <c r="CR259" s="105">
        <v>188059.0443053284</v>
      </c>
      <c r="CS259" s="105">
        <v>163610.16787117429</v>
      </c>
      <c r="CT259" s="105">
        <v>151132.44421843963</v>
      </c>
      <c r="CU259" s="105">
        <v>162193.35524771339</v>
      </c>
      <c r="CV259" s="105">
        <v>151171.99535484734</v>
      </c>
      <c r="CW259" s="106">
        <v>264415.23647077201</v>
      </c>
      <c r="CX259" s="104">
        <v>92458.128568339904</v>
      </c>
      <c r="CY259" s="105">
        <v>125098.74235606998</v>
      </c>
      <c r="CZ259" s="105">
        <v>200562.96704692073</v>
      </c>
      <c r="DA259" s="105">
        <v>169433.33677156322</v>
      </c>
      <c r="DB259" s="105">
        <v>151549.42955971754</v>
      </c>
      <c r="DC259" s="105">
        <v>216223.29722223387</v>
      </c>
      <c r="DD259" s="105">
        <v>259541.65890583134</v>
      </c>
      <c r="DE259" s="105">
        <v>251424.40878451712</v>
      </c>
      <c r="DF259" s="105">
        <v>173451.27421913247</v>
      </c>
      <c r="DG259" s="105">
        <v>183220.99765206236</v>
      </c>
      <c r="DH259" s="105">
        <v>149346.20651691291</v>
      </c>
      <c r="DI259" s="106">
        <v>247894.89587613087</v>
      </c>
      <c r="DJ259" s="104">
        <v>104079.75152346988</v>
      </c>
      <c r="DK259" s="313">
        <v>153757.60843106426</v>
      </c>
      <c r="DL259" s="105">
        <v>164057.68321047031</v>
      </c>
      <c r="DM259" s="105">
        <v>203227.15795867014</v>
      </c>
      <c r="DN259" s="105">
        <v>291554.28772637009</v>
      </c>
      <c r="DO259" s="105">
        <v>220657.97509015887</v>
      </c>
      <c r="DP259" s="105">
        <v>207041.89195329635</v>
      </c>
      <c r="DQ259" s="105">
        <v>214764.10187463829</v>
      </c>
      <c r="DR259" s="105">
        <v>171719.43357340098</v>
      </c>
      <c r="DS259" s="105">
        <v>167451.23901490206</v>
      </c>
      <c r="DT259" s="105">
        <v>142305.97247967031</v>
      </c>
      <c r="DU259" s="106">
        <v>223992.34751290959</v>
      </c>
    </row>
    <row r="260" spans="1:126">
      <c r="D260" s="74" t="str">
        <f t="shared" si="12"/>
        <v>7154p</v>
      </c>
      <c r="E260" s="78" t="s">
        <v>97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3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</row>
    <row r="261" spans="1:126">
      <c r="D261" s="74" t="str">
        <f t="shared" si="12"/>
        <v>7155p</v>
      </c>
      <c r="E261" s="78" t="s">
        <v>89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>
        <v>336018.23420682386</v>
      </c>
      <c r="CM261" s="105">
        <v>987196.96372280282</v>
      </c>
      <c r="CN261" s="105">
        <v>1151286.4752454229</v>
      </c>
      <c r="CO261" s="105">
        <v>518417.99742558866</v>
      </c>
      <c r="CP261" s="105">
        <v>951965.0778906456</v>
      </c>
      <c r="CQ261" s="105">
        <v>592163.28912062617</v>
      </c>
      <c r="CR261" s="105">
        <v>703226.53359586268</v>
      </c>
      <c r="CS261" s="105">
        <v>1047010.8706933472</v>
      </c>
      <c r="CT261" s="105">
        <v>564817.35724486422</v>
      </c>
      <c r="CU261" s="105">
        <v>982078.96470797341</v>
      </c>
      <c r="CV261" s="105">
        <v>607477.99681908905</v>
      </c>
      <c r="CW261" s="106">
        <v>1542668.0967029808</v>
      </c>
      <c r="CX261" s="104">
        <v>1490834.6110858985</v>
      </c>
      <c r="CY261" s="105">
        <v>440219.45600746165</v>
      </c>
      <c r="CZ261" s="105">
        <v>551636.42647757428</v>
      </c>
      <c r="DA261" s="105">
        <v>765096.95168544387</v>
      </c>
      <c r="DB261" s="105">
        <v>1417116.8136678741</v>
      </c>
      <c r="DC261" s="105">
        <v>574718.45765354158</v>
      </c>
      <c r="DD261" s="105">
        <v>1213380.6328217408</v>
      </c>
      <c r="DE261" s="105">
        <v>632140.51510745951</v>
      </c>
      <c r="DF261" s="105">
        <v>1118668.9431218756</v>
      </c>
      <c r="DG261" s="105">
        <v>1063325.5636898233</v>
      </c>
      <c r="DH261" s="105">
        <v>1225430.1467358419</v>
      </c>
      <c r="DI261" s="106">
        <v>1340316.4209489555</v>
      </c>
      <c r="DJ261" s="104">
        <v>851007.85530840326</v>
      </c>
      <c r="DK261" s="313">
        <v>517692.36695859663</v>
      </c>
      <c r="DL261" s="105">
        <v>911829.35266536823</v>
      </c>
      <c r="DM261" s="105">
        <v>1099338.5209162855</v>
      </c>
      <c r="DN261" s="105">
        <v>1811512.6370501274</v>
      </c>
      <c r="DO261" s="105">
        <v>1820233.6046629529</v>
      </c>
      <c r="DP261" s="105">
        <v>1232088.9442271725</v>
      </c>
      <c r="DQ261" s="105">
        <v>990557.77048002672</v>
      </c>
      <c r="DR261" s="105">
        <v>1223649.5775366377</v>
      </c>
      <c r="DS261" s="105">
        <v>1127842.8954585465</v>
      </c>
      <c r="DT261" s="105">
        <v>1231633.7850032793</v>
      </c>
      <c r="DU261" s="106">
        <v>2548155.3275161628</v>
      </c>
    </row>
    <row r="262" spans="1:126" s="9" customFormat="1">
      <c r="A262" s="140"/>
      <c r="B262" s="140">
        <v>72</v>
      </c>
      <c r="C262" s="140" t="s">
        <v>100</v>
      </c>
      <c r="D262" s="140" t="str">
        <f t="shared" si="12"/>
        <v>72p</v>
      </c>
      <c r="E262" s="141" t="s">
        <v>101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8000000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416666.66666666669</v>
      </c>
      <c r="CY262" s="143">
        <v>416666.66666666669</v>
      </c>
      <c r="CZ262" s="143">
        <v>416666.66666666669</v>
      </c>
      <c r="DA262" s="143">
        <v>416666.66666666669</v>
      </c>
      <c r="DB262" s="143">
        <v>416666.66666666669</v>
      </c>
      <c r="DC262" s="143">
        <v>416666.66666666669</v>
      </c>
      <c r="DD262" s="143">
        <v>416666.66666666669</v>
      </c>
      <c r="DE262" s="143">
        <v>416666.66666666669</v>
      </c>
      <c r="DF262" s="143">
        <v>416666.66666666669</v>
      </c>
      <c r="DG262" s="143">
        <v>416666.66666666669</v>
      </c>
      <c r="DH262" s="143">
        <v>416666.66666666669</v>
      </c>
      <c r="DI262" s="144">
        <v>416666.66666666669</v>
      </c>
      <c r="DJ262" s="142"/>
      <c r="DK262" s="327"/>
      <c r="DL262" s="143"/>
      <c r="DM262" s="143"/>
      <c r="DN262" s="143"/>
      <c r="DO262" s="143"/>
      <c r="DP262" s="143"/>
      <c r="DQ262" s="143"/>
      <c r="DR262" s="143"/>
      <c r="DS262" s="143"/>
      <c r="DT262" s="143"/>
      <c r="DU262" s="144"/>
      <c r="DV262" s="328">
        <f>+SUM(DJ262:DU262)</f>
        <v>0</v>
      </c>
    </row>
    <row r="263" spans="1:126">
      <c r="C263" s="74">
        <v>721</v>
      </c>
      <c r="D263" s="74" t="str">
        <f t="shared" si="12"/>
        <v>7212p</v>
      </c>
      <c r="E263" s="78" t="s">
        <v>103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104"/>
      <c r="CY263" s="105"/>
      <c r="CZ263" s="105"/>
      <c r="DA263" s="105"/>
      <c r="DB263" s="105"/>
      <c r="DC263" s="105"/>
      <c r="DD263" s="105"/>
      <c r="DE263" s="105"/>
      <c r="DF263" s="105"/>
      <c r="DG263" s="105"/>
      <c r="DH263" s="105"/>
      <c r="DI263" s="106"/>
      <c r="DJ263" s="104"/>
      <c r="DK263" s="313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6"/>
    </row>
    <row r="264" spans="1:126">
      <c r="C264" s="74">
        <v>722</v>
      </c>
      <c r="D264" s="74" t="str">
        <f t="shared" si="12"/>
        <v>7222p</v>
      </c>
      <c r="E264" s="78" t="s">
        <v>105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104"/>
      <c r="CY264" s="105"/>
      <c r="CZ264" s="105"/>
      <c r="DA264" s="105"/>
      <c r="DB264" s="105"/>
      <c r="DC264" s="105"/>
      <c r="DD264" s="105"/>
      <c r="DE264" s="105"/>
      <c r="DF264" s="105"/>
      <c r="DG264" s="105"/>
      <c r="DH264" s="105"/>
      <c r="DI264" s="106"/>
      <c r="DJ264" s="104"/>
      <c r="DK264" s="313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</row>
    <row r="265" spans="1:126" s="9" customFormat="1" ht="30">
      <c r="A265" s="140"/>
      <c r="B265" s="140">
        <v>73</v>
      </c>
      <c r="C265" s="140"/>
      <c r="D265" s="140" t="str">
        <f t="shared" si="12"/>
        <v>73p</v>
      </c>
      <c r="E265" s="141" t="s">
        <v>107</v>
      </c>
      <c r="F265" s="142"/>
      <c r="G265" s="143"/>
      <c r="H265" s="143"/>
      <c r="I265" s="143"/>
      <c r="J265" s="143"/>
      <c r="K265" s="143"/>
      <c r="L265" s="143"/>
      <c r="M265" s="143"/>
      <c r="N265" s="143"/>
      <c r="O265" s="143"/>
      <c r="P265" s="143"/>
      <c r="Q265" s="144"/>
      <c r="R265" s="142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4"/>
      <c r="AD265" s="142"/>
      <c r="AE265" s="143"/>
      <c r="AF265" s="143"/>
      <c r="AG265" s="143"/>
      <c r="AH265" s="143"/>
      <c r="AI265" s="143"/>
      <c r="AJ265" s="143"/>
      <c r="AK265" s="143"/>
      <c r="AL265" s="143"/>
      <c r="AM265" s="143"/>
      <c r="AN265" s="143"/>
      <c r="AO265" s="144"/>
      <c r="AP265" s="142"/>
      <c r="AQ265" s="143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4"/>
      <c r="BB265" s="142"/>
      <c r="BC265" s="143"/>
      <c r="BD265" s="143"/>
      <c r="BE265" s="143"/>
      <c r="BF265" s="143"/>
      <c r="BG265" s="143"/>
      <c r="BH265" s="143"/>
      <c r="BI265" s="143"/>
      <c r="BJ265" s="143"/>
      <c r="BK265" s="143"/>
      <c r="BL265" s="143"/>
      <c r="BM265" s="144"/>
      <c r="BN265" s="142"/>
      <c r="BO265" s="143"/>
      <c r="BP265" s="143"/>
      <c r="BQ265" s="143"/>
      <c r="BR265" s="143"/>
      <c r="BS265" s="143"/>
      <c r="BT265" s="143"/>
      <c r="BU265" s="143"/>
      <c r="BV265" s="143"/>
      <c r="BW265" s="143"/>
      <c r="BX265" s="143"/>
      <c r="BY265" s="144"/>
      <c r="BZ265" s="142"/>
      <c r="CA265" s="143"/>
      <c r="CB265" s="143"/>
      <c r="CC265" s="143"/>
      <c r="CD265" s="143"/>
      <c r="CE265" s="143"/>
      <c r="CF265" s="143"/>
      <c r="CG265" s="143"/>
      <c r="CH265" s="143"/>
      <c r="CI265" s="143"/>
      <c r="CJ265" s="143"/>
      <c r="CK265" s="143"/>
      <c r="CL265" s="142">
        <v>559600.7769500342</v>
      </c>
      <c r="CM265" s="143">
        <v>354476.86713533319</v>
      </c>
      <c r="CN265" s="143">
        <v>385297.92814256047</v>
      </c>
      <c r="CO265" s="143">
        <v>255274.24635764034</v>
      </c>
      <c r="CP265" s="143">
        <v>249492.02995238511</v>
      </c>
      <c r="CQ265" s="143">
        <v>375486.02775821509</v>
      </c>
      <c r="CR265" s="143">
        <v>535390.30249528366</v>
      </c>
      <c r="CS265" s="143">
        <v>597926.67182852363</v>
      </c>
      <c r="CT265" s="143">
        <v>377295.10829472088</v>
      </c>
      <c r="CU265" s="143">
        <v>319944.5954149249</v>
      </c>
      <c r="CV265" s="143">
        <v>559463.96219362307</v>
      </c>
      <c r="CW265" s="144">
        <v>239411.49161934044</v>
      </c>
      <c r="CX265" s="142">
        <v>192772.11381205477</v>
      </c>
      <c r="CY265" s="143">
        <v>219000.95458843262</v>
      </c>
      <c r="CZ265" s="143">
        <v>279212.95056261157</v>
      </c>
      <c r="DA265" s="143">
        <v>278484.14214295219</v>
      </c>
      <c r="DB265" s="143">
        <v>194564.22932022985</v>
      </c>
      <c r="DC265" s="143">
        <v>305977.50152959337</v>
      </c>
      <c r="DD265" s="143">
        <v>3232893.976992269</v>
      </c>
      <c r="DE265" s="143">
        <v>546027.11320662138</v>
      </c>
      <c r="DF265" s="143">
        <v>373977.62507384352</v>
      </c>
      <c r="DG265" s="143">
        <v>572522.69594572182</v>
      </c>
      <c r="DH265" s="143">
        <v>159825.78339378684</v>
      </c>
      <c r="DI265" s="144">
        <v>691003.4005981891</v>
      </c>
      <c r="DJ265" s="142">
        <v>102742.57243539664</v>
      </c>
      <c r="DK265" s="327">
        <v>80570.77591245556</v>
      </c>
      <c r="DL265" s="143">
        <v>207943.58242626418</v>
      </c>
      <c r="DM265" s="143">
        <v>255508.97776091041</v>
      </c>
      <c r="DN265" s="143">
        <v>94657.993290660001</v>
      </c>
      <c r="DO265" s="143">
        <v>451041.3115294326</v>
      </c>
      <c r="DP265" s="143">
        <v>850260.27680842578</v>
      </c>
      <c r="DQ265" s="143">
        <v>271751.70792733377</v>
      </c>
      <c r="DR265" s="143">
        <v>299578.18186702713</v>
      </c>
      <c r="DS265" s="143">
        <v>296967.92792094528</v>
      </c>
      <c r="DT265" s="143">
        <v>830659.77314096305</v>
      </c>
      <c r="DU265" s="144">
        <v>1332064.798278471</v>
      </c>
      <c r="DV265" s="328">
        <f>+SUM(DJ265:DU265)</f>
        <v>5073747.8792982856</v>
      </c>
    </row>
    <row r="266" spans="1:126">
      <c r="B266" s="74" t="s">
        <v>100</v>
      </c>
      <c r="C266" s="74">
        <v>731</v>
      </c>
      <c r="D266" s="74" t="str">
        <f t="shared" si="12"/>
        <v>7311p</v>
      </c>
      <c r="E266" s="78" t="s">
        <v>109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104"/>
      <c r="CY266" s="105"/>
      <c r="CZ266" s="105"/>
      <c r="DA266" s="105"/>
      <c r="DB266" s="105"/>
      <c r="DC266" s="105"/>
      <c r="DD266" s="105"/>
      <c r="DE266" s="105"/>
      <c r="DF266" s="105"/>
      <c r="DG266" s="105"/>
      <c r="DH266" s="105"/>
      <c r="DI266" s="106"/>
      <c r="DJ266" s="104">
        <v>0</v>
      </c>
      <c r="DK266" s="313">
        <v>0</v>
      </c>
      <c r="DL266" s="105">
        <v>0</v>
      </c>
      <c r="DM266" s="105">
        <v>0</v>
      </c>
      <c r="DN266" s="105">
        <v>0</v>
      </c>
      <c r="DO266" s="105">
        <v>0</v>
      </c>
      <c r="DP266" s="105">
        <v>0</v>
      </c>
      <c r="DQ266" s="105">
        <v>0</v>
      </c>
      <c r="DR266" s="105">
        <v>0</v>
      </c>
      <c r="DS266" s="105">
        <v>0</v>
      </c>
      <c r="DT266" s="105">
        <v>0</v>
      </c>
      <c r="DU266" s="106">
        <v>0</v>
      </c>
    </row>
    <row r="267" spans="1:126">
      <c r="C267" s="74">
        <v>732</v>
      </c>
      <c r="D267" s="74" t="str">
        <f t="shared" si="12"/>
        <v>7321p</v>
      </c>
      <c r="E267" s="78" t="s">
        <v>111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104"/>
      <c r="CY267" s="105"/>
      <c r="CZ267" s="105"/>
      <c r="DA267" s="105"/>
      <c r="DB267" s="105"/>
      <c r="DC267" s="105"/>
      <c r="DD267" s="105"/>
      <c r="DE267" s="105"/>
      <c r="DF267" s="105"/>
      <c r="DG267" s="105"/>
      <c r="DH267" s="105"/>
      <c r="DI267" s="106"/>
      <c r="DJ267" s="104">
        <v>0</v>
      </c>
      <c r="DK267" s="313">
        <v>0</v>
      </c>
      <c r="DL267" s="105">
        <v>0</v>
      </c>
      <c r="DM267" s="105">
        <v>0</v>
      </c>
      <c r="DN267" s="105">
        <v>0</v>
      </c>
      <c r="DO267" s="105">
        <v>0</v>
      </c>
      <c r="DP267" s="105">
        <v>0</v>
      </c>
      <c r="DQ267" s="105">
        <v>0</v>
      </c>
      <c r="DR267" s="105">
        <v>0</v>
      </c>
      <c r="DS267" s="105">
        <v>0</v>
      </c>
      <c r="DT267" s="105">
        <v>0</v>
      </c>
      <c r="DU267" s="106">
        <v>0</v>
      </c>
    </row>
    <row r="268" spans="1:126" s="9" customFormat="1">
      <c r="A268" s="140"/>
      <c r="B268" s="140">
        <v>74</v>
      </c>
      <c r="C268" s="140" t="s">
        <v>100</v>
      </c>
      <c r="D268" s="140" t="str">
        <f t="shared" si="12"/>
        <v>74p</v>
      </c>
      <c r="E268" s="141" t="s">
        <v>113</v>
      </c>
      <c r="F268" s="142"/>
      <c r="G268" s="143"/>
      <c r="H268" s="143"/>
      <c r="I268" s="143"/>
      <c r="J268" s="143"/>
      <c r="K268" s="143"/>
      <c r="L268" s="143"/>
      <c r="M268" s="143"/>
      <c r="N268" s="143"/>
      <c r="O268" s="143"/>
      <c r="P268" s="143"/>
      <c r="Q268" s="144"/>
      <c r="R268" s="142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4"/>
      <c r="AD268" s="142"/>
      <c r="AE268" s="143"/>
      <c r="AF268" s="143"/>
      <c r="AG268" s="143"/>
      <c r="AH268" s="143"/>
      <c r="AI268" s="143"/>
      <c r="AJ268" s="143"/>
      <c r="AK268" s="143"/>
      <c r="AL268" s="143"/>
      <c r="AM268" s="143"/>
      <c r="AN268" s="143"/>
      <c r="AO268" s="144"/>
      <c r="AP268" s="142"/>
      <c r="AQ268" s="143"/>
      <c r="AR268" s="143"/>
      <c r="AS268" s="143"/>
      <c r="AT268" s="143"/>
      <c r="AU268" s="143"/>
      <c r="AV268" s="143"/>
      <c r="AW268" s="143"/>
      <c r="AX268" s="143"/>
      <c r="AY268" s="143"/>
      <c r="AZ268" s="143"/>
      <c r="BA268" s="144"/>
      <c r="BB268" s="142"/>
      <c r="BC268" s="143"/>
      <c r="BD268" s="143"/>
      <c r="BE268" s="143"/>
      <c r="BF268" s="143"/>
      <c r="BG268" s="143"/>
      <c r="BH268" s="143"/>
      <c r="BI268" s="143"/>
      <c r="BJ268" s="143"/>
      <c r="BK268" s="143"/>
      <c r="BL268" s="143"/>
      <c r="BM268" s="144"/>
      <c r="BN268" s="142"/>
      <c r="BO268" s="143"/>
      <c r="BP268" s="143"/>
      <c r="BQ268" s="143"/>
      <c r="BR268" s="143"/>
      <c r="BS268" s="143"/>
      <c r="BT268" s="143"/>
      <c r="BU268" s="143"/>
      <c r="BV268" s="143"/>
      <c r="BW268" s="143"/>
      <c r="BX268" s="143"/>
      <c r="BY268" s="144"/>
      <c r="BZ268" s="142"/>
      <c r="CA268" s="143"/>
      <c r="CB268" s="143"/>
      <c r="CC268" s="143"/>
      <c r="CD268" s="143"/>
      <c r="CE268" s="143"/>
      <c r="CF268" s="143"/>
      <c r="CG268" s="143"/>
      <c r="CH268" s="143"/>
      <c r="CI268" s="143"/>
      <c r="CJ268" s="143"/>
      <c r="CK268" s="143"/>
      <c r="CL268" s="142">
        <v>0</v>
      </c>
      <c r="CM268" s="143">
        <v>0</v>
      </c>
      <c r="CN268" s="143">
        <v>0</v>
      </c>
      <c r="CO268" s="143">
        <v>0</v>
      </c>
      <c r="CP268" s="143">
        <v>0</v>
      </c>
      <c r="CQ268" s="143">
        <v>0</v>
      </c>
      <c r="CR268" s="143">
        <v>0</v>
      </c>
      <c r="CS268" s="143">
        <v>0</v>
      </c>
      <c r="CT268" s="143">
        <v>0</v>
      </c>
      <c r="CU268" s="143">
        <v>0</v>
      </c>
      <c r="CV268" s="143">
        <v>0</v>
      </c>
      <c r="CW268" s="144">
        <v>0</v>
      </c>
      <c r="CX268" s="142">
        <v>666666.66666666663</v>
      </c>
      <c r="CY268" s="143">
        <v>666666.66666666663</v>
      </c>
      <c r="CZ268" s="143">
        <v>666666.66666666663</v>
      </c>
      <c r="DA268" s="143">
        <v>666666.66666666663</v>
      </c>
      <c r="DB268" s="143">
        <v>666666.66666666663</v>
      </c>
      <c r="DC268" s="143">
        <v>666666.66666666663</v>
      </c>
      <c r="DD268" s="143">
        <v>666666.66666666663</v>
      </c>
      <c r="DE268" s="143">
        <v>666666.66666666663</v>
      </c>
      <c r="DF268" s="143">
        <v>666666.66666666663</v>
      </c>
      <c r="DG268" s="143">
        <v>666666.66666666663</v>
      </c>
      <c r="DH268" s="143">
        <v>666666.66666666663</v>
      </c>
      <c r="DI268" s="144">
        <v>666666.66666666663</v>
      </c>
      <c r="DJ268" s="142">
        <v>151870.61020172067</v>
      </c>
      <c r="DK268" s="327">
        <v>759284.21401818644</v>
      </c>
      <c r="DL268" s="143">
        <v>232686.29412273181</v>
      </c>
      <c r="DM268" s="143">
        <v>680176.81394201145</v>
      </c>
      <c r="DN268" s="143">
        <v>334566.54127297708</v>
      </c>
      <c r="DO268" s="143">
        <v>290134.08358243544</v>
      </c>
      <c r="DP268" s="143">
        <v>384254.59140583908</v>
      </c>
      <c r="DQ268" s="143">
        <v>311193.36925083847</v>
      </c>
      <c r="DR268" s="143">
        <v>574859.18368163658</v>
      </c>
      <c r="DS268" s="143">
        <v>752410.21529335005</v>
      </c>
      <c r="DT268" s="143">
        <v>963792.40888977866</v>
      </c>
      <c r="DU268" s="144">
        <v>1156891.4845592449</v>
      </c>
      <c r="DV268" s="328">
        <f>+SUM(DJ268:DU268)</f>
        <v>6592119.81022075</v>
      </c>
    </row>
    <row r="269" spans="1:126">
      <c r="C269" s="74">
        <v>741</v>
      </c>
      <c r="D269" s="74" t="str">
        <f t="shared" si="12"/>
        <v>7411p</v>
      </c>
      <c r="E269" s="78" t="s">
        <v>115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2"/>
      <c r="CY269" s="313"/>
      <c r="CZ269" s="313"/>
      <c r="DA269" s="313"/>
      <c r="DB269" s="313"/>
      <c r="DC269" s="313"/>
      <c r="DD269" s="313"/>
      <c r="DE269" s="313"/>
      <c r="DF269" s="313"/>
      <c r="DG269" s="313"/>
      <c r="DH269" s="313"/>
      <c r="DI269" s="314"/>
      <c r="DJ269" s="104">
        <v>0</v>
      </c>
      <c r="DK269" s="313">
        <v>0</v>
      </c>
      <c r="DL269" s="105">
        <v>0</v>
      </c>
      <c r="DM269" s="105">
        <v>0</v>
      </c>
      <c r="DN269" s="105">
        <v>0</v>
      </c>
      <c r="DO269" s="105">
        <v>0</v>
      </c>
      <c r="DP269" s="105">
        <v>0</v>
      </c>
      <c r="DQ269" s="105">
        <v>0</v>
      </c>
      <c r="DR269" s="105">
        <v>0</v>
      </c>
      <c r="DS269" s="105">
        <v>0</v>
      </c>
      <c r="DT269" s="105">
        <v>0</v>
      </c>
      <c r="DU269" s="106">
        <v>0</v>
      </c>
    </row>
    <row r="270" spans="1:126">
      <c r="C270" s="74">
        <v>742</v>
      </c>
      <c r="D270" s="74" t="str">
        <f t="shared" si="12"/>
        <v>7421p</v>
      </c>
      <c r="E270" s="78" t="s">
        <v>117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2"/>
      <c r="CY270" s="313"/>
      <c r="CZ270" s="313"/>
      <c r="DA270" s="313"/>
      <c r="DB270" s="313"/>
      <c r="DC270" s="313"/>
      <c r="DD270" s="313"/>
      <c r="DE270" s="313"/>
      <c r="DF270" s="313"/>
      <c r="DG270" s="313"/>
      <c r="DH270" s="313"/>
      <c r="DI270" s="314"/>
      <c r="DJ270" s="104">
        <v>0</v>
      </c>
      <c r="DK270" s="313">
        <v>0</v>
      </c>
      <c r="DL270" s="105">
        <v>0</v>
      </c>
      <c r="DM270" s="105">
        <v>0</v>
      </c>
      <c r="DN270" s="105">
        <v>0</v>
      </c>
      <c r="DO270" s="105">
        <v>0</v>
      </c>
      <c r="DP270" s="105">
        <v>0</v>
      </c>
      <c r="DQ270" s="105">
        <v>0</v>
      </c>
      <c r="DR270" s="105">
        <v>0</v>
      </c>
      <c r="DS270" s="105">
        <v>0</v>
      </c>
      <c r="DT270" s="105">
        <v>0</v>
      </c>
      <c r="DU270" s="106">
        <v>0</v>
      </c>
    </row>
    <row r="271" spans="1:126">
      <c r="B271" s="74">
        <v>75</v>
      </c>
      <c r="D271" s="74" t="str">
        <f t="shared" si="12"/>
        <v>75p</v>
      </c>
      <c r="E271" s="78" t="s">
        <v>119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2"/>
      <c r="CY271" s="313"/>
      <c r="CZ271" s="313"/>
      <c r="DA271" s="313"/>
      <c r="DB271" s="313"/>
      <c r="DC271" s="313"/>
      <c r="DD271" s="313"/>
      <c r="DE271" s="313"/>
      <c r="DF271" s="313"/>
      <c r="DG271" s="313"/>
      <c r="DH271" s="313"/>
      <c r="DI271" s="314"/>
      <c r="DJ271" s="104"/>
      <c r="DK271" s="313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</row>
    <row r="272" spans="1:126" s="9" customFormat="1">
      <c r="A272" s="140"/>
      <c r="B272" s="140"/>
      <c r="C272" s="140">
        <v>751</v>
      </c>
      <c r="D272" s="140" t="str">
        <f t="shared" si="12"/>
        <v>751p</v>
      </c>
      <c r="E272" s="141" t="s">
        <v>121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28">+SUM(CL273:CL274)</f>
        <v>0</v>
      </c>
      <c r="CM272" s="143">
        <f t="shared" si="28"/>
        <v>0</v>
      </c>
      <c r="CN272" s="143">
        <f t="shared" si="28"/>
        <v>0</v>
      </c>
      <c r="CO272" s="143">
        <f t="shared" si="28"/>
        <v>200000000</v>
      </c>
      <c r="CP272" s="143">
        <f t="shared" si="28"/>
        <v>0</v>
      </c>
      <c r="CQ272" s="143">
        <f t="shared" si="28"/>
        <v>0</v>
      </c>
      <c r="CR272" s="143">
        <f t="shared" si="28"/>
        <v>0</v>
      </c>
      <c r="CS272" s="143">
        <f t="shared" si="28"/>
        <v>0</v>
      </c>
      <c r="CT272" s="143">
        <f t="shared" si="28"/>
        <v>0</v>
      </c>
      <c r="CU272" s="143">
        <f t="shared" si="28"/>
        <v>50000000</v>
      </c>
      <c r="CV272" s="143">
        <f t="shared" si="28"/>
        <v>0</v>
      </c>
      <c r="CW272" s="144">
        <f t="shared" si="28"/>
        <v>0</v>
      </c>
      <c r="CX272" s="317">
        <f t="shared" si="28"/>
        <v>18997964.655235786</v>
      </c>
      <c r="CY272" s="320">
        <f t="shared" ref="CY272:DI272" si="29">+SUM(CY273:CY274)</f>
        <v>18997964.655235786</v>
      </c>
      <c r="CZ272" s="320">
        <f t="shared" si="29"/>
        <v>18997964.655235786</v>
      </c>
      <c r="DA272" s="320">
        <f t="shared" si="29"/>
        <v>18997964.655235786</v>
      </c>
      <c r="DB272" s="320">
        <f t="shared" si="29"/>
        <v>18997964.655235786</v>
      </c>
      <c r="DC272" s="320">
        <f t="shared" si="29"/>
        <v>18997964.655235786</v>
      </c>
      <c r="DD272" s="320">
        <f t="shared" si="29"/>
        <v>18997964.655235786</v>
      </c>
      <c r="DE272" s="320">
        <f t="shared" si="29"/>
        <v>18997964.655235786</v>
      </c>
      <c r="DF272" s="320">
        <f t="shared" si="29"/>
        <v>18997964.655235786</v>
      </c>
      <c r="DG272" s="320">
        <f t="shared" si="29"/>
        <v>18997964.655235786</v>
      </c>
      <c r="DH272" s="320">
        <f t="shared" si="29"/>
        <v>18997964.655235786</v>
      </c>
      <c r="DI272" s="318">
        <f t="shared" si="29"/>
        <v>18997964.655235786</v>
      </c>
      <c r="DJ272" s="142">
        <f>+SUM(DJ273:DJ274)</f>
        <v>52840136.569718093</v>
      </c>
      <c r="DK272" s="327">
        <f t="shared" ref="DK272:DU272" si="30">+SUM(DK273:DK274)</f>
        <v>52840136.569718093</v>
      </c>
      <c r="DL272" s="143">
        <f t="shared" si="30"/>
        <v>52840136.569718093</v>
      </c>
      <c r="DM272" s="143">
        <f t="shared" si="30"/>
        <v>52840136.569718093</v>
      </c>
      <c r="DN272" s="143">
        <f t="shared" si="30"/>
        <v>52840136.569718093</v>
      </c>
      <c r="DO272" s="143">
        <f t="shared" si="30"/>
        <v>52840136.569718093</v>
      </c>
      <c r="DP272" s="143">
        <f t="shared" si="30"/>
        <v>52840136.569718093</v>
      </c>
      <c r="DQ272" s="143">
        <f t="shared" si="30"/>
        <v>52840136.569718093</v>
      </c>
      <c r="DR272" s="143">
        <f t="shared" si="30"/>
        <v>52840136.569718093</v>
      </c>
      <c r="DS272" s="143">
        <f t="shared" si="30"/>
        <v>52840136.569718093</v>
      </c>
      <c r="DT272" s="143">
        <f t="shared" si="30"/>
        <v>52840136.569718093</v>
      </c>
      <c r="DU272" s="144">
        <f t="shared" si="30"/>
        <v>52840136.569718093</v>
      </c>
    </row>
    <row r="273" spans="1:125">
      <c r="D273" s="74" t="str">
        <f t="shared" si="12"/>
        <v>7511p</v>
      </c>
      <c r="E273" s="78" t="s">
        <v>122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/>
      <c r="CM273" s="105"/>
      <c r="CN273" s="105"/>
      <c r="CO273" s="105"/>
      <c r="CP273" s="105"/>
      <c r="CQ273" s="105"/>
      <c r="CR273" s="105"/>
      <c r="CS273" s="105"/>
      <c r="CT273" s="105"/>
      <c r="CU273" s="105"/>
      <c r="CV273" s="105"/>
      <c r="CW273" s="106"/>
      <c r="CX273" s="316">
        <v>0</v>
      </c>
      <c r="CY273" s="319">
        <v>0</v>
      </c>
      <c r="CZ273" s="319">
        <v>0</v>
      </c>
      <c r="DA273" s="319">
        <v>0</v>
      </c>
      <c r="DB273" s="319">
        <v>0</v>
      </c>
      <c r="DC273" s="319">
        <v>0</v>
      </c>
      <c r="DD273" s="319">
        <v>0</v>
      </c>
      <c r="DE273" s="319">
        <v>0</v>
      </c>
      <c r="DF273" s="319">
        <v>0</v>
      </c>
      <c r="DG273" s="319">
        <v>0</v>
      </c>
      <c r="DH273" s="319">
        <v>0</v>
      </c>
      <c r="DI273" s="315">
        <v>0</v>
      </c>
      <c r="DJ273" s="104"/>
      <c r="DK273" s="313"/>
      <c r="DL273" s="105"/>
      <c r="DM273" s="105"/>
      <c r="DN273" s="105"/>
      <c r="DO273" s="105"/>
      <c r="DP273" s="105"/>
      <c r="DQ273" s="105"/>
      <c r="DR273" s="105"/>
      <c r="DS273" s="105"/>
      <c r="DT273" s="105"/>
      <c r="DU273" s="106"/>
    </row>
    <row r="274" spans="1:125">
      <c r="D274" s="74" t="str">
        <f t="shared" si="12"/>
        <v>7512p</v>
      </c>
      <c r="E274" s="78" t="s">
        <v>124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0</v>
      </c>
      <c r="CM274" s="105">
        <v>0</v>
      </c>
      <c r="CN274" s="105">
        <v>0</v>
      </c>
      <c r="CO274" s="105">
        <v>200000000</v>
      </c>
      <c r="CP274" s="105">
        <v>0</v>
      </c>
      <c r="CQ274" s="105">
        <v>0</v>
      </c>
      <c r="CR274" s="105">
        <v>0</v>
      </c>
      <c r="CS274" s="105">
        <v>0</v>
      </c>
      <c r="CT274" s="105">
        <v>0</v>
      </c>
      <c r="CU274" s="105">
        <v>50000000</v>
      </c>
      <c r="CV274" s="105">
        <v>0</v>
      </c>
      <c r="CW274" s="106">
        <v>0</v>
      </c>
      <c r="CX274" s="316">
        <v>18997964.655235786</v>
      </c>
      <c r="CY274" s="319">
        <v>18997964.655235786</v>
      </c>
      <c r="CZ274" s="319">
        <v>18997964.655235786</v>
      </c>
      <c r="DA274" s="319">
        <v>18997964.655235786</v>
      </c>
      <c r="DB274" s="319">
        <v>18997964.655235786</v>
      </c>
      <c r="DC274" s="319">
        <v>18997964.655235786</v>
      </c>
      <c r="DD274" s="319">
        <v>18997964.655235786</v>
      </c>
      <c r="DE274" s="319">
        <v>18997964.655235786</v>
      </c>
      <c r="DF274" s="319">
        <v>18997964.655235786</v>
      </c>
      <c r="DG274" s="319">
        <v>18997964.655235786</v>
      </c>
      <c r="DH274" s="319">
        <v>18997964.655235786</v>
      </c>
      <c r="DI274" s="315">
        <v>18997964.655235786</v>
      </c>
      <c r="DJ274" s="104">
        <v>52840136.569718093</v>
      </c>
      <c r="DK274" s="313">
        <v>52840136.569718093</v>
      </c>
      <c r="DL274" s="105">
        <v>52840136.569718093</v>
      </c>
      <c r="DM274" s="105">
        <v>52840136.569718093</v>
      </c>
      <c r="DN274" s="105">
        <v>52840136.569718093</v>
      </c>
      <c r="DO274" s="105">
        <v>52840136.569718093</v>
      </c>
      <c r="DP274" s="105">
        <v>52840136.569718093</v>
      </c>
      <c r="DQ274" s="105">
        <v>52840136.569718093</v>
      </c>
      <c r="DR274" s="105">
        <v>52840136.569718093</v>
      </c>
      <c r="DS274" s="105">
        <v>52840136.569718093</v>
      </c>
      <c r="DT274" s="105">
        <v>52840136.569718093</v>
      </c>
      <c r="DU274" s="106">
        <v>52840136.569718093</v>
      </c>
    </row>
    <row r="275" spans="1:125">
      <c r="A275" s="74">
        <v>4</v>
      </c>
      <c r="B275" s="74" t="s">
        <v>100</v>
      </c>
      <c r="D275" s="74" t="str">
        <f t="shared" si="12"/>
        <v>p</v>
      </c>
      <c r="E275" s="78" t="s">
        <v>126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/>
      <c r="CM275" s="105"/>
      <c r="CN275" s="105"/>
      <c r="CO275" s="105"/>
      <c r="CP275" s="105"/>
      <c r="CQ275" s="105"/>
      <c r="CR275" s="105"/>
      <c r="CS275" s="105"/>
      <c r="CT275" s="105"/>
      <c r="CU275" s="105"/>
      <c r="CV275" s="105"/>
      <c r="CW275" s="106"/>
      <c r="CX275" s="316"/>
      <c r="CY275" s="319"/>
      <c r="CZ275" s="319"/>
      <c r="DA275" s="319"/>
      <c r="DB275" s="319"/>
      <c r="DC275" s="319"/>
      <c r="DD275" s="319"/>
      <c r="DE275" s="319"/>
      <c r="DF275" s="319"/>
      <c r="DG275" s="319"/>
      <c r="DH275" s="319"/>
      <c r="DI275" s="315"/>
      <c r="DJ275" s="104"/>
      <c r="DK275" s="105"/>
      <c r="DL275" s="105"/>
      <c r="DM275" s="105"/>
      <c r="DN275" s="105"/>
      <c r="DO275" s="105"/>
      <c r="DP275" s="105"/>
      <c r="DQ275" s="105"/>
      <c r="DR275" s="105"/>
      <c r="DS275" s="105"/>
      <c r="DT275" s="105"/>
      <c r="DU275" s="106"/>
    </row>
    <row r="276" spans="1:125">
      <c r="A276" s="74" t="s">
        <v>100</v>
      </c>
      <c r="B276" s="74">
        <v>41</v>
      </c>
      <c r="D276" s="74" t="str">
        <f t="shared" si="12"/>
        <v>41p</v>
      </c>
      <c r="E276" s="78" t="s">
        <v>128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/>
      <c r="CM276" s="105"/>
      <c r="CN276" s="105"/>
      <c r="CO276" s="105"/>
      <c r="CP276" s="105"/>
      <c r="CQ276" s="105"/>
      <c r="CR276" s="105"/>
      <c r="CS276" s="105"/>
      <c r="CT276" s="105"/>
      <c r="CU276" s="105"/>
      <c r="CV276" s="105"/>
      <c r="CW276" s="106"/>
      <c r="CX276" s="316"/>
      <c r="CY276" s="319"/>
      <c r="CZ276" s="319"/>
      <c r="DA276" s="319"/>
      <c r="DB276" s="319"/>
      <c r="DC276" s="319"/>
      <c r="DD276" s="319"/>
      <c r="DE276" s="319"/>
      <c r="DF276" s="319"/>
      <c r="DG276" s="319"/>
      <c r="DH276" s="319"/>
      <c r="DI276" s="315"/>
      <c r="DJ276" s="104"/>
      <c r="DK276" s="105"/>
      <c r="DL276" s="105"/>
      <c r="DM276" s="105"/>
      <c r="DN276" s="105"/>
      <c r="DO276" s="105"/>
      <c r="DP276" s="105"/>
      <c r="DQ276" s="105"/>
      <c r="DR276" s="105"/>
      <c r="DS276" s="105"/>
      <c r="DT276" s="105"/>
      <c r="DU276" s="106"/>
    </row>
    <row r="277" spans="1:125" s="9" customFormat="1">
      <c r="A277" s="140"/>
      <c r="B277" s="140"/>
      <c r="C277" s="140">
        <v>411</v>
      </c>
      <c r="D277" s="140" t="str">
        <f t="shared" si="12"/>
        <v>411p</v>
      </c>
      <c r="E277" s="141" t="s">
        <v>130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31">+SUM(CL278:CL282)</f>
        <v>31010717.645833336</v>
      </c>
      <c r="CM277" s="143">
        <f t="shared" si="31"/>
        <v>31010717.645833336</v>
      </c>
      <c r="CN277" s="143">
        <f t="shared" si="31"/>
        <v>31010717.645833336</v>
      </c>
      <c r="CO277" s="143">
        <f t="shared" si="31"/>
        <v>31010717.645833336</v>
      </c>
      <c r="CP277" s="143">
        <f t="shared" si="31"/>
        <v>31010717.645833336</v>
      </c>
      <c r="CQ277" s="143">
        <f t="shared" si="31"/>
        <v>31010717.645833336</v>
      </c>
      <c r="CR277" s="143">
        <f t="shared" si="31"/>
        <v>31010717.645833336</v>
      </c>
      <c r="CS277" s="143">
        <f t="shared" si="31"/>
        <v>31010717.645833336</v>
      </c>
      <c r="CT277" s="143">
        <f t="shared" si="31"/>
        <v>31010717.645833336</v>
      </c>
      <c r="CU277" s="143">
        <f t="shared" si="31"/>
        <v>31010717.645833336</v>
      </c>
      <c r="CV277" s="143">
        <f t="shared" si="31"/>
        <v>31010717.645833336</v>
      </c>
      <c r="CW277" s="144">
        <f t="shared" si="31"/>
        <v>31010717.645833336</v>
      </c>
      <c r="CX277" s="317">
        <f t="shared" si="31"/>
        <v>32195307.643333331</v>
      </c>
      <c r="CY277" s="320">
        <f t="shared" ref="CY277:DI277" si="32">+SUM(CY278:CY282)</f>
        <v>32195307.643333331</v>
      </c>
      <c r="CZ277" s="320">
        <f t="shared" si="32"/>
        <v>32195307.643333331</v>
      </c>
      <c r="DA277" s="320">
        <f t="shared" si="32"/>
        <v>32195307.643333331</v>
      </c>
      <c r="DB277" s="320">
        <f t="shared" si="32"/>
        <v>32195307.643333331</v>
      </c>
      <c r="DC277" s="320">
        <f t="shared" si="32"/>
        <v>32195307.643333331</v>
      </c>
      <c r="DD277" s="320">
        <f t="shared" si="32"/>
        <v>32195307.643333331</v>
      </c>
      <c r="DE277" s="320">
        <f t="shared" si="32"/>
        <v>32195307.643333331</v>
      </c>
      <c r="DF277" s="320">
        <f t="shared" si="32"/>
        <v>32195307.643333331</v>
      </c>
      <c r="DG277" s="320">
        <f t="shared" si="32"/>
        <v>32195307.643333331</v>
      </c>
      <c r="DH277" s="320">
        <f t="shared" si="32"/>
        <v>32195307.643333331</v>
      </c>
      <c r="DI277" s="318">
        <f t="shared" si="32"/>
        <v>32195307.643333331</v>
      </c>
      <c r="DJ277" s="142">
        <f>+SUM(DJ278:DJ282)</f>
        <v>31613633.060833335</v>
      </c>
      <c r="DK277" s="143">
        <f t="shared" ref="DK277:DU277" si="33">+SUM(DK278:DK282)</f>
        <v>31613633.060833335</v>
      </c>
      <c r="DL277" s="143">
        <f t="shared" si="33"/>
        <v>31613633.060833335</v>
      </c>
      <c r="DM277" s="143">
        <f t="shared" si="33"/>
        <v>31613633.060833335</v>
      </c>
      <c r="DN277" s="143">
        <f t="shared" si="33"/>
        <v>31613633.060833335</v>
      </c>
      <c r="DO277" s="143">
        <f t="shared" si="33"/>
        <v>31613633.060833335</v>
      </c>
      <c r="DP277" s="143">
        <f t="shared" si="33"/>
        <v>31613633.060833335</v>
      </c>
      <c r="DQ277" s="143">
        <f t="shared" si="33"/>
        <v>31613633.060833335</v>
      </c>
      <c r="DR277" s="143">
        <f t="shared" si="33"/>
        <v>31613633.060833335</v>
      </c>
      <c r="DS277" s="143">
        <f t="shared" si="33"/>
        <v>31613633.060833335</v>
      </c>
      <c r="DT277" s="143">
        <f t="shared" si="33"/>
        <v>31613633.060833335</v>
      </c>
      <c r="DU277" s="144">
        <f t="shared" si="33"/>
        <v>31613633.060833335</v>
      </c>
    </row>
    <row r="278" spans="1:125">
      <c r="D278" s="74" t="str">
        <f t="shared" si="12"/>
        <v>4111p</v>
      </c>
      <c r="E278" s="78" t="s">
        <v>132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18458213.403333332</v>
      </c>
      <c r="CM278" s="105">
        <v>18458213.403333332</v>
      </c>
      <c r="CN278" s="105">
        <v>18458213.403333332</v>
      </c>
      <c r="CO278" s="105">
        <v>18458213.403333332</v>
      </c>
      <c r="CP278" s="105">
        <v>18458213.403333332</v>
      </c>
      <c r="CQ278" s="105">
        <v>18458213.403333332</v>
      </c>
      <c r="CR278" s="105">
        <v>18458213.403333332</v>
      </c>
      <c r="CS278" s="105">
        <v>18458213.403333332</v>
      </c>
      <c r="CT278" s="105">
        <v>18458213.403333332</v>
      </c>
      <c r="CU278" s="105">
        <v>18458213.403333332</v>
      </c>
      <c r="CV278" s="105">
        <v>18458213.403333332</v>
      </c>
      <c r="CW278" s="106">
        <v>18458213.403333332</v>
      </c>
      <c r="CX278" s="316">
        <v>18867562.298333336</v>
      </c>
      <c r="CY278" s="319">
        <v>18867562.298333336</v>
      </c>
      <c r="CZ278" s="319">
        <v>18867562.298333336</v>
      </c>
      <c r="DA278" s="319">
        <v>18867562.298333336</v>
      </c>
      <c r="DB278" s="319">
        <v>18867562.298333336</v>
      </c>
      <c r="DC278" s="319">
        <v>18867562.298333336</v>
      </c>
      <c r="DD278" s="319">
        <v>18867562.298333336</v>
      </c>
      <c r="DE278" s="319">
        <v>18867562.298333336</v>
      </c>
      <c r="DF278" s="319">
        <v>18867562.298333336</v>
      </c>
      <c r="DG278" s="319">
        <v>18867562.298333336</v>
      </c>
      <c r="DH278" s="319">
        <v>18867562.298333336</v>
      </c>
      <c r="DI278" s="315">
        <v>18867562.298333336</v>
      </c>
      <c r="DJ278" s="104">
        <v>18559870.852500003</v>
      </c>
      <c r="DK278" s="105">
        <v>18559870.852500003</v>
      </c>
      <c r="DL278" s="105">
        <v>18559870.852500003</v>
      </c>
      <c r="DM278" s="105">
        <v>18559870.852500003</v>
      </c>
      <c r="DN278" s="105">
        <v>18559870.852500003</v>
      </c>
      <c r="DO278" s="105">
        <v>18559870.852500003</v>
      </c>
      <c r="DP278" s="105">
        <v>18559870.852500003</v>
      </c>
      <c r="DQ278" s="105">
        <v>18559870.852500003</v>
      </c>
      <c r="DR278" s="105">
        <v>18559870.852500003</v>
      </c>
      <c r="DS278" s="105">
        <v>18559870.852500003</v>
      </c>
      <c r="DT278" s="105">
        <v>18559870.852500003</v>
      </c>
      <c r="DU278" s="106">
        <v>18559870.852500003</v>
      </c>
    </row>
    <row r="279" spans="1:125">
      <c r="D279" s="74" t="str">
        <f t="shared" si="12"/>
        <v>4112p</v>
      </c>
      <c r="E279" s="78" t="s">
        <v>134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2493788.2441666666</v>
      </c>
      <c r="CM279" s="105">
        <v>2493788.2441666666</v>
      </c>
      <c r="CN279" s="105">
        <v>2493788.2441666666</v>
      </c>
      <c r="CO279" s="105">
        <v>2493788.2441666666</v>
      </c>
      <c r="CP279" s="105">
        <v>2493788.2441666666</v>
      </c>
      <c r="CQ279" s="105">
        <v>2493788.2441666666</v>
      </c>
      <c r="CR279" s="105">
        <v>2493788.2441666666</v>
      </c>
      <c r="CS279" s="105">
        <v>2493788.2441666666</v>
      </c>
      <c r="CT279" s="105">
        <v>2493788.2441666666</v>
      </c>
      <c r="CU279" s="105">
        <v>2493788.2441666666</v>
      </c>
      <c r="CV279" s="105">
        <v>2493788.2441666666</v>
      </c>
      <c r="CW279" s="106">
        <v>2493788.2441666666</v>
      </c>
      <c r="CX279" s="316">
        <v>2712342.7066666675</v>
      </c>
      <c r="CY279" s="319">
        <v>2712342.7066666675</v>
      </c>
      <c r="CZ279" s="319">
        <v>2712342.7066666675</v>
      </c>
      <c r="DA279" s="319">
        <v>2712342.7066666675</v>
      </c>
      <c r="DB279" s="319">
        <v>2712342.7066666675</v>
      </c>
      <c r="DC279" s="319">
        <v>2712342.7066666675</v>
      </c>
      <c r="DD279" s="319">
        <v>2712342.7066666675</v>
      </c>
      <c r="DE279" s="319">
        <v>2712342.7066666675</v>
      </c>
      <c r="DF279" s="319">
        <v>2712342.7066666675</v>
      </c>
      <c r="DG279" s="319">
        <v>2712342.7066666675</v>
      </c>
      <c r="DH279" s="319">
        <v>2712342.7066666675</v>
      </c>
      <c r="DI279" s="315">
        <v>2712342.7066666675</v>
      </c>
      <c r="DJ279" s="104">
        <v>2731089.59</v>
      </c>
      <c r="DK279" s="105">
        <v>2731089.59</v>
      </c>
      <c r="DL279" s="105">
        <v>2731089.59</v>
      </c>
      <c r="DM279" s="105">
        <v>2731089.59</v>
      </c>
      <c r="DN279" s="105">
        <v>2731089.59</v>
      </c>
      <c r="DO279" s="105">
        <v>2731089.59</v>
      </c>
      <c r="DP279" s="105">
        <v>2731089.59</v>
      </c>
      <c r="DQ279" s="105">
        <v>2731089.59</v>
      </c>
      <c r="DR279" s="105">
        <v>2731089.59</v>
      </c>
      <c r="DS279" s="105">
        <v>2731089.59</v>
      </c>
      <c r="DT279" s="105">
        <v>2731089.59</v>
      </c>
      <c r="DU279" s="106">
        <v>2731089.59</v>
      </c>
    </row>
    <row r="280" spans="1:125">
      <c r="D280" s="74" t="str">
        <f t="shared" si="12"/>
        <v>4113p</v>
      </c>
      <c r="E280" s="78" t="s">
        <v>135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6333349.3816666668</v>
      </c>
      <c r="CM280" s="105">
        <v>6333349.3816666668</v>
      </c>
      <c r="CN280" s="105">
        <v>6333349.3816666668</v>
      </c>
      <c r="CO280" s="105">
        <v>6333349.3816666668</v>
      </c>
      <c r="CP280" s="105">
        <v>6333349.3816666668</v>
      </c>
      <c r="CQ280" s="105">
        <v>6333349.3816666668</v>
      </c>
      <c r="CR280" s="105">
        <v>6333349.3816666668</v>
      </c>
      <c r="CS280" s="105">
        <v>6333349.3816666668</v>
      </c>
      <c r="CT280" s="105">
        <v>6333349.3816666668</v>
      </c>
      <c r="CU280" s="105">
        <v>6333349.3816666668</v>
      </c>
      <c r="CV280" s="105">
        <v>6333349.3816666668</v>
      </c>
      <c r="CW280" s="106">
        <v>6333349.3816666668</v>
      </c>
      <c r="CX280" s="316">
        <v>6757582.0116666639</v>
      </c>
      <c r="CY280" s="319">
        <v>6757582.0116666639</v>
      </c>
      <c r="CZ280" s="319">
        <v>6757582.0116666639</v>
      </c>
      <c r="DA280" s="319">
        <v>6757582.0116666639</v>
      </c>
      <c r="DB280" s="319">
        <v>6757582.0116666639</v>
      </c>
      <c r="DC280" s="319">
        <v>6757582.0116666639</v>
      </c>
      <c r="DD280" s="319">
        <v>6757582.0116666639</v>
      </c>
      <c r="DE280" s="319">
        <v>6757582.0116666639</v>
      </c>
      <c r="DF280" s="319">
        <v>6757582.0116666639</v>
      </c>
      <c r="DG280" s="319">
        <v>6757582.0116666639</v>
      </c>
      <c r="DH280" s="319">
        <v>6757582.0116666639</v>
      </c>
      <c r="DI280" s="315">
        <v>6757582.0116666639</v>
      </c>
      <c r="DJ280" s="104">
        <v>6606213.9525000006</v>
      </c>
      <c r="DK280" s="105">
        <v>6606213.9525000006</v>
      </c>
      <c r="DL280" s="105">
        <v>6606213.9525000006</v>
      </c>
      <c r="DM280" s="105">
        <v>6606213.9525000006</v>
      </c>
      <c r="DN280" s="105">
        <v>6606213.9525000006</v>
      </c>
      <c r="DO280" s="105">
        <v>6606213.9525000006</v>
      </c>
      <c r="DP280" s="105">
        <v>6606213.9525000006</v>
      </c>
      <c r="DQ280" s="105">
        <v>6606213.9525000006</v>
      </c>
      <c r="DR280" s="105">
        <v>6606213.9525000006</v>
      </c>
      <c r="DS280" s="105">
        <v>6606213.9525000006</v>
      </c>
      <c r="DT280" s="105">
        <v>6606213.9525000006</v>
      </c>
      <c r="DU280" s="106">
        <v>6606213.9525000006</v>
      </c>
    </row>
    <row r="281" spans="1:125">
      <c r="D281" s="74" t="str">
        <f t="shared" si="12"/>
        <v>4114p</v>
      </c>
      <c r="E281" s="78" t="s">
        <v>137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3366474.3091666666</v>
      </c>
      <c r="CM281" s="105">
        <v>3366474.3091666666</v>
      </c>
      <c r="CN281" s="105">
        <v>3366474.3091666666</v>
      </c>
      <c r="CO281" s="105">
        <v>3366474.3091666666</v>
      </c>
      <c r="CP281" s="105">
        <v>3366474.3091666666</v>
      </c>
      <c r="CQ281" s="105">
        <v>3366474.3091666666</v>
      </c>
      <c r="CR281" s="105">
        <v>3366474.3091666666</v>
      </c>
      <c r="CS281" s="105">
        <v>3366474.3091666666</v>
      </c>
      <c r="CT281" s="105">
        <v>3366474.3091666666</v>
      </c>
      <c r="CU281" s="105">
        <v>3366474.3091666666</v>
      </c>
      <c r="CV281" s="105">
        <v>3366474.3091666666</v>
      </c>
      <c r="CW281" s="106">
        <v>3366474.3091666666</v>
      </c>
      <c r="CX281" s="316">
        <v>3473848.1883333339</v>
      </c>
      <c r="CY281" s="319">
        <v>3473848.1883333339</v>
      </c>
      <c r="CZ281" s="319">
        <v>3473848.1883333339</v>
      </c>
      <c r="DA281" s="319">
        <v>3473848.1883333339</v>
      </c>
      <c r="DB281" s="319">
        <v>3473848.1883333339</v>
      </c>
      <c r="DC281" s="319">
        <v>3473848.1883333339</v>
      </c>
      <c r="DD281" s="319">
        <v>3473848.1883333339</v>
      </c>
      <c r="DE281" s="319">
        <v>3473848.1883333339</v>
      </c>
      <c r="DF281" s="319">
        <v>3473848.1883333339</v>
      </c>
      <c r="DG281" s="319">
        <v>3473848.1883333339</v>
      </c>
      <c r="DH281" s="319">
        <v>3473848.1883333339</v>
      </c>
      <c r="DI281" s="315">
        <v>3473848.1883333339</v>
      </c>
      <c r="DJ281" s="104">
        <v>3331068.5941666663</v>
      </c>
      <c r="DK281" s="105">
        <v>3331068.5941666663</v>
      </c>
      <c r="DL281" s="105">
        <v>3331068.5941666663</v>
      </c>
      <c r="DM281" s="105">
        <v>3331068.5941666663</v>
      </c>
      <c r="DN281" s="105">
        <v>3331068.5941666663</v>
      </c>
      <c r="DO281" s="105">
        <v>3331068.5941666663</v>
      </c>
      <c r="DP281" s="105">
        <v>3331068.5941666663</v>
      </c>
      <c r="DQ281" s="105">
        <v>3331068.5941666663</v>
      </c>
      <c r="DR281" s="105">
        <v>3331068.5941666663</v>
      </c>
      <c r="DS281" s="105">
        <v>3331068.5941666663</v>
      </c>
      <c r="DT281" s="105">
        <v>3331068.5941666663</v>
      </c>
      <c r="DU281" s="106">
        <v>3331068.5941666663</v>
      </c>
    </row>
    <row r="282" spans="1:125">
      <c r="D282" s="74" t="str">
        <f t="shared" si="12"/>
        <v>4115p</v>
      </c>
      <c r="E282" s="78" t="s">
        <v>139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358892.30750000005</v>
      </c>
      <c r="CM282" s="105">
        <v>358892.30750000005</v>
      </c>
      <c r="CN282" s="105">
        <v>358892.30750000005</v>
      </c>
      <c r="CO282" s="105">
        <v>358892.30750000005</v>
      </c>
      <c r="CP282" s="105">
        <v>358892.30750000005</v>
      </c>
      <c r="CQ282" s="105">
        <v>358892.30750000005</v>
      </c>
      <c r="CR282" s="105">
        <v>358892.30750000005</v>
      </c>
      <c r="CS282" s="105">
        <v>358892.30750000005</v>
      </c>
      <c r="CT282" s="105">
        <v>358892.30750000005</v>
      </c>
      <c r="CU282" s="105">
        <v>358892.30750000005</v>
      </c>
      <c r="CV282" s="105">
        <v>358892.30750000005</v>
      </c>
      <c r="CW282" s="106">
        <v>358892.30750000005</v>
      </c>
      <c r="CX282" s="316">
        <v>383972.43833333335</v>
      </c>
      <c r="CY282" s="319">
        <v>383972.43833333335</v>
      </c>
      <c r="CZ282" s="319">
        <v>383972.43833333335</v>
      </c>
      <c r="DA282" s="319">
        <v>383972.43833333335</v>
      </c>
      <c r="DB282" s="319">
        <v>383972.43833333335</v>
      </c>
      <c r="DC282" s="319">
        <v>383972.43833333335</v>
      </c>
      <c r="DD282" s="319">
        <v>383972.43833333335</v>
      </c>
      <c r="DE282" s="319">
        <v>383972.43833333335</v>
      </c>
      <c r="DF282" s="319">
        <v>383972.43833333335</v>
      </c>
      <c r="DG282" s="319">
        <v>383972.43833333335</v>
      </c>
      <c r="DH282" s="319">
        <v>383972.43833333335</v>
      </c>
      <c r="DI282" s="315">
        <v>383972.43833333335</v>
      </c>
      <c r="DJ282" s="104">
        <v>385390.0716666666</v>
      </c>
      <c r="DK282" s="105">
        <v>385390.0716666666</v>
      </c>
      <c r="DL282" s="105">
        <v>385390.0716666666</v>
      </c>
      <c r="DM282" s="105">
        <v>385390.0716666666</v>
      </c>
      <c r="DN282" s="105">
        <v>385390.0716666666</v>
      </c>
      <c r="DO282" s="105">
        <v>385390.0716666666</v>
      </c>
      <c r="DP282" s="105">
        <v>385390.0716666666</v>
      </c>
      <c r="DQ282" s="105">
        <v>385390.0716666666</v>
      </c>
      <c r="DR282" s="105">
        <v>385390.0716666666</v>
      </c>
      <c r="DS282" s="105">
        <v>385390.0716666666</v>
      </c>
      <c r="DT282" s="105">
        <v>385390.0716666666</v>
      </c>
      <c r="DU282" s="106">
        <v>385390.0716666666</v>
      </c>
    </row>
    <row r="283" spans="1:125" s="9" customFormat="1">
      <c r="A283" s="140"/>
      <c r="B283" s="140"/>
      <c r="C283" s="140">
        <v>412</v>
      </c>
      <c r="D283" s="140" t="str">
        <f t="shared" si="12"/>
        <v>412p</v>
      </c>
      <c r="E283" s="141" t="s">
        <v>141</v>
      </c>
      <c r="F283" s="142"/>
      <c r="G283" s="143"/>
      <c r="H283" s="143"/>
      <c r="I283" s="143"/>
      <c r="J283" s="143"/>
      <c r="K283" s="143"/>
      <c r="L283" s="143"/>
      <c r="M283" s="143"/>
      <c r="N283" s="143"/>
      <c r="O283" s="143"/>
      <c r="P283" s="143"/>
      <c r="Q283" s="144"/>
      <c r="R283" s="142"/>
      <c r="S283" s="143"/>
      <c r="T283" s="143"/>
      <c r="U283" s="143"/>
      <c r="V283" s="143"/>
      <c r="W283" s="143"/>
      <c r="X283" s="143"/>
      <c r="Y283" s="143"/>
      <c r="Z283" s="143"/>
      <c r="AA283" s="143"/>
      <c r="AB283" s="143"/>
      <c r="AC283" s="144"/>
      <c r="AD283" s="142"/>
      <c r="AE283" s="143"/>
      <c r="AF283" s="143"/>
      <c r="AG283" s="143"/>
      <c r="AH283" s="143"/>
      <c r="AI283" s="143"/>
      <c r="AJ283" s="143"/>
      <c r="AK283" s="143"/>
      <c r="AL283" s="143"/>
      <c r="AM283" s="143"/>
      <c r="AN283" s="143"/>
      <c r="AO283" s="144"/>
      <c r="AP283" s="142"/>
      <c r="AQ283" s="143"/>
      <c r="AR283" s="143"/>
      <c r="AS283" s="143"/>
      <c r="AT283" s="143"/>
      <c r="AU283" s="143"/>
      <c r="AV283" s="143"/>
      <c r="AW283" s="143"/>
      <c r="AX283" s="143"/>
      <c r="AY283" s="143"/>
      <c r="AZ283" s="143"/>
      <c r="BA283" s="144"/>
      <c r="BB283" s="142"/>
      <c r="BC283" s="143"/>
      <c r="BD283" s="143"/>
      <c r="BE283" s="143"/>
      <c r="BF283" s="143"/>
      <c r="BG283" s="143"/>
      <c r="BH283" s="143"/>
      <c r="BI283" s="143"/>
      <c r="BJ283" s="143"/>
      <c r="BK283" s="143"/>
      <c r="BL283" s="143"/>
      <c r="BM283" s="144"/>
      <c r="BN283" s="142"/>
      <c r="BO283" s="143"/>
      <c r="BP283" s="143"/>
      <c r="BQ283" s="143"/>
      <c r="BR283" s="143"/>
      <c r="BS283" s="143"/>
      <c r="BT283" s="143"/>
      <c r="BU283" s="143"/>
      <c r="BV283" s="143"/>
      <c r="BW283" s="143"/>
      <c r="BX283" s="143"/>
      <c r="BY283" s="144"/>
      <c r="BZ283" s="142"/>
      <c r="CA283" s="143"/>
      <c r="CB283" s="143"/>
      <c r="CC283" s="143"/>
      <c r="CD283" s="143"/>
      <c r="CE283" s="143"/>
      <c r="CF283" s="143"/>
      <c r="CG283" s="143"/>
      <c r="CH283" s="143"/>
      <c r="CI283" s="143"/>
      <c r="CJ283" s="143"/>
      <c r="CK283" s="143"/>
      <c r="CL283" s="142">
        <f t="shared" ref="CL283:CX283" si="34">+SUM(CL284:CL290)</f>
        <v>901608.53416666668</v>
      </c>
      <c r="CM283" s="143">
        <f t="shared" si="34"/>
        <v>901608.53416666668</v>
      </c>
      <c r="CN283" s="143">
        <f t="shared" si="34"/>
        <v>901608.53416666668</v>
      </c>
      <c r="CO283" s="143">
        <f t="shared" si="34"/>
        <v>901608.53416666668</v>
      </c>
      <c r="CP283" s="143">
        <f t="shared" si="34"/>
        <v>901608.53416666668</v>
      </c>
      <c r="CQ283" s="143">
        <f t="shared" si="34"/>
        <v>901608.53416666668</v>
      </c>
      <c r="CR283" s="143">
        <f t="shared" si="34"/>
        <v>901608.53416666668</v>
      </c>
      <c r="CS283" s="143">
        <f t="shared" si="34"/>
        <v>901608.53416666668</v>
      </c>
      <c r="CT283" s="143">
        <f t="shared" si="34"/>
        <v>901608.53416666668</v>
      </c>
      <c r="CU283" s="143">
        <f t="shared" si="34"/>
        <v>901608.53416666668</v>
      </c>
      <c r="CV283" s="143">
        <f t="shared" si="34"/>
        <v>901608.53416666668</v>
      </c>
      <c r="CW283" s="144">
        <f t="shared" si="34"/>
        <v>901608.53416666668</v>
      </c>
      <c r="CX283" s="317">
        <f t="shared" si="34"/>
        <v>956513.66333333333</v>
      </c>
      <c r="CY283" s="320">
        <f t="shared" ref="CY283:DI283" si="35">+SUM(CY284:CY290)</f>
        <v>956513.66333333333</v>
      </c>
      <c r="CZ283" s="320">
        <f t="shared" si="35"/>
        <v>956513.66333333333</v>
      </c>
      <c r="DA283" s="320">
        <f t="shared" si="35"/>
        <v>956513.66333333333</v>
      </c>
      <c r="DB283" s="320">
        <f t="shared" si="35"/>
        <v>956513.66333333333</v>
      </c>
      <c r="DC283" s="320">
        <f t="shared" si="35"/>
        <v>956513.66333333333</v>
      </c>
      <c r="DD283" s="320">
        <f t="shared" si="35"/>
        <v>956513.66333333333</v>
      </c>
      <c r="DE283" s="320">
        <f t="shared" si="35"/>
        <v>956513.66333333333</v>
      </c>
      <c r="DF283" s="320">
        <f t="shared" si="35"/>
        <v>956513.66333333333</v>
      </c>
      <c r="DG283" s="320">
        <f t="shared" si="35"/>
        <v>956513.66333333333</v>
      </c>
      <c r="DH283" s="320">
        <f t="shared" si="35"/>
        <v>956513.66333333333</v>
      </c>
      <c r="DI283" s="318">
        <f t="shared" si="35"/>
        <v>956513.66333333333</v>
      </c>
      <c r="DJ283" s="142">
        <f>+SUM(DJ284:DJ290)</f>
        <v>968300.41833333322</v>
      </c>
      <c r="DK283" s="143">
        <f t="shared" ref="DK283:DU283" si="36">+SUM(DK284:DK290)</f>
        <v>968300.41833333322</v>
      </c>
      <c r="DL283" s="143">
        <f t="shared" si="36"/>
        <v>968300.41833333322</v>
      </c>
      <c r="DM283" s="143">
        <f t="shared" si="36"/>
        <v>968300.41833333322</v>
      </c>
      <c r="DN283" s="143">
        <f t="shared" si="36"/>
        <v>968300.41833333322</v>
      </c>
      <c r="DO283" s="143">
        <f t="shared" si="36"/>
        <v>968300.41833333322</v>
      </c>
      <c r="DP283" s="143">
        <f t="shared" si="36"/>
        <v>968300.41833333322</v>
      </c>
      <c r="DQ283" s="143">
        <f t="shared" si="36"/>
        <v>968300.41833333322</v>
      </c>
      <c r="DR283" s="143">
        <f t="shared" si="36"/>
        <v>968300.41833333322</v>
      </c>
      <c r="DS283" s="143">
        <f t="shared" si="36"/>
        <v>968300.41833333322</v>
      </c>
      <c r="DT283" s="143">
        <f t="shared" si="36"/>
        <v>968300.41833333322</v>
      </c>
      <c r="DU283" s="144">
        <f t="shared" si="36"/>
        <v>968300.41833333322</v>
      </c>
    </row>
    <row r="284" spans="1:125">
      <c r="D284" s="74" t="str">
        <f t="shared" si="12"/>
        <v>4121p</v>
      </c>
      <c r="E284" s="78" t="s">
        <v>143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0</v>
      </c>
      <c r="CM284" s="105">
        <v>0</v>
      </c>
      <c r="CN284" s="105">
        <v>0</v>
      </c>
      <c r="CO284" s="105">
        <v>0</v>
      </c>
      <c r="CP284" s="105">
        <v>0</v>
      </c>
      <c r="CQ284" s="105">
        <v>0</v>
      </c>
      <c r="CR284" s="105">
        <v>0</v>
      </c>
      <c r="CS284" s="105">
        <v>0</v>
      </c>
      <c r="CT284" s="105">
        <v>0</v>
      </c>
      <c r="CU284" s="105">
        <v>0</v>
      </c>
      <c r="CV284" s="105">
        <v>0</v>
      </c>
      <c r="CW284" s="106">
        <v>0</v>
      </c>
      <c r="CX284" s="316">
        <v>0</v>
      </c>
      <c r="CY284" s="319">
        <v>0</v>
      </c>
      <c r="CZ284" s="319">
        <v>0</v>
      </c>
      <c r="DA284" s="319">
        <v>0</v>
      </c>
      <c r="DB284" s="319">
        <v>0</v>
      </c>
      <c r="DC284" s="319">
        <v>0</v>
      </c>
      <c r="DD284" s="319">
        <v>0</v>
      </c>
      <c r="DE284" s="319">
        <v>0</v>
      </c>
      <c r="DF284" s="319">
        <v>0</v>
      </c>
      <c r="DG284" s="319">
        <v>0</v>
      </c>
      <c r="DH284" s="319">
        <v>0</v>
      </c>
      <c r="DI284" s="315">
        <v>0</v>
      </c>
      <c r="DJ284" s="104">
        <v>0</v>
      </c>
      <c r="DK284" s="105">
        <v>0</v>
      </c>
      <c r="DL284" s="105">
        <v>0</v>
      </c>
      <c r="DM284" s="105">
        <v>0</v>
      </c>
      <c r="DN284" s="105">
        <v>0</v>
      </c>
      <c r="DO284" s="105">
        <v>0</v>
      </c>
      <c r="DP284" s="105">
        <v>0</v>
      </c>
      <c r="DQ284" s="105">
        <v>0</v>
      </c>
      <c r="DR284" s="105">
        <v>0</v>
      </c>
      <c r="DS284" s="105">
        <v>0</v>
      </c>
      <c r="DT284" s="105">
        <v>0</v>
      </c>
      <c r="DU284" s="106">
        <v>0</v>
      </c>
    </row>
    <row r="285" spans="1:125">
      <c r="D285" s="74" t="str">
        <f t="shared" si="12"/>
        <v>4122p</v>
      </c>
      <c r="E285" s="78" t="s">
        <v>145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128521.15000000001</v>
      </c>
      <c r="CM285" s="105">
        <v>128521.15000000001</v>
      </c>
      <c r="CN285" s="105">
        <v>128521.15000000001</v>
      </c>
      <c r="CO285" s="105">
        <v>128521.15000000001</v>
      </c>
      <c r="CP285" s="105">
        <v>128521.15000000001</v>
      </c>
      <c r="CQ285" s="105">
        <v>128521.15000000001</v>
      </c>
      <c r="CR285" s="105">
        <v>128521.15000000001</v>
      </c>
      <c r="CS285" s="105">
        <v>128521.15000000001</v>
      </c>
      <c r="CT285" s="105">
        <v>128521.15000000001</v>
      </c>
      <c r="CU285" s="105">
        <v>128521.15000000001</v>
      </c>
      <c r="CV285" s="105">
        <v>128521.15000000001</v>
      </c>
      <c r="CW285" s="106">
        <v>128521.15000000001</v>
      </c>
      <c r="CX285" s="316">
        <v>176580.35833333331</v>
      </c>
      <c r="CY285" s="319">
        <v>176580.35833333331</v>
      </c>
      <c r="CZ285" s="319">
        <v>176580.35833333331</v>
      </c>
      <c r="DA285" s="319">
        <v>176580.35833333331</v>
      </c>
      <c r="DB285" s="319">
        <v>176580.35833333331</v>
      </c>
      <c r="DC285" s="319">
        <v>176580.35833333331</v>
      </c>
      <c r="DD285" s="319">
        <v>176580.35833333331</v>
      </c>
      <c r="DE285" s="319">
        <v>176580.35833333331</v>
      </c>
      <c r="DF285" s="319">
        <v>176580.35833333331</v>
      </c>
      <c r="DG285" s="319">
        <v>176580.35833333331</v>
      </c>
      <c r="DH285" s="319">
        <v>176580.35833333331</v>
      </c>
      <c r="DI285" s="315">
        <v>176580.35833333331</v>
      </c>
      <c r="DJ285" s="104">
        <v>182094.51583333334</v>
      </c>
      <c r="DK285" s="105">
        <v>182094.51583333334</v>
      </c>
      <c r="DL285" s="105">
        <v>182094.51583333334</v>
      </c>
      <c r="DM285" s="105">
        <v>182094.51583333334</v>
      </c>
      <c r="DN285" s="105">
        <v>182094.51583333334</v>
      </c>
      <c r="DO285" s="105">
        <v>182094.51583333334</v>
      </c>
      <c r="DP285" s="105">
        <v>182094.51583333334</v>
      </c>
      <c r="DQ285" s="105">
        <v>182094.51583333334</v>
      </c>
      <c r="DR285" s="105">
        <v>182094.51583333334</v>
      </c>
      <c r="DS285" s="105">
        <v>182094.51583333334</v>
      </c>
      <c r="DT285" s="105">
        <v>182094.51583333334</v>
      </c>
      <c r="DU285" s="106">
        <v>182094.51583333334</v>
      </c>
    </row>
    <row r="286" spans="1:125">
      <c r="D286" s="74" t="str">
        <f t="shared" si="12"/>
        <v>4123p</v>
      </c>
      <c r="E286" s="78" t="s">
        <v>147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6290.331666666666</v>
      </c>
      <c r="CM286" s="105">
        <v>6290.331666666666</v>
      </c>
      <c r="CN286" s="105">
        <v>6290.331666666666</v>
      </c>
      <c r="CO286" s="105">
        <v>6290.331666666666</v>
      </c>
      <c r="CP286" s="105">
        <v>6290.331666666666</v>
      </c>
      <c r="CQ286" s="105">
        <v>6290.331666666666</v>
      </c>
      <c r="CR286" s="105">
        <v>6290.331666666666</v>
      </c>
      <c r="CS286" s="105">
        <v>6290.331666666666</v>
      </c>
      <c r="CT286" s="105">
        <v>6290.331666666666</v>
      </c>
      <c r="CU286" s="105">
        <v>6290.331666666666</v>
      </c>
      <c r="CV286" s="105">
        <v>6290.331666666666</v>
      </c>
      <c r="CW286" s="106">
        <v>6290.331666666666</v>
      </c>
      <c r="CX286" s="316">
        <v>14691.803333333335</v>
      </c>
      <c r="CY286" s="319">
        <v>14691.803333333335</v>
      </c>
      <c r="CZ286" s="319">
        <v>14691.803333333335</v>
      </c>
      <c r="DA286" s="319">
        <v>14691.803333333335</v>
      </c>
      <c r="DB286" s="319">
        <v>14691.803333333335</v>
      </c>
      <c r="DC286" s="319">
        <v>14691.803333333335</v>
      </c>
      <c r="DD286" s="319">
        <v>14691.803333333335</v>
      </c>
      <c r="DE286" s="319">
        <v>14691.803333333335</v>
      </c>
      <c r="DF286" s="319">
        <v>14691.803333333335</v>
      </c>
      <c r="DG286" s="319">
        <v>14691.803333333335</v>
      </c>
      <c r="DH286" s="319">
        <v>14691.803333333335</v>
      </c>
      <c r="DI286" s="315">
        <v>14691.803333333335</v>
      </c>
      <c r="DJ286" s="104">
        <v>17427.005833333333</v>
      </c>
      <c r="DK286" s="105">
        <v>17427.005833333333</v>
      </c>
      <c r="DL286" s="105">
        <v>17427.005833333333</v>
      </c>
      <c r="DM286" s="105">
        <v>17427.005833333333</v>
      </c>
      <c r="DN286" s="105">
        <v>17427.005833333333</v>
      </c>
      <c r="DO286" s="105">
        <v>17427.005833333333</v>
      </c>
      <c r="DP286" s="105">
        <v>17427.005833333333</v>
      </c>
      <c r="DQ286" s="105">
        <v>17427.005833333333</v>
      </c>
      <c r="DR286" s="105">
        <v>17427.005833333333</v>
      </c>
      <c r="DS286" s="105">
        <v>17427.005833333333</v>
      </c>
      <c r="DT286" s="105">
        <v>17427.005833333333</v>
      </c>
      <c r="DU286" s="106">
        <v>17427.005833333333</v>
      </c>
    </row>
    <row r="287" spans="1:125">
      <c r="D287" s="74" t="str">
        <f t="shared" si="12"/>
        <v>4124p</v>
      </c>
      <c r="E287" s="78" t="s">
        <v>149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8115</v>
      </c>
      <c r="CM287" s="105">
        <v>8115</v>
      </c>
      <c r="CN287" s="105">
        <v>8115</v>
      </c>
      <c r="CO287" s="105">
        <v>8115</v>
      </c>
      <c r="CP287" s="105">
        <v>8115</v>
      </c>
      <c r="CQ287" s="105">
        <v>8115</v>
      </c>
      <c r="CR287" s="105">
        <v>8115</v>
      </c>
      <c r="CS287" s="105">
        <v>8115</v>
      </c>
      <c r="CT287" s="105">
        <v>8115</v>
      </c>
      <c r="CU287" s="105">
        <v>8115</v>
      </c>
      <c r="CV287" s="105">
        <v>8115</v>
      </c>
      <c r="CW287" s="106">
        <v>8115</v>
      </c>
      <c r="CX287" s="316">
        <v>8063.25</v>
      </c>
      <c r="CY287" s="319">
        <v>8063.25</v>
      </c>
      <c r="CZ287" s="319">
        <v>8063.25</v>
      </c>
      <c r="DA287" s="319">
        <v>8063.25</v>
      </c>
      <c r="DB287" s="319">
        <v>8063.25</v>
      </c>
      <c r="DC287" s="319">
        <v>8063.25</v>
      </c>
      <c r="DD287" s="319">
        <v>8063.25</v>
      </c>
      <c r="DE287" s="319">
        <v>8063.25</v>
      </c>
      <c r="DF287" s="319">
        <v>8063.25</v>
      </c>
      <c r="DG287" s="319">
        <v>8063.25</v>
      </c>
      <c r="DH287" s="319">
        <v>8063.25</v>
      </c>
      <c r="DI287" s="315">
        <v>8063.25</v>
      </c>
      <c r="DJ287" s="104">
        <v>10753.916666666666</v>
      </c>
      <c r="DK287" s="105">
        <v>10753.916666666666</v>
      </c>
      <c r="DL287" s="105">
        <v>10753.916666666666</v>
      </c>
      <c r="DM287" s="105">
        <v>10753.916666666666</v>
      </c>
      <c r="DN287" s="105">
        <v>10753.916666666666</v>
      </c>
      <c r="DO287" s="105">
        <v>10753.916666666666</v>
      </c>
      <c r="DP287" s="105">
        <v>10753.916666666666</v>
      </c>
      <c r="DQ287" s="105">
        <v>10753.916666666666</v>
      </c>
      <c r="DR287" s="105">
        <v>10753.916666666666</v>
      </c>
      <c r="DS287" s="105">
        <v>10753.916666666666</v>
      </c>
      <c r="DT287" s="105">
        <v>10753.916666666666</v>
      </c>
      <c r="DU287" s="106">
        <v>10753.916666666666</v>
      </c>
    </row>
    <row r="288" spans="1:125">
      <c r="D288" s="74" t="str">
        <f t="shared" ref="D288:D351" si="37">+CONCATENATE(D73,"p")</f>
        <v>4125p</v>
      </c>
      <c r="E288" s="78" t="s">
        <v>151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31286.818333333333</v>
      </c>
      <c r="CM288" s="105">
        <v>31286.818333333333</v>
      </c>
      <c r="CN288" s="105">
        <v>31286.818333333333</v>
      </c>
      <c r="CO288" s="105">
        <v>31286.818333333333</v>
      </c>
      <c r="CP288" s="105">
        <v>31286.818333333333</v>
      </c>
      <c r="CQ288" s="105">
        <v>31286.818333333333</v>
      </c>
      <c r="CR288" s="105">
        <v>31286.818333333333</v>
      </c>
      <c r="CS288" s="105">
        <v>31286.818333333333</v>
      </c>
      <c r="CT288" s="105">
        <v>31286.818333333333</v>
      </c>
      <c r="CU288" s="105">
        <v>31286.818333333333</v>
      </c>
      <c r="CV288" s="105">
        <v>31286.818333333333</v>
      </c>
      <c r="CW288" s="106">
        <v>31286.818333333333</v>
      </c>
      <c r="CX288" s="316">
        <v>50250.643333333333</v>
      </c>
      <c r="CY288" s="319">
        <v>50250.643333333333</v>
      </c>
      <c r="CZ288" s="319">
        <v>50250.643333333333</v>
      </c>
      <c r="DA288" s="319">
        <v>50250.643333333333</v>
      </c>
      <c r="DB288" s="319">
        <v>50250.643333333333</v>
      </c>
      <c r="DC288" s="319">
        <v>50250.643333333333</v>
      </c>
      <c r="DD288" s="319">
        <v>50250.643333333333</v>
      </c>
      <c r="DE288" s="319">
        <v>50250.643333333333</v>
      </c>
      <c r="DF288" s="319">
        <v>50250.643333333333</v>
      </c>
      <c r="DG288" s="319">
        <v>50250.643333333333</v>
      </c>
      <c r="DH288" s="319">
        <v>50250.643333333333</v>
      </c>
      <c r="DI288" s="315">
        <v>50250.643333333333</v>
      </c>
      <c r="DJ288" s="104">
        <v>48826.666666666664</v>
      </c>
      <c r="DK288" s="105">
        <v>48826.666666666664</v>
      </c>
      <c r="DL288" s="105">
        <v>48826.666666666664</v>
      </c>
      <c r="DM288" s="105">
        <v>48826.666666666664</v>
      </c>
      <c r="DN288" s="105">
        <v>48826.666666666664</v>
      </c>
      <c r="DO288" s="105">
        <v>48826.666666666664</v>
      </c>
      <c r="DP288" s="105">
        <v>48826.666666666664</v>
      </c>
      <c r="DQ288" s="105">
        <v>48826.666666666664</v>
      </c>
      <c r="DR288" s="105">
        <v>48826.666666666664</v>
      </c>
      <c r="DS288" s="105">
        <v>48826.666666666664</v>
      </c>
      <c r="DT288" s="105">
        <v>48826.666666666664</v>
      </c>
      <c r="DU288" s="106">
        <v>48826.666666666664</v>
      </c>
    </row>
    <row r="289" spans="1:125">
      <c r="D289" s="74" t="str">
        <f t="shared" si="37"/>
        <v>4126p</v>
      </c>
      <c r="E289" s="78" t="s">
        <v>153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30000</v>
      </c>
      <c r="CM289" s="105">
        <v>30000</v>
      </c>
      <c r="CN289" s="105">
        <v>30000</v>
      </c>
      <c r="CO289" s="105">
        <v>30000</v>
      </c>
      <c r="CP289" s="105">
        <v>30000</v>
      </c>
      <c r="CQ289" s="105">
        <v>30000</v>
      </c>
      <c r="CR289" s="105">
        <v>30000</v>
      </c>
      <c r="CS289" s="105">
        <v>30000</v>
      </c>
      <c r="CT289" s="105">
        <v>30000</v>
      </c>
      <c r="CU289" s="105">
        <v>30000</v>
      </c>
      <c r="CV289" s="105">
        <v>30000</v>
      </c>
      <c r="CW289" s="106">
        <v>30000</v>
      </c>
      <c r="CX289" s="316">
        <v>33333.333333333336</v>
      </c>
      <c r="CY289" s="319">
        <v>33333.333333333336</v>
      </c>
      <c r="CZ289" s="319">
        <v>33333.333333333336</v>
      </c>
      <c r="DA289" s="319">
        <v>33333.333333333336</v>
      </c>
      <c r="DB289" s="319">
        <v>33333.333333333336</v>
      </c>
      <c r="DC289" s="319">
        <v>33333.333333333336</v>
      </c>
      <c r="DD289" s="319">
        <v>33333.333333333336</v>
      </c>
      <c r="DE289" s="319">
        <v>33333.333333333336</v>
      </c>
      <c r="DF289" s="319">
        <v>33333.333333333336</v>
      </c>
      <c r="DG289" s="319">
        <v>33333.333333333336</v>
      </c>
      <c r="DH289" s="319">
        <v>33333.333333333336</v>
      </c>
      <c r="DI289" s="315">
        <v>33333.333333333336</v>
      </c>
      <c r="DJ289" s="104">
        <v>33333.333333333336</v>
      </c>
      <c r="DK289" s="105">
        <v>33333.333333333336</v>
      </c>
      <c r="DL289" s="105">
        <v>33333.333333333336</v>
      </c>
      <c r="DM289" s="105">
        <v>33333.333333333336</v>
      </c>
      <c r="DN289" s="105">
        <v>33333.333333333336</v>
      </c>
      <c r="DO289" s="105">
        <v>33333.333333333336</v>
      </c>
      <c r="DP289" s="105">
        <v>33333.333333333336</v>
      </c>
      <c r="DQ289" s="105">
        <v>33333.333333333336</v>
      </c>
      <c r="DR289" s="105">
        <v>33333.333333333336</v>
      </c>
      <c r="DS289" s="105">
        <v>33333.333333333336</v>
      </c>
      <c r="DT289" s="105">
        <v>33333.333333333336</v>
      </c>
      <c r="DU289" s="106">
        <v>33333.333333333336</v>
      </c>
    </row>
    <row r="290" spans="1:125">
      <c r="D290" s="74" t="str">
        <f t="shared" si="37"/>
        <v>4127p</v>
      </c>
      <c r="E290" s="78" t="s">
        <v>87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697395.23416666663</v>
      </c>
      <c r="CM290" s="105">
        <v>697395.23416666663</v>
      </c>
      <c r="CN290" s="105">
        <v>697395.23416666663</v>
      </c>
      <c r="CO290" s="105">
        <v>697395.23416666663</v>
      </c>
      <c r="CP290" s="105">
        <v>697395.23416666663</v>
      </c>
      <c r="CQ290" s="105">
        <v>697395.23416666663</v>
      </c>
      <c r="CR290" s="105">
        <v>697395.23416666663</v>
      </c>
      <c r="CS290" s="105">
        <v>697395.23416666663</v>
      </c>
      <c r="CT290" s="105">
        <v>697395.23416666663</v>
      </c>
      <c r="CU290" s="105">
        <v>697395.23416666663</v>
      </c>
      <c r="CV290" s="105">
        <v>697395.23416666663</v>
      </c>
      <c r="CW290" s="106">
        <v>697395.23416666663</v>
      </c>
      <c r="CX290" s="316">
        <v>673594.27500000002</v>
      </c>
      <c r="CY290" s="319">
        <v>673594.27500000002</v>
      </c>
      <c r="CZ290" s="319">
        <v>673594.27500000002</v>
      </c>
      <c r="DA290" s="319">
        <v>673594.27500000002</v>
      </c>
      <c r="DB290" s="319">
        <v>673594.27500000002</v>
      </c>
      <c r="DC290" s="319">
        <v>673594.27500000002</v>
      </c>
      <c r="DD290" s="319">
        <v>673594.27500000002</v>
      </c>
      <c r="DE290" s="319">
        <v>673594.27500000002</v>
      </c>
      <c r="DF290" s="319">
        <v>673594.27500000002</v>
      </c>
      <c r="DG290" s="319">
        <v>673594.27500000002</v>
      </c>
      <c r="DH290" s="319">
        <v>673594.27500000002</v>
      </c>
      <c r="DI290" s="315">
        <v>673594.27500000002</v>
      </c>
      <c r="DJ290" s="104">
        <v>675864.98</v>
      </c>
      <c r="DK290" s="105">
        <v>675864.98</v>
      </c>
      <c r="DL290" s="105">
        <v>675864.98</v>
      </c>
      <c r="DM290" s="105">
        <v>675864.98</v>
      </c>
      <c r="DN290" s="105">
        <v>675864.98</v>
      </c>
      <c r="DO290" s="105">
        <v>675864.98</v>
      </c>
      <c r="DP290" s="105">
        <v>675864.98</v>
      </c>
      <c r="DQ290" s="105">
        <v>675864.98</v>
      </c>
      <c r="DR290" s="105">
        <v>675864.98</v>
      </c>
      <c r="DS290" s="105">
        <v>675864.98</v>
      </c>
      <c r="DT290" s="105">
        <v>675864.98</v>
      </c>
      <c r="DU290" s="106">
        <v>675864.98</v>
      </c>
    </row>
    <row r="291" spans="1:125" s="9" customFormat="1">
      <c r="A291" s="140"/>
      <c r="B291" s="140"/>
      <c r="C291" s="140">
        <v>413</v>
      </c>
      <c r="D291" s="140" t="str">
        <f t="shared" si="37"/>
        <v>413p</v>
      </c>
      <c r="E291" s="141" t="s">
        <v>156</v>
      </c>
      <c r="F291" s="142"/>
      <c r="G291" s="143"/>
      <c r="H291" s="143"/>
      <c r="I291" s="143"/>
      <c r="J291" s="143"/>
      <c r="K291" s="143"/>
      <c r="L291" s="143"/>
      <c r="M291" s="143"/>
      <c r="N291" s="143"/>
      <c r="O291" s="143"/>
      <c r="P291" s="143"/>
      <c r="Q291" s="144"/>
      <c r="R291" s="142"/>
      <c r="S291" s="143"/>
      <c r="T291" s="143"/>
      <c r="U291" s="143"/>
      <c r="V291" s="143"/>
      <c r="W291" s="143"/>
      <c r="X291" s="143"/>
      <c r="Y291" s="143"/>
      <c r="Z291" s="143"/>
      <c r="AA291" s="143"/>
      <c r="AB291" s="143"/>
      <c r="AC291" s="144"/>
      <c r="AD291" s="142"/>
      <c r="AE291" s="143"/>
      <c r="AF291" s="143"/>
      <c r="AG291" s="143"/>
      <c r="AH291" s="143"/>
      <c r="AI291" s="143"/>
      <c r="AJ291" s="143"/>
      <c r="AK291" s="143"/>
      <c r="AL291" s="143"/>
      <c r="AM291" s="143"/>
      <c r="AN291" s="143"/>
      <c r="AO291" s="144"/>
      <c r="AP291" s="142"/>
      <c r="AQ291" s="143"/>
      <c r="AR291" s="143"/>
      <c r="AS291" s="143"/>
      <c r="AT291" s="143"/>
      <c r="AU291" s="143"/>
      <c r="AV291" s="143"/>
      <c r="AW291" s="143"/>
      <c r="AX291" s="143"/>
      <c r="AY291" s="143"/>
      <c r="AZ291" s="143"/>
      <c r="BA291" s="144"/>
      <c r="BB291" s="142"/>
      <c r="BC291" s="143"/>
      <c r="BD291" s="143"/>
      <c r="BE291" s="143"/>
      <c r="BF291" s="143"/>
      <c r="BG291" s="143"/>
      <c r="BH291" s="143"/>
      <c r="BI291" s="143"/>
      <c r="BJ291" s="143"/>
      <c r="BK291" s="143"/>
      <c r="BL291" s="143"/>
      <c r="BM291" s="144"/>
      <c r="BN291" s="142"/>
      <c r="BO291" s="143"/>
      <c r="BP291" s="143"/>
      <c r="BQ291" s="143"/>
      <c r="BR291" s="143"/>
      <c r="BS291" s="143"/>
      <c r="BT291" s="143"/>
      <c r="BU291" s="143"/>
      <c r="BV291" s="143"/>
      <c r="BW291" s="143"/>
      <c r="BX291" s="143"/>
      <c r="BY291" s="144"/>
      <c r="BZ291" s="142"/>
      <c r="CA291" s="143"/>
      <c r="CB291" s="143"/>
      <c r="CC291" s="143"/>
      <c r="CD291" s="143"/>
      <c r="CE291" s="143"/>
      <c r="CF291" s="143"/>
      <c r="CG291" s="143"/>
      <c r="CH291" s="143"/>
      <c r="CI291" s="143"/>
      <c r="CJ291" s="143"/>
      <c r="CK291" s="143"/>
      <c r="CL291" s="142">
        <f t="shared" ref="CL291:CX291" si="38">+SUM(CL292:CL297)</f>
        <v>2109966.5125000002</v>
      </c>
      <c r="CM291" s="143">
        <f t="shared" si="38"/>
        <v>2109966.5125000002</v>
      </c>
      <c r="CN291" s="143">
        <f t="shared" si="38"/>
        <v>2109966.5125000002</v>
      </c>
      <c r="CO291" s="143">
        <f t="shared" si="38"/>
        <v>2109966.5125000002</v>
      </c>
      <c r="CP291" s="143">
        <f t="shared" si="38"/>
        <v>2109966.5125000002</v>
      </c>
      <c r="CQ291" s="143">
        <f t="shared" si="38"/>
        <v>2109966.5125000002</v>
      </c>
      <c r="CR291" s="143">
        <f t="shared" si="38"/>
        <v>2109966.5125000002</v>
      </c>
      <c r="CS291" s="143">
        <f t="shared" si="38"/>
        <v>2109966.5125000002</v>
      </c>
      <c r="CT291" s="143">
        <f t="shared" si="38"/>
        <v>2109966.5125000002</v>
      </c>
      <c r="CU291" s="143">
        <f t="shared" si="38"/>
        <v>2109966.5125000002</v>
      </c>
      <c r="CV291" s="143">
        <f t="shared" si="38"/>
        <v>2109966.5125000002</v>
      </c>
      <c r="CW291" s="144">
        <f t="shared" si="38"/>
        <v>2109966.5125000002</v>
      </c>
      <c r="CX291" s="317">
        <f t="shared" si="38"/>
        <v>2567060.8260771562</v>
      </c>
      <c r="CY291" s="320">
        <f t="shared" ref="CY291:DI291" si="39">+SUM(CY292:CY297)</f>
        <v>2567060.8260771562</v>
      </c>
      <c r="CZ291" s="320">
        <f t="shared" si="39"/>
        <v>2567060.8260771562</v>
      </c>
      <c r="DA291" s="320">
        <f t="shared" si="39"/>
        <v>2567060.8260771562</v>
      </c>
      <c r="DB291" s="320">
        <f t="shared" si="39"/>
        <v>2567060.8260771562</v>
      </c>
      <c r="DC291" s="320">
        <f t="shared" si="39"/>
        <v>2567060.8260771562</v>
      </c>
      <c r="DD291" s="320">
        <f t="shared" si="39"/>
        <v>2567060.8260771562</v>
      </c>
      <c r="DE291" s="320">
        <f t="shared" si="39"/>
        <v>2567060.8260771562</v>
      </c>
      <c r="DF291" s="320">
        <f t="shared" si="39"/>
        <v>2567060.8260771562</v>
      </c>
      <c r="DG291" s="320">
        <f t="shared" si="39"/>
        <v>2567060.8260771562</v>
      </c>
      <c r="DH291" s="320">
        <f t="shared" si="39"/>
        <v>2567060.8260771562</v>
      </c>
      <c r="DI291" s="318">
        <f t="shared" si="39"/>
        <v>2567060.8260771562</v>
      </c>
      <c r="DJ291" s="142">
        <f>+SUM(DJ292:DJ297)</f>
        <v>2450506.84</v>
      </c>
      <c r="DK291" s="143">
        <f t="shared" ref="DK291:DU291" si="40">+SUM(DK292:DK297)</f>
        <v>2450506.84</v>
      </c>
      <c r="DL291" s="143">
        <f t="shared" si="40"/>
        <v>2450506.84</v>
      </c>
      <c r="DM291" s="143">
        <f t="shared" si="40"/>
        <v>2450506.84</v>
      </c>
      <c r="DN291" s="143">
        <f t="shared" si="40"/>
        <v>2450506.84</v>
      </c>
      <c r="DO291" s="143">
        <f t="shared" si="40"/>
        <v>2450506.84</v>
      </c>
      <c r="DP291" s="143">
        <f t="shared" si="40"/>
        <v>2450506.84</v>
      </c>
      <c r="DQ291" s="143">
        <f t="shared" si="40"/>
        <v>2450506.84</v>
      </c>
      <c r="DR291" s="143">
        <f t="shared" si="40"/>
        <v>2450506.84</v>
      </c>
      <c r="DS291" s="143">
        <f t="shared" si="40"/>
        <v>2450506.84</v>
      </c>
      <c r="DT291" s="143">
        <f t="shared" si="40"/>
        <v>2450506.84</v>
      </c>
      <c r="DU291" s="144">
        <f t="shared" si="40"/>
        <v>2450506.84</v>
      </c>
    </row>
    <row r="292" spans="1:125">
      <c r="D292" s="74" t="str">
        <f t="shared" si="37"/>
        <v>4131p</v>
      </c>
      <c r="E292" s="78" t="s">
        <v>158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>
        <v>524982.86083333334</v>
      </c>
      <c r="CM292" s="105">
        <v>524982.86083333334</v>
      </c>
      <c r="CN292" s="105">
        <v>524982.86083333334</v>
      </c>
      <c r="CO292" s="105">
        <v>524982.86083333334</v>
      </c>
      <c r="CP292" s="105">
        <v>524982.86083333334</v>
      </c>
      <c r="CQ292" s="105">
        <v>524982.86083333334</v>
      </c>
      <c r="CR292" s="105">
        <v>524982.86083333334</v>
      </c>
      <c r="CS292" s="105">
        <v>524982.86083333334</v>
      </c>
      <c r="CT292" s="105">
        <v>524982.86083333334</v>
      </c>
      <c r="CU292" s="105">
        <v>524982.86083333334</v>
      </c>
      <c r="CV292" s="105">
        <v>524982.86083333334</v>
      </c>
      <c r="CW292" s="106">
        <v>524982.86083333334</v>
      </c>
      <c r="CX292" s="316">
        <v>509745.79880760954</v>
      </c>
      <c r="CY292" s="319">
        <v>509745.79880760954</v>
      </c>
      <c r="CZ292" s="319">
        <v>509745.79880760954</v>
      </c>
      <c r="DA292" s="319">
        <v>509745.79880760954</v>
      </c>
      <c r="DB292" s="319">
        <v>509745.79880760954</v>
      </c>
      <c r="DC292" s="319">
        <v>509745.79880760954</v>
      </c>
      <c r="DD292" s="319">
        <v>509745.79880760954</v>
      </c>
      <c r="DE292" s="319">
        <v>509745.79880760954</v>
      </c>
      <c r="DF292" s="319">
        <v>509745.79880760954</v>
      </c>
      <c r="DG292" s="319">
        <v>509745.79880760954</v>
      </c>
      <c r="DH292" s="319">
        <v>509745.79880760954</v>
      </c>
      <c r="DI292" s="315">
        <v>509745.79880760954</v>
      </c>
      <c r="DJ292" s="104">
        <v>563652.23916666664</v>
      </c>
      <c r="DK292" s="105">
        <v>563652.23916666664</v>
      </c>
      <c r="DL292" s="105">
        <v>563652.23916666664</v>
      </c>
      <c r="DM292" s="105">
        <v>563652.23916666664</v>
      </c>
      <c r="DN292" s="105">
        <v>563652.23916666664</v>
      </c>
      <c r="DO292" s="105">
        <v>563652.23916666664</v>
      </c>
      <c r="DP292" s="105">
        <v>563652.23916666664</v>
      </c>
      <c r="DQ292" s="105">
        <v>563652.23916666664</v>
      </c>
      <c r="DR292" s="105">
        <v>563652.23916666664</v>
      </c>
      <c r="DS292" s="105">
        <v>563652.23916666664</v>
      </c>
      <c r="DT292" s="105">
        <v>563652.23916666664</v>
      </c>
      <c r="DU292" s="106">
        <v>563652.23916666664</v>
      </c>
    </row>
    <row r="293" spans="1:125">
      <c r="D293" s="74" t="str">
        <f t="shared" si="37"/>
        <v>4132p</v>
      </c>
      <c r="E293" s="78" t="s">
        <v>160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57550.642499999994</v>
      </c>
      <c r="CM293" s="105">
        <v>57550.642499999994</v>
      </c>
      <c r="CN293" s="105">
        <v>57550.642499999994</v>
      </c>
      <c r="CO293" s="105">
        <v>57550.642499999994</v>
      </c>
      <c r="CP293" s="105">
        <v>57550.642499999994</v>
      </c>
      <c r="CQ293" s="105">
        <v>57550.642499999994</v>
      </c>
      <c r="CR293" s="105">
        <v>57550.642499999994</v>
      </c>
      <c r="CS293" s="105">
        <v>57550.642499999994</v>
      </c>
      <c r="CT293" s="105">
        <v>57550.642499999994</v>
      </c>
      <c r="CU293" s="105">
        <v>57550.642499999994</v>
      </c>
      <c r="CV293" s="105">
        <v>57550.642499999994</v>
      </c>
      <c r="CW293" s="106">
        <v>57550.642499999994</v>
      </c>
      <c r="CX293" s="316">
        <v>68000.435934037057</v>
      </c>
      <c r="CY293" s="319">
        <v>68000.435934037057</v>
      </c>
      <c r="CZ293" s="319">
        <v>68000.435934037057</v>
      </c>
      <c r="DA293" s="319">
        <v>68000.435934037057</v>
      </c>
      <c r="DB293" s="319">
        <v>68000.435934037057</v>
      </c>
      <c r="DC293" s="319">
        <v>68000.435934037057</v>
      </c>
      <c r="DD293" s="319">
        <v>68000.435934037057</v>
      </c>
      <c r="DE293" s="319">
        <v>68000.435934037057</v>
      </c>
      <c r="DF293" s="319">
        <v>68000.435934037057</v>
      </c>
      <c r="DG293" s="319">
        <v>68000.435934037057</v>
      </c>
      <c r="DH293" s="319">
        <v>68000.435934037057</v>
      </c>
      <c r="DI293" s="315">
        <v>68000.435934037057</v>
      </c>
      <c r="DJ293" s="104">
        <v>82363.179166666669</v>
      </c>
      <c r="DK293" s="105">
        <v>82363.179166666669</v>
      </c>
      <c r="DL293" s="105">
        <v>82363.179166666669</v>
      </c>
      <c r="DM293" s="105">
        <v>82363.179166666669</v>
      </c>
      <c r="DN293" s="105">
        <v>82363.179166666669</v>
      </c>
      <c r="DO293" s="105">
        <v>82363.179166666669</v>
      </c>
      <c r="DP293" s="105">
        <v>82363.179166666669</v>
      </c>
      <c r="DQ293" s="105">
        <v>82363.179166666669</v>
      </c>
      <c r="DR293" s="105">
        <v>82363.179166666669</v>
      </c>
      <c r="DS293" s="105">
        <v>82363.179166666669</v>
      </c>
      <c r="DT293" s="105">
        <v>82363.179166666669</v>
      </c>
      <c r="DU293" s="106">
        <v>82363.179166666669</v>
      </c>
    </row>
    <row r="294" spans="1:125">
      <c r="D294" s="74" t="str">
        <f t="shared" si="37"/>
        <v>4133p</v>
      </c>
      <c r="E294" s="78" t="s">
        <v>162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388482.88500000001</v>
      </c>
      <c r="CM294" s="105">
        <v>388482.88500000001</v>
      </c>
      <c r="CN294" s="105">
        <v>388482.88500000001</v>
      </c>
      <c r="CO294" s="105">
        <v>388482.88500000001</v>
      </c>
      <c r="CP294" s="105">
        <v>388482.88500000001</v>
      </c>
      <c r="CQ294" s="105">
        <v>388482.88500000001</v>
      </c>
      <c r="CR294" s="105">
        <v>388482.88500000001</v>
      </c>
      <c r="CS294" s="105">
        <v>388482.88500000001</v>
      </c>
      <c r="CT294" s="105">
        <v>388482.88500000001</v>
      </c>
      <c r="CU294" s="105">
        <v>388482.88500000001</v>
      </c>
      <c r="CV294" s="105">
        <v>388482.88500000001</v>
      </c>
      <c r="CW294" s="106">
        <v>388482.88500000001</v>
      </c>
      <c r="CX294" s="316">
        <v>504921.06750279834</v>
      </c>
      <c r="CY294" s="319">
        <v>504921.06750279834</v>
      </c>
      <c r="CZ294" s="319">
        <v>504921.06750279834</v>
      </c>
      <c r="DA294" s="319">
        <v>504921.06750279834</v>
      </c>
      <c r="DB294" s="319">
        <v>504921.06750279834</v>
      </c>
      <c r="DC294" s="319">
        <v>504921.06750279834</v>
      </c>
      <c r="DD294" s="319">
        <v>504921.06750279834</v>
      </c>
      <c r="DE294" s="319">
        <v>504921.06750279834</v>
      </c>
      <c r="DF294" s="319">
        <v>504921.06750279834</v>
      </c>
      <c r="DG294" s="319">
        <v>504921.06750279834</v>
      </c>
      <c r="DH294" s="319">
        <v>504921.06750279834</v>
      </c>
      <c r="DI294" s="315">
        <v>504921.06750279834</v>
      </c>
      <c r="DJ294" s="104">
        <v>428059.09333333332</v>
      </c>
      <c r="DK294" s="105">
        <v>428059.09333333332</v>
      </c>
      <c r="DL294" s="105">
        <v>428059.09333333332</v>
      </c>
      <c r="DM294" s="105">
        <v>428059.09333333332</v>
      </c>
      <c r="DN294" s="105">
        <v>428059.09333333332</v>
      </c>
      <c r="DO294" s="105">
        <v>428059.09333333332</v>
      </c>
      <c r="DP294" s="105">
        <v>428059.09333333332</v>
      </c>
      <c r="DQ294" s="105">
        <v>428059.09333333332</v>
      </c>
      <c r="DR294" s="105">
        <v>428059.09333333332</v>
      </c>
      <c r="DS294" s="105">
        <v>428059.09333333332</v>
      </c>
      <c r="DT294" s="105">
        <v>428059.09333333332</v>
      </c>
      <c r="DU294" s="106">
        <v>428059.09333333332</v>
      </c>
    </row>
    <row r="295" spans="1:125">
      <c r="D295" s="74" t="str">
        <f t="shared" si="37"/>
        <v>4134p</v>
      </c>
      <c r="E295" s="78" t="s">
        <v>164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500217.03249999997</v>
      </c>
      <c r="CM295" s="105">
        <v>500217.03249999997</v>
      </c>
      <c r="CN295" s="105">
        <v>500217.03249999997</v>
      </c>
      <c r="CO295" s="105">
        <v>500217.03249999997</v>
      </c>
      <c r="CP295" s="105">
        <v>500217.03249999997</v>
      </c>
      <c r="CQ295" s="105">
        <v>500217.03249999997</v>
      </c>
      <c r="CR295" s="105">
        <v>500217.03249999997</v>
      </c>
      <c r="CS295" s="105">
        <v>500217.03249999997</v>
      </c>
      <c r="CT295" s="105">
        <v>500217.03249999997</v>
      </c>
      <c r="CU295" s="105">
        <v>500217.03249999997</v>
      </c>
      <c r="CV295" s="105">
        <v>500217.03249999997</v>
      </c>
      <c r="CW295" s="106">
        <v>500217.03249999997</v>
      </c>
      <c r="CX295" s="316">
        <v>570061.04204176902</v>
      </c>
      <c r="CY295" s="319">
        <v>570061.04204176902</v>
      </c>
      <c r="CZ295" s="319">
        <v>570061.04204176902</v>
      </c>
      <c r="DA295" s="319">
        <v>570061.04204176902</v>
      </c>
      <c r="DB295" s="319">
        <v>570061.04204176902</v>
      </c>
      <c r="DC295" s="319">
        <v>570061.04204176902</v>
      </c>
      <c r="DD295" s="319">
        <v>570061.04204176902</v>
      </c>
      <c r="DE295" s="319">
        <v>570061.04204176902</v>
      </c>
      <c r="DF295" s="319">
        <v>570061.04204176902</v>
      </c>
      <c r="DG295" s="319">
        <v>570061.04204176902</v>
      </c>
      <c r="DH295" s="319">
        <v>570061.04204176902</v>
      </c>
      <c r="DI295" s="315">
        <v>570061.04204176902</v>
      </c>
      <c r="DJ295" s="104">
        <v>589989.77749999997</v>
      </c>
      <c r="DK295" s="105">
        <v>589989.77749999997</v>
      </c>
      <c r="DL295" s="105">
        <v>589989.77749999997</v>
      </c>
      <c r="DM295" s="105">
        <v>589989.77749999997</v>
      </c>
      <c r="DN295" s="105">
        <v>589989.77749999997</v>
      </c>
      <c r="DO295" s="105">
        <v>589989.77749999997</v>
      </c>
      <c r="DP295" s="105">
        <v>589989.77749999997</v>
      </c>
      <c r="DQ295" s="105">
        <v>589989.77749999997</v>
      </c>
      <c r="DR295" s="105">
        <v>589989.77749999997</v>
      </c>
      <c r="DS295" s="105">
        <v>589989.77749999997</v>
      </c>
      <c r="DT295" s="105">
        <v>589989.77749999997</v>
      </c>
      <c r="DU295" s="106">
        <v>589989.77749999997</v>
      </c>
    </row>
    <row r="296" spans="1:125">
      <c r="D296" s="74" t="str">
        <f t="shared" si="37"/>
        <v>4135p</v>
      </c>
      <c r="E296" s="78" t="s">
        <v>166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638733.09166666667</v>
      </c>
      <c r="CM296" s="105">
        <v>638733.09166666667</v>
      </c>
      <c r="CN296" s="105">
        <v>638733.09166666667</v>
      </c>
      <c r="CO296" s="105">
        <v>638733.09166666667</v>
      </c>
      <c r="CP296" s="105">
        <v>638733.09166666667</v>
      </c>
      <c r="CQ296" s="105">
        <v>638733.09166666667</v>
      </c>
      <c r="CR296" s="105">
        <v>638733.09166666667</v>
      </c>
      <c r="CS296" s="105">
        <v>638733.09166666667</v>
      </c>
      <c r="CT296" s="105">
        <v>638733.09166666667</v>
      </c>
      <c r="CU296" s="105">
        <v>638733.09166666667</v>
      </c>
      <c r="CV296" s="105">
        <v>638733.09166666667</v>
      </c>
      <c r="CW296" s="106">
        <v>638733.09166666667</v>
      </c>
      <c r="CX296" s="316">
        <v>894502.49057674524</v>
      </c>
      <c r="CY296" s="319">
        <v>894502.49057674524</v>
      </c>
      <c r="CZ296" s="319">
        <v>894502.49057674524</v>
      </c>
      <c r="DA296" s="319">
        <v>894502.49057674524</v>
      </c>
      <c r="DB296" s="319">
        <v>894502.49057674524</v>
      </c>
      <c r="DC296" s="319">
        <v>894502.49057674524</v>
      </c>
      <c r="DD296" s="319">
        <v>894502.49057674524</v>
      </c>
      <c r="DE296" s="319">
        <v>894502.49057674524</v>
      </c>
      <c r="DF296" s="319">
        <v>894502.49057674524</v>
      </c>
      <c r="DG296" s="319">
        <v>894502.49057674524</v>
      </c>
      <c r="DH296" s="319">
        <v>894502.49057674524</v>
      </c>
      <c r="DI296" s="315">
        <v>894502.49057674524</v>
      </c>
      <c r="DJ296" s="104">
        <v>755325.88416666677</v>
      </c>
      <c r="DK296" s="105">
        <v>755325.88416666677</v>
      </c>
      <c r="DL296" s="105">
        <v>755325.88416666677</v>
      </c>
      <c r="DM296" s="105">
        <v>755325.88416666677</v>
      </c>
      <c r="DN296" s="105">
        <v>755325.88416666677</v>
      </c>
      <c r="DO296" s="105">
        <v>755325.88416666677</v>
      </c>
      <c r="DP296" s="105">
        <v>755325.88416666677</v>
      </c>
      <c r="DQ296" s="105">
        <v>755325.88416666677</v>
      </c>
      <c r="DR296" s="105">
        <v>755325.88416666677</v>
      </c>
      <c r="DS296" s="105">
        <v>755325.88416666677</v>
      </c>
      <c r="DT296" s="105">
        <v>755325.88416666677</v>
      </c>
      <c r="DU296" s="106">
        <v>755325.88416666677</v>
      </c>
    </row>
    <row r="297" spans="1:125">
      <c r="D297" s="74" t="str">
        <f t="shared" si="37"/>
        <v>4139p</v>
      </c>
      <c r="E297" s="78" t="s">
        <v>168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/>
      <c r="CM297" s="105"/>
      <c r="CN297" s="105"/>
      <c r="CO297" s="105"/>
      <c r="CP297" s="105"/>
      <c r="CQ297" s="105"/>
      <c r="CR297" s="105"/>
      <c r="CS297" s="105"/>
      <c r="CT297" s="105"/>
      <c r="CU297" s="105"/>
      <c r="CV297" s="105"/>
      <c r="CW297" s="106"/>
      <c r="CX297" s="316">
        <v>19829.9912141971</v>
      </c>
      <c r="CY297" s="319">
        <v>19829.9912141971</v>
      </c>
      <c r="CZ297" s="319">
        <v>19829.9912141971</v>
      </c>
      <c r="DA297" s="319">
        <v>19829.9912141971</v>
      </c>
      <c r="DB297" s="319">
        <v>19829.9912141971</v>
      </c>
      <c r="DC297" s="319">
        <v>19829.9912141971</v>
      </c>
      <c r="DD297" s="319">
        <v>19829.9912141971</v>
      </c>
      <c r="DE297" s="319">
        <v>19829.9912141971</v>
      </c>
      <c r="DF297" s="319">
        <v>19829.9912141971</v>
      </c>
      <c r="DG297" s="319">
        <v>19829.9912141971</v>
      </c>
      <c r="DH297" s="319">
        <v>19829.9912141971</v>
      </c>
      <c r="DI297" s="315">
        <v>19829.9912141971</v>
      </c>
      <c r="DJ297" s="104">
        <v>31116.666666666668</v>
      </c>
      <c r="DK297" s="105">
        <v>31116.666666666668</v>
      </c>
      <c r="DL297" s="105">
        <v>31116.666666666668</v>
      </c>
      <c r="DM297" s="105">
        <v>31116.666666666668</v>
      </c>
      <c r="DN297" s="105">
        <v>31116.666666666668</v>
      </c>
      <c r="DO297" s="105">
        <v>31116.666666666668</v>
      </c>
      <c r="DP297" s="105">
        <v>31116.666666666668</v>
      </c>
      <c r="DQ297" s="105">
        <v>31116.666666666668</v>
      </c>
      <c r="DR297" s="105">
        <v>31116.666666666668</v>
      </c>
      <c r="DS297" s="105">
        <v>31116.666666666668</v>
      </c>
      <c r="DT297" s="105">
        <v>31116.666666666668</v>
      </c>
      <c r="DU297" s="106">
        <v>31116.666666666668</v>
      </c>
    </row>
    <row r="298" spans="1:125" s="9" customFormat="1">
      <c r="A298" s="140"/>
      <c r="B298" s="140"/>
      <c r="C298" s="140">
        <v>414</v>
      </c>
      <c r="D298" s="140" t="str">
        <f t="shared" si="37"/>
        <v>414p</v>
      </c>
      <c r="E298" s="141" t="s">
        <v>170</v>
      </c>
      <c r="F298" s="142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4"/>
      <c r="R298" s="142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4"/>
      <c r="AD298" s="142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4"/>
      <c r="AP298" s="142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4"/>
      <c r="BB298" s="142"/>
      <c r="BC298" s="143"/>
      <c r="BD298" s="143"/>
      <c r="BE298" s="143"/>
      <c r="BF298" s="143"/>
      <c r="BG298" s="143"/>
      <c r="BH298" s="143"/>
      <c r="BI298" s="143"/>
      <c r="BJ298" s="143"/>
      <c r="BK298" s="143"/>
      <c r="BL298" s="143"/>
      <c r="BM298" s="144"/>
      <c r="BN298" s="142"/>
      <c r="BO298" s="143"/>
      <c r="BP298" s="143"/>
      <c r="BQ298" s="143"/>
      <c r="BR298" s="143"/>
      <c r="BS298" s="143"/>
      <c r="BT298" s="143"/>
      <c r="BU298" s="143"/>
      <c r="BV298" s="143"/>
      <c r="BW298" s="143"/>
      <c r="BX298" s="143"/>
      <c r="BY298" s="144"/>
      <c r="BZ298" s="142"/>
      <c r="CA298" s="143"/>
      <c r="CB298" s="143"/>
      <c r="CC298" s="143"/>
      <c r="CD298" s="143"/>
      <c r="CE298" s="143"/>
      <c r="CF298" s="143"/>
      <c r="CG298" s="143"/>
      <c r="CH298" s="143"/>
      <c r="CI298" s="143"/>
      <c r="CJ298" s="143"/>
      <c r="CK298" s="143"/>
      <c r="CL298" s="142">
        <f t="shared" ref="CL298:CX298" si="41">+SUM(CL299:CL307)</f>
        <v>3636728.03</v>
      </c>
      <c r="CM298" s="143">
        <f t="shared" si="41"/>
        <v>3636728.03</v>
      </c>
      <c r="CN298" s="143">
        <f t="shared" si="41"/>
        <v>3636728.03</v>
      </c>
      <c r="CO298" s="143">
        <f t="shared" si="41"/>
        <v>3636728.03</v>
      </c>
      <c r="CP298" s="143">
        <f t="shared" si="41"/>
        <v>3636728.03</v>
      </c>
      <c r="CQ298" s="143">
        <f t="shared" si="41"/>
        <v>3636728.03</v>
      </c>
      <c r="CR298" s="143">
        <f t="shared" si="41"/>
        <v>3636728.03</v>
      </c>
      <c r="CS298" s="143">
        <f t="shared" si="41"/>
        <v>3636728.03</v>
      </c>
      <c r="CT298" s="143">
        <f t="shared" si="41"/>
        <v>3636728.03</v>
      </c>
      <c r="CU298" s="143">
        <f t="shared" si="41"/>
        <v>3636728.03</v>
      </c>
      <c r="CV298" s="143">
        <f t="shared" si="41"/>
        <v>3636728.03</v>
      </c>
      <c r="CW298" s="144">
        <f t="shared" si="41"/>
        <v>3636728.03</v>
      </c>
      <c r="CX298" s="317">
        <f t="shared" si="41"/>
        <v>3555210.7859614557</v>
      </c>
      <c r="CY298" s="320">
        <f t="shared" ref="CY298:DI298" si="42">+SUM(CY299:CY307)</f>
        <v>3555210.7859614557</v>
      </c>
      <c r="CZ298" s="320">
        <f t="shared" si="42"/>
        <v>3555210.7859614557</v>
      </c>
      <c r="DA298" s="320">
        <f t="shared" si="42"/>
        <v>3555210.7859614557</v>
      </c>
      <c r="DB298" s="320">
        <f t="shared" si="42"/>
        <v>3555210.7859614557</v>
      </c>
      <c r="DC298" s="320">
        <f t="shared" si="42"/>
        <v>3555210.7859614557</v>
      </c>
      <c r="DD298" s="320">
        <f t="shared" si="42"/>
        <v>3555210.7859614557</v>
      </c>
      <c r="DE298" s="320">
        <f t="shared" si="42"/>
        <v>3555210.7859614557</v>
      </c>
      <c r="DF298" s="320">
        <f t="shared" si="42"/>
        <v>3555210.7859614557</v>
      </c>
      <c r="DG298" s="320">
        <f t="shared" si="42"/>
        <v>3555210.7859614557</v>
      </c>
      <c r="DH298" s="320">
        <f t="shared" si="42"/>
        <v>3555210.7859614557</v>
      </c>
      <c r="DI298" s="318">
        <f t="shared" si="42"/>
        <v>3555210.7859614557</v>
      </c>
      <c r="DJ298" s="142">
        <f>+SUM(DJ299:DJ307)</f>
        <v>3460881.1266666669</v>
      </c>
      <c r="DK298" s="143">
        <f t="shared" ref="DK298:DU298" si="43">+SUM(DK299:DK307)</f>
        <v>3460881.1266666669</v>
      </c>
      <c r="DL298" s="143">
        <f t="shared" si="43"/>
        <v>3460881.1266666669</v>
      </c>
      <c r="DM298" s="143">
        <f t="shared" si="43"/>
        <v>3460881.1266666669</v>
      </c>
      <c r="DN298" s="143">
        <f t="shared" si="43"/>
        <v>3460881.1266666669</v>
      </c>
      <c r="DO298" s="143">
        <f t="shared" si="43"/>
        <v>3460881.1266666669</v>
      </c>
      <c r="DP298" s="143">
        <f t="shared" si="43"/>
        <v>3460881.1266666669</v>
      </c>
      <c r="DQ298" s="143">
        <f t="shared" si="43"/>
        <v>3460881.1266666669</v>
      </c>
      <c r="DR298" s="143">
        <f t="shared" si="43"/>
        <v>3460881.1266666669</v>
      </c>
      <c r="DS298" s="143">
        <f t="shared" si="43"/>
        <v>3460881.1266666669</v>
      </c>
      <c r="DT298" s="143">
        <f t="shared" si="43"/>
        <v>3460881.1266666669</v>
      </c>
      <c r="DU298" s="144">
        <f t="shared" si="43"/>
        <v>3460881.1266666669</v>
      </c>
    </row>
    <row r="299" spans="1:125">
      <c r="D299" s="74" t="str">
        <f t="shared" si="37"/>
        <v>4141p</v>
      </c>
      <c r="E299" s="78" t="s">
        <v>172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403359.6141666667</v>
      </c>
      <c r="CM299" s="105">
        <v>403359.6141666667</v>
      </c>
      <c r="CN299" s="105">
        <v>403359.6141666667</v>
      </c>
      <c r="CO299" s="105">
        <v>403359.6141666667</v>
      </c>
      <c r="CP299" s="105">
        <v>403359.6141666667</v>
      </c>
      <c r="CQ299" s="105">
        <v>403359.6141666667</v>
      </c>
      <c r="CR299" s="105">
        <v>403359.6141666667</v>
      </c>
      <c r="CS299" s="105">
        <v>403359.6141666667</v>
      </c>
      <c r="CT299" s="105">
        <v>403359.6141666667</v>
      </c>
      <c r="CU299" s="105">
        <v>403359.6141666667</v>
      </c>
      <c r="CV299" s="105">
        <v>403359.6141666667</v>
      </c>
      <c r="CW299" s="106">
        <v>403359.6141666667</v>
      </c>
      <c r="CX299" s="316">
        <v>474900.64720598352</v>
      </c>
      <c r="CY299" s="319">
        <v>474900.64720598352</v>
      </c>
      <c r="CZ299" s="319">
        <v>474900.64720598352</v>
      </c>
      <c r="DA299" s="319">
        <v>474900.64720598352</v>
      </c>
      <c r="DB299" s="319">
        <v>474900.64720598352</v>
      </c>
      <c r="DC299" s="319">
        <v>474900.64720598352</v>
      </c>
      <c r="DD299" s="319">
        <v>474900.64720598352</v>
      </c>
      <c r="DE299" s="319">
        <v>474900.64720598352</v>
      </c>
      <c r="DF299" s="319">
        <v>474900.64720598352</v>
      </c>
      <c r="DG299" s="319">
        <v>474900.64720598352</v>
      </c>
      <c r="DH299" s="319">
        <v>474900.64720598352</v>
      </c>
      <c r="DI299" s="315">
        <v>474900.64720598352</v>
      </c>
      <c r="DJ299" s="104">
        <v>359062.23833333334</v>
      </c>
      <c r="DK299" s="105">
        <v>359062.23833333334</v>
      </c>
      <c r="DL299" s="105">
        <v>359062.23833333334</v>
      </c>
      <c r="DM299" s="105">
        <v>359062.23833333334</v>
      </c>
      <c r="DN299" s="105">
        <v>359062.23833333334</v>
      </c>
      <c r="DO299" s="105">
        <v>359062.23833333334</v>
      </c>
      <c r="DP299" s="105">
        <v>359062.23833333334</v>
      </c>
      <c r="DQ299" s="105">
        <v>359062.23833333334</v>
      </c>
      <c r="DR299" s="105">
        <v>359062.23833333334</v>
      </c>
      <c r="DS299" s="105">
        <v>359062.23833333334</v>
      </c>
      <c r="DT299" s="105">
        <v>359062.23833333334</v>
      </c>
      <c r="DU299" s="106">
        <v>359062.23833333334</v>
      </c>
    </row>
    <row r="300" spans="1:125">
      <c r="D300" s="74" t="str">
        <f t="shared" si="37"/>
        <v>4142p</v>
      </c>
      <c r="E300" s="78" t="s">
        <v>174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41926.574166666665</v>
      </c>
      <c r="CM300" s="105">
        <v>41926.574166666665</v>
      </c>
      <c r="CN300" s="105">
        <v>41926.574166666665</v>
      </c>
      <c r="CO300" s="105">
        <v>41926.574166666665</v>
      </c>
      <c r="CP300" s="105">
        <v>41926.574166666665</v>
      </c>
      <c r="CQ300" s="105">
        <v>41926.574166666665</v>
      </c>
      <c r="CR300" s="105">
        <v>41926.574166666665</v>
      </c>
      <c r="CS300" s="105">
        <v>41926.574166666665</v>
      </c>
      <c r="CT300" s="105">
        <v>41926.574166666665</v>
      </c>
      <c r="CU300" s="105">
        <v>41926.574166666665</v>
      </c>
      <c r="CV300" s="105">
        <v>41926.574166666665</v>
      </c>
      <c r="CW300" s="106">
        <v>41926.574166666665</v>
      </c>
      <c r="CX300" s="316">
        <v>36601.72000316067</v>
      </c>
      <c r="CY300" s="319">
        <v>36601.72000316067</v>
      </c>
      <c r="CZ300" s="319">
        <v>36601.72000316067</v>
      </c>
      <c r="DA300" s="319">
        <v>36601.72000316067</v>
      </c>
      <c r="DB300" s="319">
        <v>36601.72000316067</v>
      </c>
      <c r="DC300" s="319">
        <v>36601.72000316067</v>
      </c>
      <c r="DD300" s="319">
        <v>36601.72000316067</v>
      </c>
      <c r="DE300" s="319">
        <v>36601.72000316067</v>
      </c>
      <c r="DF300" s="319">
        <v>36601.72000316067</v>
      </c>
      <c r="DG300" s="319">
        <v>36601.72000316067</v>
      </c>
      <c r="DH300" s="319">
        <v>36601.72000316067</v>
      </c>
      <c r="DI300" s="315">
        <v>36601.72000316067</v>
      </c>
      <c r="DJ300" s="104">
        <v>34338.280833333331</v>
      </c>
      <c r="DK300" s="105">
        <v>34338.280833333331</v>
      </c>
      <c r="DL300" s="105">
        <v>34338.280833333331</v>
      </c>
      <c r="DM300" s="105">
        <v>34338.280833333331</v>
      </c>
      <c r="DN300" s="105">
        <v>34338.280833333331</v>
      </c>
      <c r="DO300" s="105">
        <v>34338.280833333331</v>
      </c>
      <c r="DP300" s="105">
        <v>34338.280833333331</v>
      </c>
      <c r="DQ300" s="105">
        <v>34338.280833333331</v>
      </c>
      <c r="DR300" s="105">
        <v>34338.280833333331</v>
      </c>
      <c r="DS300" s="105">
        <v>34338.280833333331</v>
      </c>
      <c r="DT300" s="105">
        <v>34338.280833333331</v>
      </c>
      <c r="DU300" s="106">
        <v>34338.280833333331</v>
      </c>
    </row>
    <row r="301" spans="1:125">
      <c r="D301" s="74" t="str">
        <f t="shared" si="37"/>
        <v>4143p</v>
      </c>
      <c r="E301" s="78" t="s">
        <v>176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520158.69</v>
      </c>
      <c r="CM301" s="105">
        <v>520158.69</v>
      </c>
      <c r="CN301" s="105">
        <v>520158.69</v>
      </c>
      <c r="CO301" s="105">
        <v>520158.69</v>
      </c>
      <c r="CP301" s="105">
        <v>520158.69</v>
      </c>
      <c r="CQ301" s="105">
        <v>520158.69</v>
      </c>
      <c r="CR301" s="105">
        <v>520158.69</v>
      </c>
      <c r="CS301" s="105">
        <v>520158.69</v>
      </c>
      <c r="CT301" s="105">
        <v>520158.69</v>
      </c>
      <c r="CU301" s="105">
        <v>520158.69</v>
      </c>
      <c r="CV301" s="105">
        <v>520158.69</v>
      </c>
      <c r="CW301" s="106">
        <v>520158.69</v>
      </c>
      <c r="CX301" s="316">
        <v>554477.60404232587</v>
      </c>
      <c r="CY301" s="319">
        <v>554477.60404232587</v>
      </c>
      <c r="CZ301" s="319">
        <v>554477.60404232587</v>
      </c>
      <c r="DA301" s="319">
        <v>554477.60404232587</v>
      </c>
      <c r="DB301" s="319">
        <v>554477.60404232587</v>
      </c>
      <c r="DC301" s="319">
        <v>554477.60404232587</v>
      </c>
      <c r="DD301" s="319">
        <v>554477.60404232587</v>
      </c>
      <c r="DE301" s="319">
        <v>554477.60404232587</v>
      </c>
      <c r="DF301" s="319">
        <v>554477.60404232587</v>
      </c>
      <c r="DG301" s="319">
        <v>554477.60404232587</v>
      </c>
      <c r="DH301" s="319">
        <v>554477.60404232587</v>
      </c>
      <c r="DI301" s="315">
        <v>554477.60404232587</v>
      </c>
      <c r="DJ301" s="104">
        <v>523482.64500000002</v>
      </c>
      <c r="DK301" s="105">
        <v>523482.64500000002</v>
      </c>
      <c r="DL301" s="105">
        <v>523482.64500000002</v>
      </c>
      <c r="DM301" s="105">
        <v>523482.64500000002</v>
      </c>
      <c r="DN301" s="105">
        <v>523482.64500000002</v>
      </c>
      <c r="DO301" s="105">
        <v>523482.64500000002</v>
      </c>
      <c r="DP301" s="105">
        <v>523482.64500000002</v>
      </c>
      <c r="DQ301" s="105">
        <v>523482.64500000002</v>
      </c>
      <c r="DR301" s="105">
        <v>523482.64500000002</v>
      </c>
      <c r="DS301" s="105">
        <v>523482.64500000002</v>
      </c>
      <c r="DT301" s="105">
        <v>523482.64500000002</v>
      </c>
      <c r="DU301" s="106">
        <v>523482.64500000002</v>
      </c>
    </row>
    <row r="302" spans="1:125">
      <c r="D302" s="74" t="str">
        <f t="shared" si="37"/>
        <v>4144p</v>
      </c>
      <c r="E302" s="78" t="s">
        <v>178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245645.35499999998</v>
      </c>
      <c r="CM302" s="105">
        <v>245645.35499999998</v>
      </c>
      <c r="CN302" s="105">
        <v>245645.35499999998</v>
      </c>
      <c r="CO302" s="105">
        <v>245645.35499999998</v>
      </c>
      <c r="CP302" s="105">
        <v>245645.35499999998</v>
      </c>
      <c r="CQ302" s="105">
        <v>245645.35499999998</v>
      </c>
      <c r="CR302" s="105">
        <v>245645.35499999998</v>
      </c>
      <c r="CS302" s="105">
        <v>245645.35499999998</v>
      </c>
      <c r="CT302" s="105">
        <v>245645.35499999998</v>
      </c>
      <c r="CU302" s="105">
        <v>245645.35499999998</v>
      </c>
      <c r="CV302" s="105">
        <v>245645.35499999998</v>
      </c>
      <c r="CW302" s="106">
        <v>245645.35499999998</v>
      </c>
      <c r="CX302" s="316">
        <v>255268.47321223555</v>
      </c>
      <c r="CY302" s="319">
        <v>255268.47321223555</v>
      </c>
      <c r="CZ302" s="319">
        <v>255268.47321223555</v>
      </c>
      <c r="DA302" s="319">
        <v>255268.47321223555</v>
      </c>
      <c r="DB302" s="319">
        <v>255268.47321223555</v>
      </c>
      <c r="DC302" s="319">
        <v>255268.47321223555</v>
      </c>
      <c r="DD302" s="319">
        <v>255268.47321223555</v>
      </c>
      <c r="DE302" s="319">
        <v>255268.47321223555</v>
      </c>
      <c r="DF302" s="319">
        <v>255268.47321223555</v>
      </c>
      <c r="DG302" s="319">
        <v>255268.47321223555</v>
      </c>
      <c r="DH302" s="319">
        <v>255268.47321223555</v>
      </c>
      <c r="DI302" s="315">
        <v>255268.47321223555</v>
      </c>
      <c r="DJ302" s="104">
        <v>370596.14833333337</v>
      </c>
      <c r="DK302" s="105">
        <v>370596.14833333337</v>
      </c>
      <c r="DL302" s="105">
        <v>370596.14833333337</v>
      </c>
      <c r="DM302" s="105">
        <v>370596.14833333337</v>
      </c>
      <c r="DN302" s="105">
        <v>370596.14833333337</v>
      </c>
      <c r="DO302" s="105">
        <v>370596.14833333337</v>
      </c>
      <c r="DP302" s="105">
        <v>370596.14833333337</v>
      </c>
      <c r="DQ302" s="105">
        <v>370596.14833333337</v>
      </c>
      <c r="DR302" s="105">
        <v>370596.14833333337</v>
      </c>
      <c r="DS302" s="105">
        <v>370596.14833333337</v>
      </c>
      <c r="DT302" s="105">
        <v>370596.14833333337</v>
      </c>
      <c r="DU302" s="106">
        <v>370596.14833333337</v>
      </c>
    </row>
    <row r="303" spans="1:125">
      <c r="D303" s="74" t="str">
        <f t="shared" si="37"/>
        <v>4145p</v>
      </c>
      <c r="E303" s="78" t="s">
        <v>180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91913.333333333328</v>
      </c>
      <c r="CM303" s="105">
        <v>91913.333333333328</v>
      </c>
      <c r="CN303" s="105">
        <v>91913.333333333328</v>
      </c>
      <c r="CO303" s="105">
        <v>91913.333333333328</v>
      </c>
      <c r="CP303" s="105">
        <v>91913.333333333328</v>
      </c>
      <c r="CQ303" s="105">
        <v>91913.333333333328</v>
      </c>
      <c r="CR303" s="105">
        <v>91913.333333333328</v>
      </c>
      <c r="CS303" s="105">
        <v>91913.333333333328</v>
      </c>
      <c r="CT303" s="105">
        <v>91913.333333333328</v>
      </c>
      <c r="CU303" s="105">
        <v>91913.333333333328</v>
      </c>
      <c r="CV303" s="105">
        <v>91913.333333333328</v>
      </c>
      <c r="CW303" s="106">
        <v>91913.333333333328</v>
      </c>
      <c r="CX303" s="316">
        <v>95320.115048602951</v>
      </c>
      <c r="CY303" s="319">
        <v>95320.115048602951</v>
      </c>
      <c r="CZ303" s="319">
        <v>95320.115048602951</v>
      </c>
      <c r="DA303" s="319">
        <v>95320.115048602951</v>
      </c>
      <c r="DB303" s="319">
        <v>95320.115048602951</v>
      </c>
      <c r="DC303" s="319">
        <v>95320.115048602951</v>
      </c>
      <c r="DD303" s="319">
        <v>95320.115048602951</v>
      </c>
      <c r="DE303" s="319">
        <v>95320.115048602951</v>
      </c>
      <c r="DF303" s="319">
        <v>95320.115048602951</v>
      </c>
      <c r="DG303" s="319">
        <v>95320.115048602951</v>
      </c>
      <c r="DH303" s="319">
        <v>95320.115048602951</v>
      </c>
      <c r="DI303" s="315">
        <v>95320.115048602951</v>
      </c>
      <c r="DJ303" s="104">
        <v>78915.125</v>
      </c>
      <c r="DK303" s="105">
        <v>78915.125</v>
      </c>
      <c r="DL303" s="105">
        <v>78915.125</v>
      </c>
      <c r="DM303" s="105">
        <v>78915.125</v>
      </c>
      <c r="DN303" s="105">
        <v>78915.125</v>
      </c>
      <c r="DO303" s="105">
        <v>78915.125</v>
      </c>
      <c r="DP303" s="105">
        <v>78915.125</v>
      </c>
      <c r="DQ303" s="105">
        <v>78915.125</v>
      </c>
      <c r="DR303" s="105">
        <v>78915.125</v>
      </c>
      <c r="DS303" s="105">
        <v>78915.125</v>
      </c>
      <c r="DT303" s="105">
        <v>78915.125</v>
      </c>
      <c r="DU303" s="106">
        <v>78915.125</v>
      </c>
    </row>
    <row r="304" spans="1:125">
      <c r="D304" s="74" t="str">
        <f t="shared" si="37"/>
        <v>4146p</v>
      </c>
      <c r="E304" s="78" t="s">
        <v>182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129867.41666666667</v>
      </c>
      <c r="CM304" s="105">
        <v>129867.41666666667</v>
      </c>
      <c r="CN304" s="105">
        <v>129867.41666666667</v>
      </c>
      <c r="CO304" s="105">
        <v>129867.41666666667</v>
      </c>
      <c r="CP304" s="105">
        <v>129867.41666666667</v>
      </c>
      <c r="CQ304" s="105">
        <v>129867.41666666667</v>
      </c>
      <c r="CR304" s="105">
        <v>129867.41666666667</v>
      </c>
      <c r="CS304" s="105">
        <v>129867.41666666667</v>
      </c>
      <c r="CT304" s="105">
        <v>129867.41666666667</v>
      </c>
      <c r="CU304" s="105">
        <v>129867.41666666667</v>
      </c>
      <c r="CV304" s="105">
        <v>129867.41666666667</v>
      </c>
      <c r="CW304" s="106">
        <v>129867.41666666667</v>
      </c>
      <c r="CX304" s="316">
        <v>191362.34434435467</v>
      </c>
      <c r="CY304" s="319">
        <v>191362.34434435467</v>
      </c>
      <c r="CZ304" s="319">
        <v>191362.34434435467</v>
      </c>
      <c r="DA304" s="319">
        <v>191362.34434435467</v>
      </c>
      <c r="DB304" s="319">
        <v>191362.34434435467</v>
      </c>
      <c r="DC304" s="319">
        <v>191362.34434435467</v>
      </c>
      <c r="DD304" s="319">
        <v>191362.34434435467</v>
      </c>
      <c r="DE304" s="319">
        <v>191362.34434435467</v>
      </c>
      <c r="DF304" s="319">
        <v>191362.34434435467</v>
      </c>
      <c r="DG304" s="319">
        <v>191362.34434435467</v>
      </c>
      <c r="DH304" s="319">
        <v>191362.34434435467</v>
      </c>
      <c r="DI304" s="315">
        <v>191362.34434435467</v>
      </c>
      <c r="DJ304" s="104">
        <v>176326.52416666667</v>
      </c>
      <c r="DK304" s="105">
        <v>176326.52416666667</v>
      </c>
      <c r="DL304" s="105">
        <v>176326.52416666667</v>
      </c>
      <c r="DM304" s="105">
        <v>176326.52416666667</v>
      </c>
      <c r="DN304" s="105">
        <v>176326.52416666667</v>
      </c>
      <c r="DO304" s="105">
        <v>176326.52416666667</v>
      </c>
      <c r="DP304" s="105">
        <v>176326.52416666667</v>
      </c>
      <c r="DQ304" s="105">
        <v>176326.52416666667</v>
      </c>
      <c r="DR304" s="105">
        <v>176326.52416666667</v>
      </c>
      <c r="DS304" s="105">
        <v>176326.52416666667</v>
      </c>
      <c r="DT304" s="105">
        <v>176326.52416666667</v>
      </c>
      <c r="DU304" s="106">
        <v>176326.52416666667</v>
      </c>
    </row>
    <row r="305" spans="1:125">
      <c r="D305" s="74" t="str">
        <f t="shared" si="37"/>
        <v>4147p</v>
      </c>
      <c r="E305" s="78" t="s">
        <v>184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1562893.1016666666</v>
      </c>
      <c r="CM305" s="105">
        <v>1562893.1016666666</v>
      </c>
      <c r="CN305" s="105">
        <v>1562893.1016666666</v>
      </c>
      <c r="CO305" s="105">
        <v>1562893.1016666666</v>
      </c>
      <c r="CP305" s="105">
        <v>1562893.1016666666</v>
      </c>
      <c r="CQ305" s="105">
        <v>1562893.1016666666</v>
      </c>
      <c r="CR305" s="105">
        <v>1562893.1016666666</v>
      </c>
      <c r="CS305" s="105">
        <v>1562893.1016666666</v>
      </c>
      <c r="CT305" s="105">
        <v>1562893.1016666666</v>
      </c>
      <c r="CU305" s="105">
        <v>1562893.1016666666</v>
      </c>
      <c r="CV305" s="105">
        <v>1562893.1016666666</v>
      </c>
      <c r="CW305" s="106">
        <v>1562893.1016666666</v>
      </c>
      <c r="CX305" s="316">
        <v>1378043.4232588904</v>
      </c>
      <c r="CY305" s="319">
        <v>1378043.4232588904</v>
      </c>
      <c r="CZ305" s="319">
        <v>1378043.4232588904</v>
      </c>
      <c r="DA305" s="319">
        <v>1378043.4232588904</v>
      </c>
      <c r="DB305" s="319">
        <v>1378043.4232588904</v>
      </c>
      <c r="DC305" s="319">
        <v>1378043.4232588904</v>
      </c>
      <c r="DD305" s="319">
        <v>1378043.4232588904</v>
      </c>
      <c r="DE305" s="319">
        <v>1378043.4232588904</v>
      </c>
      <c r="DF305" s="319">
        <v>1378043.4232588904</v>
      </c>
      <c r="DG305" s="319">
        <v>1378043.4232588904</v>
      </c>
      <c r="DH305" s="319">
        <v>1378043.4232588904</v>
      </c>
      <c r="DI305" s="315">
        <v>1378043.4232588904</v>
      </c>
      <c r="DJ305" s="104">
        <v>1255232.0716666665</v>
      </c>
      <c r="DK305" s="105">
        <v>1255232.0716666665</v>
      </c>
      <c r="DL305" s="105">
        <v>1255232.0716666665</v>
      </c>
      <c r="DM305" s="105">
        <v>1255232.0716666665</v>
      </c>
      <c r="DN305" s="105">
        <v>1255232.0716666665</v>
      </c>
      <c r="DO305" s="105">
        <v>1255232.0716666665</v>
      </c>
      <c r="DP305" s="105">
        <v>1255232.0716666665</v>
      </c>
      <c r="DQ305" s="105">
        <v>1255232.0716666665</v>
      </c>
      <c r="DR305" s="105">
        <v>1255232.0716666665</v>
      </c>
      <c r="DS305" s="105">
        <v>1255232.0716666665</v>
      </c>
      <c r="DT305" s="105">
        <v>1255232.0716666665</v>
      </c>
      <c r="DU305" s="106">
        <v>1255232.0716666665</v>
      </c>
    </row>
    <row r="306" spans="1:125">
      <c r="D306" s="74" t="str">
        <f t="shared" si="37"/>
        <v>4148p</v>
      </c>
      <c r="E306" s="78" t="s">
        <v>186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119475.49083333333</v>
      </c>
      <c r="CM306" s="105">
        <v>119475.49083333333</v>
      </c>
      <c r="CN306" s="105">
        <v>119475.49083333333</v>
      </c>
      <c r="CO306" s="105">
        <v>119475.49083333333</v>
      </c>
      <c r="CP306" s="105">
        <v>119475.49083333333</v>
      </c>
      <c r="CQ306" s="105">
        <v>119475.49083333333</v>
      </c>
      <c r="CR306" s="105">
        <v>119475.49083333333</v>
      </c>
      <c r="CS306" s="105">
        <v>119475.49083333333</v>
      </c>
      <c r="CT306" s="105">
        <v>119475.49083333333</v>
      </c>
      <c r="CU306" s="105">
        <v>119475.49083333333</v>
      </c>
      <c r="CV306" s="105">
        <v>119475.49083333333</v>
      </c>
      <c r="CW306" s="106">
        <v>119475.49083333333</v>
      </c>
      <c r="CX306" s="316">
        <v>105093.75354828646</v>
      </c>
      <c r="CY306" s="319">
        <v>105093.75354828646</v>
      </c>
      <c r="CZ306" s="319">
        <v>105093.75354828646</v>
      </c>
      <c r="DA306" s="319">
        <v>105093.75354828646</v>
      </c>
      <c r="DB306" s="319">
        <v>105093.75354828646</v>
      </c>
      <c r="DC306" s="319">
        <v>105093.75354828646</v>
      </c>
      <c r="DD306" s="319">
        <v>105093.75354828646</v>
      </c>
      <c r="DE306" s="319">
        <v>105093.75354828646</v>
      </c>
      <c r="DF306" s="319">
        <v>105093.75354828646</v>
      </c>
      <c r="DG306" s="319">
        <v>105093.75354828646</v>
      </c>
      <c r="DH306" s="319">
        <v>105093.75354828646</v>
      </c>
      <c r="DI306" s="315">
        <v>105093.75354828646</v>
      </c>
      <c r="DJ306" s="104">
        <v>106549.58083333333</v>
      </c>
      <c r="DK306" s="105">
        <v>106549.58083333333</v>
      </c>
      <c r="DL306" s="105">
        <v>106549.58083333333</v>
      </c>
      <c r="DM306" s="105">
        <v>106549.58083333333</v>
      </c>
      <c r="DN306" s="105">
        <v>106549.58083333333</v>
      </c>
      <c r="DO306" s="105">
        <v>106549.58083333333</v>
      </c>
      <c r="DP306" s="105">
        <v>106549.58083333333</v>
      </c>
      <c r="DQ306" s="105">
        <v>106549.58083333333</v>
      </c>
      <c r="DR306" s="105">
        <v>106549.58083333333</v>
      </c>
      <c r="DS306" s="105">
        <v>106549.58083333333</v>
      </c>
      <c r="DT306" s="105">
        <v>106549.58083333333</v>
      </c>
      <c r="DU306" s="106">
        <v>106549.58083333333</v>
      </c>
    </row>
    <row r="307" spans="1:125">
      <c r="D307" s="74" t="str">
        <f t="shared" si="37"/>
        <v>4149p</v>
      </c>
      <c r="E307" s="78" t="s">
        <v>188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521488.45416666666</v>
      </c>
      <c r="CM307" s="105">
        <v>521488.45416666666</v>
      </c>
      <c r="CN307" s="105">
        <v>521488.45416666666</v>
      </c>
      <c r="CO307" s="105">
        <v>521488.45416666666</v>
      </c>
      <c r="CP307" s="105">
        <v>521488.45416666666</v>
      </c>
      <c r="CQ307" s="105">
        <v>521488.45416666666</v>
      </c>
      <c r="CR307" s="105">
        <v>521488.45416666666</v>
      </c>
      <c r="CS307" s="105">
        <v>521488.45416666666</v>
      </c>
      <c r="CT307" s="105">
        <v>521488.45416666666</v>
      </c>
      <c r="CU307" s="105">
        <v>521488.45416666666</v>
      </c>
      <c r="CV307" s="105">
        <v>521488.45416666666</v>
      </c>
      <c r="CW307" s="106">
        <v>521488.45416666666</v>
      </c>
      <c r="CX307" s="316">
        <v>464142.70529761608</v>
      </c>
      <c r="CY307" s="319">
        <v>464142.70529761608</v>
      </c>
      <c r="CZ307" s="319">
        <v>464142.70529761608</v>
      </c>
      <c r="DA307" s="319">
        <v>464142.70529761608</v>
      </c>
      <c r="DB307" s="319">
        <v>464142.70529761608</v>
      </c>
      <c r="DC307" s="319">
        <v>464142.70529761608</v>
      </c>
      <c r="DD307" s="319">
        <v>464142.70529761608</v>
      </c>
      <c r="DE307" s="319">
        <v>464142.70529761608</v>
      </c>
      <c r="DF307" s="319">
        <v>464142.70529761608</v>
      </c>
      <c r="DG307" s="319">
        <v>464142.70529761608</v>
      </c>
      <c r="DH307" s="319">
        <v>464142.70529761608</v>
      </c>
      <c r="DI307" s="315">
        <v>464142.70529761608</v>
      </c>
      <c r="DJ307" s="104">
        <v>556378.51249999995</v>
      </c>
      <c r="DK307" s="105">
        <v>556378.51249999995</v>
      </c>
      <c r="DL307" s="105">
        <v>556378.51249999995</v>
      </c>
      <c r="DM307" s="105">
        <v>556378.51249999995</v>
      </c>
      <c r="DN307" s="105">
        <v>556378.51249999995</v>
      </c>
      <c r="DO307" s="105">
        <v>556378.51249999995</v>
      </c>
      <c r="DP307" s="105">
        <v>556378.51249999995</v>
      </c>
      <c r="DQ307" s="105">
        <v>556378.51249999995</v>
      </c>
      <c r="DR307" s="105">
        <v>556378.51249999995</v>
      </c>
      <c r="DS307" s="105">
        <v>556378.51249999995</v>
      </c>
      <c r="DT307" s="105">
        <v>556378.51249999995</v>
      </c>
      <c r="DU307" s="106">
        <v>556378.51249999995</v>
      </c>
    </row>
    <row r="308" spans="1:125" s="9" customFormat="1">
      <c r="A308" s="140"/>
      <c r="B308" s="140"/>
      <c r="C308" s="140">
        <v>415</v>
      </c>
      <c r="D308" s="140" t="str">
        <f t="shared" si="37"/>
        <v>415p</v>
      </c>
      <c r="E308" s="141" t="s">
        <v>190</v>
      </c>
      <c r="F308" s="142"/>
      <c r="G308" s="143"/>
      <c r="H308" s="143"/>
      <c r="I308" s="143"/>
      <c r="J308" s="143"/>
      <c r="K308" s="143"/>
      <c r="L308" s="143"/>
      <c r="M308" s="143"/>
      <c r="N308" s="143"/>
      <c r="O308" s="143"/>
      <c r="P308" s="143"/>
      <c r="Q308" s="144"/>
      <c r="R308" s="142"/>
      <c r="S308" s="143"/>
      <c r="T308" s="143"/>
      <c r="U308" s="143"/>
      <c r="V308" s="143"/>
      <c r="W308" s="143"/>
      <c r="X308" s="143"/>
      <c r="Y308" s="143"/>
      <c r="Z308" s="143"/>
      <c r="AA308" s="143"/>
      <c r="AB308" s="143"/>
      <c r="AC308" s="144"/>
      <c r="AD308" s="142"/>
      <c r="AE308" s="143"/>
      <c r="AF308" s="143"/>
      <c r="AG308" s="143"/>
      <c r="AH308" s="143"/>
      <c r="AI308" s="143"/>
      <c r="AJ308" s="143"/>
      <c r="AK308" s="143"/>
      <c r="AL308" s="143"/>
      <c r="AM308" s="143"/>
      <c r="AN308" s="143"/>
      <c r="AO308" s="144"/>
      <c r="AP308" s="142"/>
      <c r="AQ308" s="143"/>
      <c r="AR308" s="143"/>
      <c r="AS308" s="143"/>
      <c r="AT308" s="143"/>
      <c r="AU308" s="143"/>
      <c r="AV308" s="143"/>
      <c r="AW308" s="143"/>
      <c r="AX308" s="143"/>
      <c r="AY308" s="143"/>
      <c r="AZ308" s="143"/>
      <c r="BA308" s="144"/>
      <c r="BB308" s="142"/>
      <c r="BC308" s="143"/>
      <c r="BD308" s="143"/>
      <c r="BE308" s="143"/>
      <c r="BF308" s="143"/>
      <c r="BG308" s="143"/>
      <c r="BH308" s="143"/>
      <c r="BI308" s="143"/>
      <c r="BJ308" s="143"/>
      <c r="BK308" s="143"/>
      <c r="BL308" s="143"/>
      <c r="BM308" s="144"/>
      <c r="BN308" s="142"/>
      <c r="BO308" s="143"/>
      <c r="BP308" s="143"/>
      <c r="BQ308" s="143"/>
      <c r="BR308" s="143"/>
      <c r="BS308" s="143"/>
      <c r="BT308" s="143"/>
      <c r="BU308" s="143"/>
      <c r="BV308" s="143"/>
      <c r="BW308" s="143"/>
      <c r="BX308" s="143"/>
      <c r="BY308" s="144"/>
      <c r="BZ308" s="142"/>
      <c r="CA308" s="143"/>
      <c r="CB308" s="143"/>
      <c r="CC308" s="143"/>
      <c r="CD308" s="143"/>
      <c r="CE308" s="143"/>
      <c r="CF308" s="143"/>
      <c r="CG308" s="143"/>
      <c r="CH308" s="143"/>
      <c r="CI308" s="143"/>
      <c r="CJ308" s="143"/>
      <c r="CK308" s="143"/>
      <c r="CL308" s="142">
        <f t="shared" ref="CL308:CX308" si="44">+SUM(CL309:CL311)</f>
        <v>1705556.6708333332</v>
      </c>
      <c r="CM308" s="143">
        <f t="shared" si="44"/>
        <v>1705556.6708333332</v>
      </c>
      <c r="CN308" s="143">
        <f t="shared" si="44"/>
        <v>1705556.6708333332</v>
      </c>
      <c r="CO308" s="143">
        <f t="shared" si="44"/>
        <v>1705556.6708333332</v>
      </c>
      <c r="CP308" s="143">
        <f t="shared" si="44"/>
        <v>1705556.6708333332</v>
      </c>
      <c r="CQ308" s="143">
        <f t="shared" si="44"/>
        <v>1705556.6708333332</v>
      </c>
      <c r="CR308" s="143">
        <f t="shared" si="44"/>
        <v>1705556.6708333332</v>
      </c>
      <c r="CS308" s="143">
        <f t="shared" si="44"/>
        <v>1705556.6708333332</v>
      </c>
      <c r="CT308" s="143">
        <f t="shared" si="44"/>
        <v>1705556.6708333332</v>
      </c>
      <c r="CU308" s="143">
        <f t="shared" si="44"/>
        <v>1705556.6708333332</v>
      </c>
      <c r="CV308" s="143">
        <f t="shared" si="44"/>
        <v>1705556.6708333332</v>
      </c>
      <c r="CW308" s="144">
        <f t="shared" si="44"/>
        <v>1705556.6708333332</v>
      </c>
      <c r="CX308" s="317">
        <f t="shared" si="44"/>
        <v>1804616.9333333331</v>
      </c>
      <c r="CY308" s="320">
        <f t="shared" ref="CY308:DI308" si="45">+SUM(CY309:CY311)</f>
        <v>1804616.9333333331</v>
      </c>
      <c r="CZ308" s="320">
        <f t="shared" si="45"/>
        <v>1804616.9333333331</v>
      </c>
      <c r="DA308" s="320">
        <f t="shared" si="45"/>
        <v>1804616.9333333331</v>
      </c>
      <c r="DB308" s="320">
        <f t="shared" si="45"/>
        <v>1804616.9333333331</v>
      </c>
      <c r="DC308" s="320">
        <f t="shared" si="45"/>
        <v>1804616.9333333331</v>
      </c>
      <c r="DD308" s="320">
        <f t="shared" si="45"/>
        <v>1804616.9333333331</v>
      </c>
      <c r="DE308" s="320">
        <f t="shared" si="45"/>
        <v>1804616.9333333331</v>
      </c>
      <c r="DF308" s="320">
        <f t="shared" si="45"/>
        <v>1804616.9333333331</v>
      </c>
      <c r="DG308" s="320">
        <f t="shared" si="45"/>
        <v>1804616.9333333331</v>
      </c>
      <c r="DH308" s="320">
        <f t="shared" si="45"/>
        <v>1804616.9333333331</v>
      </c>
      <c r="DI308" s="318">
        <f t="shared" si="45"/>
        <v>1804116.9333333331</v>
      </c>
      <c r="DJ308" s="142">
        <f>+SUM(DJ309:DJ311)</f>
        <v>1734268.4441666668</v>
      </c>
      <c r="DK308" s="143">
        <f t="shared" ref="DK308:DU308" si="46">+SUM(DK309:DK311)</f>
        <v>1734268.4441666668</v>
      </c>
      <c r="DL308" s="143">
        <f t="shared" si="46"/>
        <v>1734268.4441666668</v>
      </c>
      <c r="DM308" s="143">
        <f t="shared" si="46"/>
        <v>1734268.4441666668</v>
      </c>
      <c r="DN308" s="143">
        <f t="shared" si="46"/>
        <v>1734268.4441666668</v>
      </c>
      <c r="DO308" s="143">
        <f t="shared" si="46"/>
        <v>1734268.4441666668</v>
      </c>
      <c r="DP308" s="143">
        <f t="shared" si="46"/>
        <v>1734268.4441666668</v>
      </c>
      <c r="DQ308" s="143">
        <f t="shared" si="46"/>
        <v>1734268.4441666668</v>
      </c>
      <c r="DR308" s="143">
        <f t="shared" si="46"/>
        <v>1734268.4441666668</v>
      </c>
      <c r="DS308" s="143">
        <f t="shared" si="46"/>
        <v>1734268.4441666668</v>
      </c>
      <c r="DT308" s="143">
        <f t="shared" si="46"/>
        <v>1734268.4441666668</v>
      </c>
      <c r="DU308" s="144">
        <f t="shared" si="46"/>
        <v>1734268.4441666668</v>
      </c>
    </row>
    <row r="309" spans="1:125">
      <c r="D309" s="74" t="str">
        <f t="shared" si="37"/>
        <v>4151p</v>
      </c>
      <c r="E309" s="78" t="s">
        <v>192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1379583.3333333333</v>
      </c>
      <c r="CM309" s="105">
        <v>1379583.3333333333</v>
      </c>
      <c r="CN309" s="105">
        <v>1379583.3333333333</v>
      </c>
      <c r="CO309" s="105">
        <v>1379583.3333333333</v>
      </c>
      <c r="CP309" s="105">
        <v>1379583.3333333333</v>
      </c>
      <c r="CQ309" s="105">
        <v>1379583.3333333333</v>
      </c>
      <c r="CR309" s="105">
        <v>1379583.3333333333</v>
      </c>
      <c r="CS309" s="105">
        <v>1379583.3333333333</v>
      </c>
      <c r="CT309" s="105">
        <v>1379583.3333333333</v>
      </c>
      <c r="CU309" s="105">
        <v>1379583.3333333333</v>
      </c>
      <c r="CV309" s="105">
        <v>1379583.3333333333</v>
      </c>
      <c r="CW309" s="106">
        <v>1379583.3333333333</v>
      </c>
      <c r="CX309" s="316">
        <v>1391775.75</v>
      </c>
      <c r="CY309" s="319">
        <v>1391775.75</v>
      </c>
      <c r="CZ309" s="319">
        <v>1391775.75</v>
      </c>
      <c r="DA309" s="319">
        <v>1391775.75</v>
      </c>
      <c r="DB309" s="319">
        <v>1391775.75</v>
      </c>
      <c r="DC309" s="319">
        <v>1391775.75</v>
      </c>
      <c r="DD309" s="319">
        <v>1391775.75</v>
      </c>
      <c r="DE309" s="319">
        <v>1391775.75</v>
      </c>
      <c r="DF309" s="319">
        <v>1391775.75</v>
      </c>
      <c r="DG309" s="319">
        <v>1391775.75</v>
      </c>
      <c r="DH309" s="319">
        <v>1391775.75</v>
      </c>
      <c r="DI309" s="315">
        <f>1391775.75-500</f>
        <v>1391275.75</v>
      </c>
      <c r="DJ309" s="104">
        <v>1367666.6666666667</v>
      </c>
      <c r="DK309" s="105">
        <v>1367666.6666666667</v>
      </c>
      <c r="DL309" s="105">
        <v>1367666.6666666667</v>
      </c>
      <c r="DM309" s="105">
        <v>1367666.6666666667</v>
      </c>
      <c r="DN309" s="105">
        <v>1367666.6666666667</v>
      </c>
      <c r="DO309" s="105">
        <v>1367666.6666666667</v>
      </c>
      <c r="DP309" s="105">
        <v>1367666.6666666667</v>
      </c>
      <c r="DQ309" s="105">
        <v>1367666.6666666667</v>
      </c>
      <c r="DR309" s="105">
        <v>1367666.6666666667</v>
      </c>
      <c r="DS309" s="105">
        <v>1367666.6666666667</v>
      </c>
      <c r="DT309" s="105">
        <v>1367666.6666666667</v>
      </c>
      <c r="DU309" s="106">
        <v>1367666.6666666667</v>
      </c>
    </row>
    <row r="310" spans="1:125">
      <c r="D310" s="74" t="str">
        <f t="shared" si="37"/>
        <v>4152p</v>
      </c>
      <c r="E310" s="78" t="s">
        <v>194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119125.75833333335</v>
      </c>
      <c r="CM310" s="105">
        <v>119125.75833333335</v>
      </c>
      <c r="CN310" s="105">
        <v>119125.75833333335</v>
      </c>
      <c r="CO310" s="105">
        <v>119125.75833333335</v>
      </c>
      <c r="CP310" s="105">
        <v>119125.75833333335</v>
      </c>
      <c r="CQ310" s="105">
        <v>119125.75833333335</v>
      </c>
      <c r="CR310" s="105">
        <v>119125.75833333335</v>
      </c>
      <c r="CS310" s="105">
        <v>119125.75833333335</v>
      </c>
      <c r="CT310" s="105">
        <v>119125.75833333335</v>
      </c>
      <c r="CU310" s="105">
        <v>119125.75833333335</v>
      </c>
      <c r="CV310" s="105">
        <v>119125.75833333335</v>
      </c>
      <c r="CW310" s="106">
        <v>119125.75833333335</v>
      </c>
      <c r="CX310" s="316">
        <v>125527.68416666666</v>
      </c>
      <c r="CY310" s="319">
        <v>125527.68416666666</v>
      </c>
      <c r="CZ310" s="319">
        <v>125527.68416666666</v>
      </c>
      <c r="DA310" s="319">
        <v>125527.68416666666</v>
      </c>
      <c r="DB310" s="319">
        <v>125527.68416666666</v>
      </c>
      <c r="DC310" s="319">
        <v>125527.68416666666</v>
      </c>
      <c r="DD310" s="319">
        <v>125527.68416666666</v>
      </c>
      <c r="DE310" s="319">
        <v>125527.68416666666</v>
      </c>
      <c r="DF310" s="319">
        <v>125527.68416666666</v>
      </c>
      <c r="DG310" s="319">
        <v>125527.68416666666</v>
      </c>
      <c r="DH310" s="319">
        <v>125527.68416666666</v>
      </c>
      <c r="DI310" s="315">
        <v>125527.68416666666</v>
      </c>
      <c r="DJ310" s="104">
        <v>122583.6125</v>
      </c>
      <c r="DK310" s="105">
        <v>122583.6125</v>
      </c>
      <c r="DL310" s="105">
        <v>122583.6125</v>
      </c>
      <c r="DM310" s="105">
        <v>122583.6125</v>
      </c>
      <c r="DN310" s="105">
        <v>122583.6125</v>
      </c>
      <c r="DO310" s="105">
        <v>122583.6125</v>
      </c>
      <c r="DP310" s="105">
        <v>122583.6125</v>
      </c>
      <c r="DQ310" s="105">
        <v>122583.6125</v>
      </c>
      <c r="DR310" s="105">
        <v>122583.6125</v>
      </c>
      <c r="DS310" s="105">
        <v>122583.6125</v>
      </c>
      <c r="DT310" s="105">
        <v>122583.6125</v>
      </c>
      <c r="DU310" s="106">
        <v>122583.6125</v>
      </c>
    </row>
    <row r="311" spans="1:125">
      <c r="D311" s="74" t="str">
        <f t="shared" si="37"/>
        <v>4153p</v>
      </c>
      <c r="E311" s="78" t="s">
        <v>196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206847.57916666669</v>
      </c>
      <c r="CM311" s="105">
        <v>206847.57916666669</v>
      </c>
      <c r="CN311" s="105">
        <v>206847.57916666669</v>
      </c>
      <c r="CO311" s="105">
        <v>206847.57916666669</v>
      </c>
      <c r="CP311" s="105">
        <v>206847.57916666669</v>
      </c>
      <c r="CQ311" s="105">
        <v>206847.57916666669</v>
      </c>
      <c r="CR311" s="105">
        <v>206847.57916666669</v>
      </c>
      <c r="CS311" s="105">
        <v>206847.57916666669</v>
      </c>
      <c r="CT311" s="105">
        <v>206847.57916666669</v>
      </c>
      <c r="CU311" s="105">
        <v>206847.57916666669</v>
      </c>
      <c r="CV311" s="105">
        <v>206847.57916666669</v>
      </c>
      <c r="CW311" s="106">
        <v>206847.57916666669</v>
      </c>
      <c r="CX311" s="316">
        <v>287313.49916666659</v>
      </c>
      <c r="CY311" s="319">
        <v>287313.49916666659</v>
      </c>
      <c r="CZ311" s="319">
        <v>287313.49916666659</v>
      </c>
      <c r="DA311" s="319">
        <v>287313.49916666659</v>
      </c>
      <c r="DB311" s="319">
        <v>287313.49916666659</v>
      </c>
      <c r="DC311" s="319">
        <v>287313.49916666659</v>
      </c>
      <c r="DD311" s="319">
        <v>287313.49916666659</v>
      </c>
      <c r="DE311" s="319">
        <v>287313.49916666659</v>
      </c>
      <c r="DF311" s="319">
        <v>287313.49916666659</v>
      </c>
      <c r="DG311" s="319">
        <v>287313.49916666659</v>
      </c>
      <c r="DH311" s="319">
        <v>287313.49916666659</v>
      </c>
      <c r="DI311" s="315">
        <v>287313.49916666659</v>
      </c>
      <c r="DJ311" s="104">
        <v>244018.16500000001</v>
      </c>
      <c r="DK311" s="105">
        <v>244018.16500000001</v>
      </c>
      <c r="DL311" s="105">
        <v>244018.16500000001</v>
      </c>
      <c r="DM311" s="105">
        <v>244018.16500000001</v>
      </c>
      <c r="DN311" s="105">
        <v>244018.16500000001</v>
      </c>
      <c r="DO311" s="105">
        <v>244018.16500000001</v>
      </c>
      <c r="DP311" s="105">
        <v>244018.16500000001</v>
      </c>
      <c r="DQ311" s="105">
        <v>244018.16500000001</v>
      </c>
      <c r="DR311" s="105">
        <v>244018.16500000001</v>
      </c>
      <c r="DS311" s="105">
        <v>244018.16500000001</v>
      </c>
      <c r="DT311" s="105">
        <v>244018.16500000001</v>
      </c>
      <c r="DU311" s="106">
        <v>244018.16500000001</v>
      </c>
    </row>
    <row r="312" spans="1:125" s="9" customFormat="1">
      <c r="A312" s="140"/>
      <c r="B312" s="140"/>
      <c r="C312" s="140">
        <v>416</v>
      </c>
      <c r="D312" s="140" t="str">
        <f t="shared" si="37"/>
        <v>416p</v>
      </c>
      <c r="E312" s="141" t="s">
        <v>198</v>
      </c>
      <c r="F312" s="142"/>
      <c r="G312" s="143"/>
      <c r="H312" s="143"/>
      <c r="I312" s="143"/>
      <c r="J312" s="143"/>
      <c r="K312" s="143"/>
      <c r="L312" s="143"/>
      <c r="M312" s="143"/>
      <c r="N312" s="143"/>
      <c r="O312" s="143"/>
      <c r="P312" s="143"/>
      <c r="Q312" s="144"/>
      <c r="R312" s="142"/>
      <c r="S312" s="143"/>
      <c r="T312" s="143"/>
      <c r="U312" s="143"/>
      <c r="V312" s="143"/>
      <c r="W312" s="143"/>
      <c r="X312" s="143"/>
      <c r="Y312" s="143"/>
      <c r="Z312" s="143"/>
      <c r="AA312" s="143"/>
      <c r="AB312" s="143"/>
      <c r="AC312" s="144"/>
      <c r="AD312" s="142"/>
      <c r="AE312" s="143"/>
      <c r="AF312" s="143"/>
      <c r="AG312" s="143"/>
      <c r="AH312" s="143"/>
      <c r="AI312" s="143"/>
      <c r="AJ312" s="143"/>
      <c r="AK312" s="143"/>
      <c r="AL312" s="143"/>
      <c r="AM312" s="143"/>
      <c r="AN312" s="143"/>
      <c r="AO312" s="144"/>
      <c r="AP312" s="142"/>
      <c r="AQ312" s="143"/>
      <c r="AR312" s="143"/>
      <c r="AS312" s="143"/>
      <c r="AT312" s="143"/>
      <c r="AU312" s="143"/>
      <c r="AV312" s="143"/>
      <c r="AW312" s="143"/>
      <c r="AX312" s="143"/>
      <c r="AY312" s="143"/>
      <c r="AZ312" s="143"/>
      <c r="BA312" s="144"/>
      <c r="BB312" s="142"/>
      <c r="BC312" s="143"/>
      <c r="BD312" s="143"/>
      <c r="BE312" s="143"/>
      <c r="BF312" s="143"/>
      <c r="BG312" s="143"/>
      <c r="BH312" s="143"/>
      <c r="BI312" s="143"/>
      <c r="BJ312" s="143"/>
      <c r="BK312" s="143"/>
      <c r="BL312" s="143"/>
      <c r="BM312" s="144"/>
      <c r="BN312" s="142"/>
      <c r="BO312" s="143"/>
      <c r="BP312" s="143"/>
      <c r="BQ312" s="143"/>
      <c r="BR312" s="143"/>
      <c r="BS312" s="143"/>
      <c r="BT312" s="143"/>
      <c r="BU312" s="143"/>
      <c r="BV312" s="143"/>
      <c r="BW312" s="143"/>
      <c r="BX312" s="143"/>
      <c r="BY312" s="144"/>
      <c r="BZ312" s="142"/>
      <c r="CA312" s="143"/>
      <c r="CB312" s="143"/>
      <c r="CC312" s="143"/>
      <c r="CD312" s="143"/>
      <c r="CE312" s="143"/>
      <c r="CF312" s="143"/>
      <c r="CG312" s="143"/>
      <c r="CH312" s="143"/>
      <c r="CI312" s="143"/>
      <c r="CJ312" s="143"/>
      <c r="CK312" s="143"/>
      <c r="CL312" s="142">
        <f t="shared" ref="CL312:CX312" si="47">+SUM(CL313:CL314)</f>
        <v>5866967.2749999994</v>
      </c>
      <c r="CM312" s="143">
        <f t="shared" si="47"/>
        <v>5866967.2749999994</v>
      </c>
      <c r="CN312" s="143">
        <f t="shared" si="47"/>
        <v>5866967.2749999994</v>
      </c>
      <c r="CO312" s="143">
        <f t="shared" si="47"/>
        <v>5866967.2749999994</v>
      </c>
      <c r="CP312" s="143">
        <f t="shared" si="47"/>
        <v>5866967.2749999994</v>
      </c>
      <c r="CQ312" s="143">
        <f t="shared" si="47"/>
        <v>5866967.2749999994</v>
      </c>
      <c r="CR312" s="143">
        <f t="shared" si="47"/>
        <v>5866967.2749999994</v>
      </c>
      <c r="CS312" s="143">
        <f t="shared" si="47"/>
        <v>5866967.2749999994</v>
      </c>
      <c r="CT312" s="143">
        <f t="shared" si="47"/>
        <v>5866967.2749999994</v>
      </c>
      <c r="CU312" s="143">
        <f t="shared" si="47"/>
        <v>5866967.2749999994</v>
      </c>
      <c r="CV312" s="143">
        <f t="shared" si="47"/>
        <v>5866967.2749999994</v>
      </c>
      <c r="CW312" s="144">
        <f t="shared" si="47"/>
        <v>5866967.2749999994</v>
      </c>
      <c r="CX312" s="317">
        <f t="shared" si="47"/>
        <v>6297113.5108333332</v>
      </c>
      <c r="CY312" s="320">
        <f t="shared" ref="CY312:DI312" si="48">+SUM(CY313:CY314)</f>
        <v>6297113.5108333332</v>
      </c>
      <c r="CZ312" s="320">
        <f t="shared" si="48"/>
        <v>6297113.5108333332</v>
      </c>
      <c r="DA312" s="320">
        <f t="shared" si="48"/>
        <v>6297113.5108333332</v>
      </c>
      <c r="DB312" s="320">
        <f t="shared" si="48"/>
        <v>6297113.5108333332</v>
      </c>
      <c r="DC312" s="320">
        <f t="shared" si="48"/>
        <v>6297113.5108333332</v>
      </c>
      <c r="DD312" s="320">
        <f t="shared" si="48"/>
        <v>6297113.5108333332</v>
      </c>
      <c r="DE312" s="320">
        <f t="shared" si="48"/>
        <v>6297113.5108333332</v>
      </c>
      <c r="DF312" s="320">
        <f t="shared" si="48"/>
        <v>6297113.5108333332</v>
      </c>
      <c r="DG312" s="320">
        <f t="shared" si="48"/>
        <v>6297113.5108333332</v>
      </c>
      <c r="DH312" s="320">
        <f t="shared" si="48"/>
        <v>6297113.5108333332</v>
      </c>
      <c r="DI312" s="318">
        <f t="shared" si="48"/>
        <v>6297113.5108333332</v>
      </c>
      <c r="DJ312" s="142">
        <f>+SUM(DJ313:DJ314)</f>
        <v>6313823.6641666666</v>
      </c>
      <c r="DK312" s="143">
        <f t="shared" ref="DK312:DU312" si="49">+SUM(DK313:DK314)</f>
        <v>6313823.6641666666</v>
      </c>
      <c r="DL312" s="143">
        <f t="shared" si="49"/>
        <v>6313823.6641666666</v>
      </c>
      <c r="DM312" s="143">
        <f t="shared" si="49"/>
        <v>6313823.6641666666</v>
      </c>
      <c r="DN312" s="143">
        <f t="shared" si="49"/>
        <v>6313823.6641666666</v>
      </c>
      <c r="DO312" s="143">
        <f t="shared" si="49"/>
        <v>6313823.6641666666</v>
      </c>
      <c r="DP312" s="143">
        <f t="shared" si="49"/>
        <v>6313823.6641666666</v>
      </c>
      <c r="DQ312" s="143">
        <f t="shared" si="49"/>
        <v>6313823.6641666666</v>
      </c>
      <c r="DR312" s="143">
        <f t="shared" si="49"/>
        <v>6313823.6641666666</v>
      </c>
      <c r="DS312" s="143">
        <f t="shared" si="49"/>
        <v>6313823.6641666666</v>
      </c>
      <c r="DT312" s="143">
        <f t="shared" si="49"/>
        <v>6313823.6641666666</v>
      </c>
      <c r="DU312" s="144">
        <f t="shared" si="49"/>
        <v>6313823.6641666666</v>
      </c>
    </row>
    <row r="313" spans="1:125">
      <c r="D313" s="74" t="str">
        <f t="shared" si="37"/>
        <v>4161p</v>
      </c>
      <c r="E313" s="78" t="s">
        <v>200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498500</v>
      </c>
      <c r="CM313" s="105">
        <v>498500</v>
      </c>
      <c r="CN313" s="105">
        <v>498500</v>
      </c>
      <c r="CO313" s="105">
        <v>498500</v>
      </c>
      <c r="CP313" s="105">
        <v>498500</v>
      </c>
      <c r="CQ313" s="105">
        <v>498500</v>
      </c>
      <c r="CR313" s="105">
        <v>498500</v>
      </c>
      <c r="CS313" s="105">
        <v>498500</v>
      </c>
      <c r="CT313" s="105">
        <v>498500</v>
      </c>
      <c r="CU313" s="105">
        <v>498500</v>
      </c>
      <c r="CV313" s="105">
        <v>498500</v>
      </c>
      <c r="CW313" s="106">
        <v>498500</v>
      </c>
      <c r="CX313" s="316">
        <v>817754.84511759283</v>
      </c>
      <c r="CY313" s="319">
        <v>817754.84511759283</v>
      </c>
      <c r="CZ313" s="319">
        <v>817754.84511759283</v>
      </c>
      <c r="DA313" s="319">
        <v>817754.84511759283</v>
      </c>
      <c r="DB313" s="319">
        <v>817754.84511759283</v>
      </c>
      <c r="DC313" s="319">
        <v>817754.84511759283</v>
      </c>
      <c r="DD313" s="319">
        <v>817754.84511759283</v>
      </c>
      <c r="DE313" s="319">
        <v>817754.84511759283</v>
      </c>
      <c r="DF313" s="319">
        <v>817754.84511759283</v>
      </c>
      <c r="DG313" s="319">
        <v>817754.84511759283</v>
      </c>
      <c r="DH313" s="319">
        <v>817754.84511759283</v>
      </c>
      <c r="DI313" s="315">
        <v>817754.84511759295</v>
      </c>
      <c r="DJ313" s="104">
        <v>565782.0708333333</v>
      </c>
      <c r="DK313" s="105">
        <v>565782.0708333333</v>
      </c>
      <c r="DL313" s="105">
        <v>565782.0708333333</v>
      </c>
      <c r="DM313" s="105">
        <v>565782.0708333333</v>
      </c>
      <c r="DN313" s="105">
        <v>565782.0708333333</v>
      </c>
      <c r="DO313" s="105">
        <v>565782.0708333333</v>
      </c>
      <c r="DP313" s="105">
        <v>565782.0708333333</v>
      </c>
      <c r="DQ313" s="105">
        <v>565782.0708333333</v>
      </c>
      <c r="DR313" s="105">
        <v>565782.0708333333</v>
      </c>
      <c r="DS313" s="105">
        <v>565782.0708333333</v>
      </c>
      <c r="DT313" s="105">
        <v>565782.0708333333</v>
      </c>
      <c r="DU313" s="106">
        <v>565782.0708333333</v>
      </c>
    </row>
    <row r="314" spans="1:125">
      <c r="D314" s="74" t="str">
        <f t="shared" si="37"/>
        <v>4162p</v>
      </c>
      <c r="E314" s="78" t="s">
        <v>202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5368467.2749999994</v>
      </c>
      <c r="CM314" s="105">
        <v>5368467.2749999994</v>
      </c>
      <c r="CN314" s="105">
        <v>5368467.2749999994</v>
      </c>
      <c r="CO314" s="105">
        <v>5368467.2749999994</v>
      </c>
      <c r="CP314" s="105">
        <v>5368467.2749999994</v>
      </c>
      <c r="CQ314" s="105">
        <v>5368467.2749999994</v>
      </c>
      <c r="CR314" s="105">
        <v>5368467.2749999994</v>
      </c>
      <c r="CS314" s="105">
        <v>5368467.2749999994</v>
      </c>
      <c r="CT314" s="105">
        <v>5368467.2749999994</v>
      </c>
      <c r="CU314" s="105">
        <v>5368467.2749999994</v>
      </c>
      <c r="CV314" s="105">
        <v>5368467.2749999994</v>
      </c>
      <c r="CW314" s="106">
        <v>5368467.2749999994</v>
      </c>
      <c r="CX314" s="316">
        <v>5479358.6657157401</v>
      </c>
      <c r="CY314" s="319">
        <v>5479358.6657157401</v>
      </c>
      <c r="CZ314" s="319">
        <v>5479358.6657157401</v>
      </c>
      <c r="DA314" s="319">
        <v>5479358.6657157401</v>
      </c>
      <c r="DB314" s="319">
        <v>5479358.6657157401</v>
      </c>
      <c r="DC314" s="319">
        <v>5479358.6657157401</v>
      </c>
      <c r="DD314" s="319">
        <v>5479358.6657157401</v>
      </c>
      <c r="DE314" s="319">
        <v>5479358.6657157401</v>
      </c>
      <c r="DF314" s="319">
        <v>5479358.6657157401</v>
      </c>
      <c r="DG314" s="319">
        <v>5479358.6657157401</v>
      </c>
      <c r="DH314" s="319">
        <v>5479358.6657157401</v>
      </c>
      <c r="DI314" s="315">
        <v>5479358.6657157401</v>
      </c>
      <c r="DJ314" s="104">
        <v>5748041.5933333337</v>
      </c>
      <c r="DK314" s="105">
        <v>5748041.5933333337</v>
      </c>
      <c r="DL314" s="105">
        <v>5748041.5933333337</v>
      </c>
      <c r="DM314" s="105">
        <v>5748041.5933333337</v>
      </c>
      <c r="DN314" s="105">
        <v>5748041.5933333337</v>
      </c>
      <c r="DO314" s="105">
        <v>5748041.5933333337</v>
      </c>
      <c r="DP314" s="105">
        <v>5748041.5933333337</v>
      </c>
      <c r="DQ314" s="105">
        <v>5748041.5933333337</v>
      </c>
      <c r="DR314" s="105">
        <v>5748041.5933333337</v>
      </c>
      <c r="DS314" s="105">
        <v>5748041.5933333337</v>
      </c>
      <c r="DT314" s="105">
        <v>5748041.5933333337</v>
      </c>
      <c r="DU314" s="106">
        <v>5748041.5933333337</v>
      </c>
    </row>
    <row r="315" spans="1:125" s="9" customFormat="1">
      <c r="A315" s="140"/>
      <c r="B315" s="140"/>
      <c r="C315" s="140">
        <v>417</v>
      </c>
      <c r="D315" s="140" t="str">
        <f t="shared" si="37"/>
        <v>417p</v>
      </c>
      <c r="E315" s="141" t="s">
        <v>204</v>
      </c>
      <c r="F315" s="142"/>
      <c r="G315" s="143"/>
      <c r="H315" s="143"/>
      <c r="I315" s="143"/>
      <c r="J315" s="143"/>
      <c r="K315" s="143"/>
      <c r="L315" s="143"/>
      <c r="M315" s="143"/>
      <c r="N315" s="143"/>
      <c r="O315" s="143"/>
      <c r="P315" s="143"/>
      <c r="Q315" s="144"/>
      <c r="R315" s="142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4"/>
      <c r="AD315" s="142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143"/>
      <c r="AO315" s="144"/>
      <c r="AP315" s="142"/>
      <c r="AQ315" s="143"/>
      <c r="AR315" s="143"/>
      <c r="AS315" s="143"/>
      <c r="AT315" s="143"/>
      <c r="AU315" s="143"/>
      <c r="AV315" s="143"/>
      <c r="AW315" s="143"/>
      <c r="AX315" s="143"/>
      <c r="AY315" s="143"/>
      <c r="AZ315" s="143"/>
      <c r="BA315" s="144"/>
      <c r="BB315" s="142"/>
      <c r="BC315" s="143"/>
      <c r="BD315" s="143"/>
      <c r="BE315" s="143"/>
      <c r="BF315" s="143"/>
      <c r="BG315" s="143"/>
      <c r="BH315" s="143"/>
      <c r="BI315" s="143"/>
      <c r="BJ315" s="143"/>
      <c r="BK315" s="143"/>
      <c r="BL315" s="143"/>
      <c r="BM315" s="144"/>
      <c r="BN315" s="142"/>
      <c r="BO315" s="143"/>
      <c r="BP315" s="143"/>
      <c r="BQ315" s="143"/>
      <c r="BR315" s="143"/>
      <c r="BS315" s="143"/>
      <c r="BT315" s="143"/>
      <c r="BU315" s="143"/>
      <c r="BV315" s="143"/>
      <c r="BW315" s="143"/>
      <c r="BX315" s="143"/>
      <c r="BY315" s="144"/>
      <c r="BZ315" s="142"/>
      <c r="CA315" s="143"/>
      <c r="CB315" s="143"/>
      <c r="CC315" s="143"/>
      <c r="CD315" s="143"/>
      <c r="CE315" s="143"/>
      <c r="CF315" s="143"/>
      <c r="CG315" s="143"/>
      <c r="CH315" s="143"/>
      <c r="CI315" s="143"/>
      <c r="CJ315" s="143"/>
      <c r="CK315" s="143"/>
      <c r="CL315" s="142">
        <f t="shared" ref="CL315:CX315" si="50">+SUM(CL316:CL318)</f>
        <v>656311.6166666667</v>
      </c>
      <c r="CM315" s="143">
        <f t="shared" si="50"/>
        <v>656311.6166666667</v>
      </c>
      <c r="CN315" s="143">
        <f t="shared" si="50"/>
        <v>656311.6166666667</v>
      </c>
      <c r="CO315" s="143">
        <f t="shared" si="50"/>
        <v>656311.6166666667</v>
      </c>
      <c r="CP315" s="143">
        <f t="shared" si="50"/>
        <v>656311.6166666667</v>
      </c>
      <c r="CQ315" s="143">
        <f t="shared" si="50"/>
        <v>656311.6166666667</v>
      </c>
      <c r="CR315" s="143">
        <f t="shared" si="50"/>
        <v>656311.6166666667</v>
      </c>
      <c r="CS315" s="143">
        <f t="shared" si="50"/>
        <v>656311.6166666667</v>
      </c>
      <c r="CT315" s="143">
        <f t="shared" si="50"/>
        <v>656311.6166666667</v>
      </c>
      <c r="CU315" s="143">
        <f t="shared" si="50"/>
        <v>656311.6166666667</v>
      </c>
      <c r="CV315" s="143">
        <f t="shared" si="50"/>
        <v>656311.6166666667</v>
      </c>
      <c r="CW315" s="144">
        <f t="shared" si="50"/>
        <v>656311.6166666667</v>
      </c>
      <c r="CX315" s="317">
        <f t="shared" si="50"/>
        <v>678983.51166666672</v>
      </c>
      <c r="CY315" s="320">
        <f t="shared" ref="CY315:DI315" si="51">+SUM(CY316:CY318)</f>
        <v>678983.51166666672</v>
      </c>
      <c r="CZ315" s="320">
        <f t="shared" si="51"/>
        <v>678983.51166666672</v>
      </c>
      <c r="DA315" s="320">
        <f t="shared" si="51"/>
        <v>678983.51166666672</v>
      </c>
      <c r="DB315" s="320">
        <f t="shared" si="51"/>
        <v>678983.51166666672</v>
      </c>
      <c r="DC315" s="320">
        <f t="shared" si="51"/>
        <v>678983.51166666672</v>
      </c>
      <c r="DD315" s="320">
        <f t="shared" si="51"/>
        <v>678983.51166666672</v>
      </c>
      <c r="DE315" s="320">
        <f t="shared" si="51"/>
        <v>678983.51166666672</v>
      </c>
      <c r="DF315" s="320">
        <f t="shared" si="51"/>
        <v>678983.51166666672</v>
      </c>
      <c r="DG315" s="320">
        <f t="shared" si="51"/>
        <v>678983.51166666672</v>
      </c>
      <c r="DH315" s="320">
        <f t="shared" si="51"/>
        <v>678983.51166666672</v>
      </c>
      <c r="DI315" s="318">
        <f t="shared" si="51"/>
        <v>678983.51166666672</v>
      </c>
      <c r="DJ315" s="142">
        <f>+SUM(DJ316:DJ318)</f>
        <v>693996.7074999999</v>
      </c>
      <c r="DK315" s="143">
        <f t="shared" ref="DK315:DU315" si="52">+SUM(DK316:DK318)</f>
        <v>693996.7074999999</v>
      </c>
      <c r="DL315" s="143">
        <f t="shared" si="52"/>
        <v>693996.7074999999</v>
      </c>
      <c r="DM315" s="143">
        <f t="shared" si="52"/>
        <v>693996.7074999999</v>
      </c>
      <c r="DN315" s="143">
        <f t="shared" si="52"/>
        <v>693996.7074999999</v>
      </c>
      <c r="DO315" s="143">
        <f t="shared" si="52"/>
        <v>693996.7074999999</v>
      </c>
      <c r="DP315" s="143">
        <f t="shared" si="52"/>
        <v>693996.7074999999</v>
      </c>
      <c r="DQ315" s="143">
        <f t="shared" si="52"/>
        <v>693996.7074999999</v>
      </c>
      <c r="DR315" s="143">
        <f t="shared" si="52"/>
        <v>693996.7074999999</v>
      </c>
      <c r="DS315" s="143">
        <f t="shared" si="52"/>
        <v>693996.7074999999</v>
      </c>
      <c r="DT315" s="143">
        <f t="shared" si="52"/>
        <v>693996.7074999999</v>
      </c>
      <c r="DU315" s="144">
        <f t="shared" si="52"/>
        <v>693996.7074999999</v>
      </c>
    </row>
    <row r="316" spans="1:125">
      <c r="D316" s="74" t="str">
        <f t="shared" si="37"/>
        <v>4171p</v>
      </c>
      <c r="E316" s="78" t="s">
        <v>206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>
        <v>643456.61</v>
      </c>
      <c r="CM316" s="105">
        <v>643456.61</v>
      </c>
      <c r="CN316" s="105">
        <v>643456.61</v>
      </c>
      <c r="CO316" s="105">
        <v>643456.61</v>
      </c>
      <c r="CP316" s="105">
        <v>643456.61</v>
      </c>
      <c r="CQ316" s="105">
        <v>643456.61</v>
      </c>
      <c r="CR316" s="105">
        <v>643456.61</v>
      </c>
      <c r="CS316" s="105">
        <v>643456.61</v>
      </c>
      <c r="CT316" s="105">
        <v>643456.61</v>
      </c>
      <c r="CU316" s="105">
        <v>643456.61</v>
      </c>
      <c r="CV316" s="105">
        <v>643456.61</v>
      </c>
      <c r="CW316" s="106">
        <v>643456.61</v>
      </c>
      <c r="CX316" s="316">
        <v>626458.00631098787</v>
      </c>
      <c r="CY316" s="319">
        <v>626458.00631098787</v>
      </c>
      <c r="CZ316" s="319">
        <v>626458.00631098787</v>
      </c>
      <c r="DA316" s="319">
        <v>626458.00631098787</v>
      </c>
      <c r="DB316" s="319">
        <v>626458.00631098787</v>
      </c>
      <c r="DC316" s="319">
        <v>626458.00631098787</v>
      </c>
      <c r="DD316" s="319">
        <v>626458.00631098787</v>
      </c>
      <c r="DE316" s="319">
        <v>626458.00631098787</v>
      </c>
      <c r="DF316" s="319">
        <v>626458.00631098787</v>
      </c>
      <c r="DG316" s="319">
        <v>626458.00631098787</v>
      </c>
      <c r="DH316" s="319">
        <v>626458.00631098787</v>
      </c>
      <c r="DI316" s="315">
        <v>626458.00631098787</v>
      </c>
      <c r="DJ316" s="104">
        <v>647268.37416666665</v>
      </c>
      <c r="DK316" s="105">
        <v>647268.37416666665</v>
      </c>
      <c r="DL316" s="105">
        <v>647268.37416666665</v>
      </c>
      <c r="DM316" s="105">
        <v>647268.37416666665</v>
      </c>
      <c r="DN316" s="105">
        <v>647268.37416666665</v>
      </c>
      <c r="DO316" s="105">
        <v>647268.37416666665</v>
      </c>
      <c r="DP316" s="105">
        <v>647268.37416666665</v>
      </c>
      <c r="DQ316" s="105">
        <v>647268.37416666665</v>
      </c>
      <c r="DR316" s="105">
        <v>647268.37416666665</v>
      </c>
      <c r="DS316" s="105">
        <v>647268.37416666665</v>
      </c>
      <c r="DT316" s="105">
        <v>647268.37416666665</v>
      </c>
      <c r="DU316" s="106">
        <v>647268.37416666665</v>
      </c>
    </row>
    <row r="317" spans="1:125">
      <c r="D317" s="74" t="str">
        <f t="shared" si="37"/>
        <v>4172p</v>
      </c>
      <c r="E317" s="78" t="s">
        <v>208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11805.006666666666</v>
      </c>
      <c r="CM317" s="105">
        <v>11805.006666666666</v>
      </c>
      <c r="CN317" s="105">
        <v>11805.006666666666</v>
      </c>
      <c r="CO317" s="105">
        <v>11805.006666666666</v>
      </c>
      <c r="CP317" s="105">
        <v>11805.006666666666</v>
      </c>
      <c r="CQ317" s="105">
        <v>11805.006666666666</v>
      </c>
      <c r="CR317" s="105">
        <v>11805.006666666666</v>
      </c>
      <c r="CS317" s="105">
        <v>11805.006666666666</v>
      </c>
      <c r="CT317" s="105">
        <v>11805.006666666666</v>
      </c>
      <c r="CU317" s="105">
        <v>11805.006666666666</v>
      </c>
      <c r="CV317" s="105">
        <v>11805.006666666666</v>
      </c>
      <c r="CW317" s="106">
        <v>11805.006666666666</v>
      </c>
      <c r="CX317" s="316">
        <v>51229.481959962628</v>
      </c>
      <c r="CY317" s="319">
        <v>51229.481959962628</v>
      </c>
      <c r="CZ317" s="319">
        <v>51229.481959962628</v>
      </c>
      <c r="DA317" s="319">
        <v>51229.481959962628</v>
      </c>
      <c r="DB317" s="319">
        <v>51229.481959962628</v>
      </c>
      <c r="DC317" s="319">
        <v>51229.481959962628</v>
      </c>
      <c r="DD317" s="319">
        <v>51229.481959962628</v>
      </c>
      <c r="DE317" s="319">
        <v>51229.481959962628</v>
      </c>
      <c r="DF317" s="319">
        <v>51229.481959962628</v>
      </c>
      <c r="DG317" s="319">
        <v>51229.481959962628</v>
      </c>
      <c r="DH317" s="319">
        <v>51229.481959962628</v>
      </c>
      <c r="DI317" s="315">
        <v>51229.481959962628</v>
      </c>
      <c r="DJ317" s="104">
        <v>45511.666666666664</v>
      </c>
      <c r="DK317" s="105">
        <v>45511.666666666664</v>
      </c>
      <c r="DL317" s="105">
        <v>45511.666666666664</v>
      </c>
      <c r="DM317" s="105">
        <v>45511.666666666664</v>
      </c>
      <c r="DN317" s="105">
        <v>45511.666666666664</v>
      </c>
      <c r="DO317" s="105">
        <v>45511.666666666664</v>
      </c>
      <c r="DP317" s="105">
        <v>45511.666666666664</v>
      </c>
      <c r="DQ317" s="105">
        <v>45511.666666666664</v>
      </c>
      <c r="DR317" s="105">
        <v>45511.666666666664</v>
      </c>
      <c r="DS317" s="105">
        <v>45511.666666666664</v>
      </c>
      <c r="DT317" s="105">
        <v>45511.666666666664</v>
      </c>
      <c r="DU317" s="106">
        <v>45511.666666666664</v>
      </c>
    </row>
    <row r="318" spans="1:125">
      <c r="D318" s="74" t="str">
        <f t="shared" si="37"/>
        <v>4173p</v>
      </c>
      <c r="E318" s="78" t="s">
        <v>210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1050</v>
      </c>
      <c r="CM318" s="105">
        <v>1050</v>
      </c>
      <c r="CN318" s="105">
        <v>1050</v>
      </c>
      <c r="CO318" s="105">
        <v>1050</v>
      </c>
      <c r="CP318" s="105">
        <v>1050</v>
      </c>
      <c r="CQ318" s="105">
        <v>1050</v>
      </c>
      <c r="CR318" s="105">
        <v>1050</v>
      </c>
      <c r="CS318" s="105">
        <v>1050</v>
      </c>
      <c r="CT318" s="105">
        <v>1050</v>
      </c>
      <c r="CU318" s="105">
        <v>1050</v>
      </c>
      <c r="CV318" s="105">
        <v>1050</v>
      </c>
      <c r="CW318" s="106">
        <v>1050</v>
      </c>
      <c r="CX318" s="316">
        <v>1296.0233957162704</v>
      </c>
      <c r="CY318" s="319">
        <v>1296.0233957162704</v>
      </c>
      <c r="CZ318" s="319">
        <v>1296.0233957162704</v>
      </c>
      <c r="DA318" s="319">
        <v>1296.0233957162704</v>
      </c>
      <c r="DB318" s="319">
        <v>1296.0233957162704</v>
      </c>
      <c r="DC318" s="319">
        <v>1296.0233957162704</v>
      </c>
      <c r="DD318" s="319">
        <v>1296.0233957162704</v>
      </c>
      <c r="DE318" s="319">
        <v>1296.0233957162704</v>
      </c>
      <c r="DF318" s="319">
        <v>1296.0233957162704</v>
      </c>
      <c r="DG318" s="319">
        <v>1296.0233957162704</v>
      </c>
      <c r="DH318" s="319">
        <v>1296.0233957162704</v>
      </c>
      <c r="DI318" s="315">
        <v>1296.0233957162704</v>
      </c>
      <c r="DJ318" s="104">
        <v>1216.6666666666667</v>
      </c>
      <c r="DK318" s="105">
        <v>1216.6666666666667</v>
      </c>
      <c r="DL318" s="105">
        <v>1216.6666666666667</v>
      </c>
      <c r="DM318" s="105">
        <v>1216.6666666666667</v>
      </c>
      <c r="DN318" s="105">
        <v>1216.6666666666667</v>
      </c>
      <c r="DO318" s="105">
        <v>1216.6666666666667</v>
      </c>
      <c r="DP318" s="105">
        <v>1216.6666666666667</v>
      </c>
      <c r="DQ318" s="105">
        <v>1216.6666666666667</v>
      </c>
      <c r="DR318" s="105">
        <v>1216.6666666666667</v>
      </c>
      <c r="DS318" s="105">
        <v>1216.6666666666667</v>
      </c>
      <c r="DT318" s="105">
        <v>1216.6666666666667</v>
      </c>
      <c r="DU318" s="106">
        <v>1216.6666666666667</v>
      </c>
    </row>
    <row r="319" spans="1:125" s="9" customFormat="1">
      <c r="A319" s="140"/>
      <c r="B319" s="140"/>
      <c r="C319" s="140">
        <v>418</v>
      </c>
      <c r="D319" s="140" t="str">
        <f t="shared" si="37"/>
        <v>418p</v>
      </c>
      <c r="E319" s="141" t="s">
        <v>212</v>
      </c>
      <c r="F319" s="142"/>
      <c r="G319" s="143"/>
      <c r="H319" s="143"/>
      <c r="I319" s="143"/>
      <c r="J319" s="143"/>
      <c r="K319" s="143"/>
      <c r="L319" s="143"/>
      <c r="M319" s="143"/>
      <c r="N319" s="143"/>
      <c r="O319" s="143"/>
      <c r="P319" s="143"/>
      <c r="Q319" s="144"/>
      <c r="R319" s="142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4"/>
      <c r="AD319" s="142"/>
      <c r="AE319" s="143"/>
      <c r="AF319" s="143"/>
      <c r="AG319" s="143"/>
      <c r="AH319" s="143"/>
      <c r="AI319" s="143"/>
      <c r="AJ319" s="143"/>
      <c r="AK319" s="143"/>
      <c r="AL319" s="143"/>
      <c r="AM319" s="143"/>
      <c r="AN319" s="143"/>
      <c r="AO319" s="144"/>
      <c r="AP319" s="142"/>
      <c r="AQ319" s="143"/>
      <c r="AR319" s="143"/>
      <c r="AS319" s="143"/>
      <c r="AT319" s="143"/>
      <c r="AU319" s="143"/>
      <c r="AV319" s="143"/>
      <c r="AW319" s="143"/>
      <c r="AX319" s="143"/>
      <c r="AY319" s="143"/>
      <c r="AZ319" s="143"/>
      <c r="BA319" s="144"/>
      <c r="BB319" s="142"/>
      <c r="BC319" s="143"/>
      <c r="BD319" s="143"/>
      <c r="BE319" s="143"/>
      <c r="BF319" s="143"/>
      <c r="BG319" s="143"/>
      <c r="BH319" s="143"/>
      <c r="BI319" s="143"/>
      <c r="BJ319" s="143"/>
      <c r="BK319" s="143"/>
      <c r="BL319" s="143"/>
      <c r="BM319" s="144"/>
      <c r="BN319" s="142"/>
      <c r="BO319" s="143"/>
      <c r="BP319" s="143"/>
      <c r="BQ319" s="143"/>
      <c r="BR319" s="143"/>
      <c r="BS319" s="143"/>
      <c r="BT319" s="143"/>
      <c r="BU319" s="143"/>
      <c r="BV319" s="143"/>
      <c r="BW319" s="143"/>
      <c r="BX319" s="143"/>
      <c r="BY319" s="144"/>
      <c r="BZ319" s="142"/>
      <c r="CA319" s="143"/>
      <c r="CB319" s="143"/>
      <c r="CC319" s="143"/>
      <c r="CD319" s="143"/>
      <c r="CE319" s="143"/>
      <c r="CF319" s="143"/>
      <c r="CG319" s="143"/>
      <c r="CH319" s="143"/>
      <c r="CI319" s="143"/>
      <c r="CJ319" s="143"/>
      <c r="CK319" s="143"/>
      <c r="CL319" s="142">
        <f t="shared" ref="CL319:CX319" si="53">+SUM(CL320:CL322)</f>
        <v>1185833.3333333333</v>
      </c>
      <c r="CM319" s="143">
        <f t="shared" si="53"/>
        <v>1185833.3333333333</v>
      </c>
      <c r="CN319" s="143">
        <f t="shared" si="53"/>
        <v>1185833.3333333333</v>
      </c>
      <c r="CO319" s="143">
        <f t="shared" si="53"/>
        <v>1185833.3333333333</v>
      </c>
      <c r="CP319" s="143">
        <f t="shared" si="53"/>
        <v>1185833.3333333333</v>
      </c>
      <c r="CQ319" s="143">
        <f t="shared" si="53"/>
        <v>1185833.3333333333</v>
      </c>
      <c r="CR319" s="143">
        <f t="shared" si="53"/>
        <v>1185833.3333333333</v>
      </c>
      <c r="CS319" s="143">
        <f t="shared" si="53"/>
        <v>1185833.3333333333</v>
      </c>
      <c r="CT319" s="143">
        <f t="shared" si="53"/>
        <v>1185833.3333333333</v>
      </c>
      <c r="CU319" s="143">
        <f t="shared" si="53"/>
        <v>1185833.3333333333</v>
      </c>
      <c r="CV319" s="143">
        <f t="shared" si="53"/>
        <v>1185833.3333333333</v>
      </c>
      <c r="CW319" s="144">
        <f t="shared" si="53"/>
        <v>1185833.3333333333</v>
      </c>
      <c r="CX319" s="317">
        <f t="shared" si="53"/>
        <v>1572883.3333333333</v>
      </c>
      <c r="CY319" s="320">
        <f t="shared" ref="CY319:DI319" si="54">+SUM(CY320:CY322)</f>
        <v>1572883.3333333333</v>
      </c>
      <c r="CZ319" s="320">
        <f t="shared" si="54"/>
        <v>1572883.3333333333</v>
      </c>
      <c r="DA319" s="320">
        <f t="shared" si="54"/>
        <v>1572883.3333333333</v>
      </c>
      <c r="DB319" s="320">
        <f t="shared" si="54"/>
        <v>1572883.3333333333</v>
      </c>
      <c r="DC319" s="320">
        <f t="shared" si="54"/>
        <v>1572883.3333333333</v>
      </c>
      <c r="DD319" s="320">
        <f t="shared" si="54"/>
        <v>1572883.3333333333</v>
      </c>
      <c r="DE319" s="320">
        <f t="shared" si="54"/>
        <v>1572883.3333333333</v>
      </c>
      <c r="DF319" s="320">
        <f t="shared" si="54"/>
        <v>1572883.3333333333</v>
      </c>
      <c r="DG319" s="320">
        <f t="shared" si="54"/>
        <v>1572883.3333333333</v>
      </c>
      <c r="DH319" s="320">
        <f t="shared" si="54"/>
        <v>1572883.3333333333</v>
      </c>
      <c r="DI319" s="318">
        <f t="shared" si="54"/>
        <v>1572883.3333333333</v>
      </c>
      <c r="DJ319" s="142">
        <f>+SUM(DJ320:DJ322)</f>
        <v>1770966.6666666667</v>
      </c>
      <c r="DK319" s="143">
        <f t="shared" ref="DK319:DU319" si="55">+SUM(DK320:DK322)</f>
        <v>1770966.6666666667</v>
      </c>
      <c r="DL319" s="143">
        <f t="shared" si="55"/>
        <v>1770966.6666666667</v>
      </c>
      <c r="DM319" s="143">
        <f t="shared" si="55"/>
        <v>1770966.6666666667</v>
      </c>
      <c r="DN319" s="143">
        <f t="shared" si="55"/>
        <v>1770966.6666666667</v>
      </c>
      <c r="DO319" s="143">
        <f t="shared" si="55"/>
        <v>1770966.6666666667</v>
      </c>
      <c r="DP319" s="143">
        <f t="shared" si="55"/>
        <v>1770966.6666666667</v>
      </c>
      <c r="DQ319" s="143">
        <f t="shared" si="55"/>
        <v>1770966.6666666667</v>
      </c>
      <c r="DR319" s="143">
        <f t="shared" si="55"/>
        <v>1770966.6666666667</v>
      </c>
      <c r="DS319" s="143">
        <f t="shared" si="55"/>
        <v>1770966.6666666667</v>
      </c>
      <c r="DT319" s="143">
        <f t="shared" si="55"/>
        <v>1770966.6666666667</v>
      </c>
      <c r="DU319" s="144">
        <f t="shared" si="55"/>
        <v>1770966.6666666667</v>
      </c>
    </row>
    <row r="320" spans="1:125">
      <c r="D320" s="74" t="str">
        <f t="shared" si="37"/>
        <v>4181p</v>
      </c>
      <c r="E320" s="78" t="s">
        <v>214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1185833.3333333333</v>
      </c>
      <c r="CM320" s="105">
        <v>1185833.3333333333</v>
      </c>
      <c r="CN320" s="105">
        <v>1185833.3333333333</v>
      </c>
      <c r="CO320" s="105">
        <v>1185833.3333333333</v>
      </c>
      <c r="CP320" s="105">
        <v>1185833.3333333333</v>
      </c>
      <c r="CQ320" s="105">
        <v>1185833.3333333333</v>
      </c>
      <c r="CR320" s="105">
        <v>1185833.3333333333</v>
      </c>
      <c r="CS320" s="105">
        <v>1185833.3333333333</v>
      </c>
      <c r="CT320" s="105">
        <v>1185833.3333333333</v>
      </c>
      <c r="CU320" s="105">
        <v>1185833.3333333333</v>
      </c>
      <c r="CV320" s="105">
        <v>1185833.3333333333</v>
      </c>
      <c r="CW320" s="106">
        <v>1185833.3333333333</v>
      </c>
      <c r="CX320" s="316">
        <v>1572883.3333333333</v>
      </c>
      <c r="CY320" s="319">
        <v>1572883.3333333333</v>
      </c>
      <c r="CZ320" s="319">
        <v>1572883.3333333333</v>
      </c>
      <c r="DA320" s="319">
        <v>1572883.3333333333</v>
      </c>
      <c r="DB320" s="319">
        <v>1572883.3333333333</v>
      </c>
      <c r="DC320" s="319">
        <v>1572883.3333333333</v>
      </c>
      <c r="DD320" s="319">
        <v>1572883.3333333333</v>
      </c>
      <c r="DE320" s="319">
        <v>1572883.3333333333</v>
      </c>
      <c r="DF320" s="319">
        <v>1572883.3333333333</v>
      </c>
      <c r="DG320" s="319">
        <v>1572883.3333333333</v>
      </c>
      <c r="DH320" s="319">
        <v>1572883.3333333333</v>
      </c>
      <c r="DI320" s="315">
        <v>1572883.3333333333</v>
      </c>
      <c r="DJ320" s="104">
        <v>1770966.6666666667</v>
      </c>
      <c r="DK320" s="105">
        <v>1770966.6666666667</v>
      </c>
      <c r="DL320" s="105">
        <v>1770966.6666666667</v>
      </c>
      <c r="DM320" s="105">
        <v>1770966.6666666667</v>
      </c>
      <c r="DN320" s="105">
        <v>1770966.6666666667</v>
      </c>
      <c r="DO320" s="105">
        <v>1770966.6666666667</v>
      </c>
      <c r="DP320" s="105">
        <v>1770966.6666666667</v>
      </c>
      <c r="DQ320" s="105">
        <v>1770966.6666666667</v>
      </c>
      <c r="DR320" s="105">
        <v>1770966.6666666667</v>
      </c>
      <c r="DS320" s="105">
        <v>1770966.6666666667</v>
      </c>
      <c r="DT320" s="105">
        <v>1770966.6666666667</v>
      </c>
      <c r="DU320" s="106">
        <v>1770966.6666666667</v>
      </c>
    </row>
    <row r="321" spans="1:125">
      <c r="D321" s="74" t="str">
        <f t="shared" si="37"/>
        <v>4182p</v>
      </c>
      <c r="E321" s="78" t="s">
        <v>216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6"/>
      <c r="CX321" s="316">
        <v>0</v>
      </c>
      <c r="CY321" s="319">
        <v>0</v>
      </c>
      <c r="CZ321" s="319">
        <v>0</v>
      </c>
      <c r="DA321" s="319">
        <v>0</v>
      </c>
      <c r="DB321" s="319">
        <v>0</v>
      </c>
      <c r="DC321" s="319">
        <v>0</v>
      </c>
      <c r="DD321" s="319">
        <v>0</v>
      </c>
      <c r="DE321" s="319">
        <v>0</v>
      </c>
      <c r="DF321" s="319">
        <v>0</v>
      </c>
      <c r="DG321" s="319">
        <v>0</v>
      </c>
      <c r="DH321" s="319">
        <v>0</v>
      </c>
      <c r="DI321" s="315">
        <v>0</v>
      </c>
      <c r="DJ321" s="104">
        <v>0</v>
      </c>
      <c r="DK321" s="105">
        <v>0</v>
      </c>
      <c r="DL321" s="105">
        <v>0</v>
      </c>
      <c r="DM321" s="105">
        <v>0</v>
      </c>
      <c r="DN321" s="105">
        <v>0</v>
      </c>
      <c r="DO321" s="105">
        <v>0</v>
      </c>
      <c r="DP321" s="105">
        <v>0</v>
      </c>
      <c r="DQ321" s="105">
        <v>0</v>
      </c>
      <c r="DR321" s="105">
        <v>0</v>
      </c>
      <c r="DS321" s="105">
        <v>0</v>
      </c>
      <c r="DT321" s="105">
        <v>0</v>
      </c>
      <c r="DU321" s="106">
        <v>0</v>
      </c>
    </row>
    <row r="322" spans="1:125">
      <c r="D322" s="74" t="str">
        <f t="shared" si="37"/>
        <v>4183p</v>
      </c>
      <c r="E322" s="78" t="s">
        <v>218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6"/>
      <c r="CX322" s="316">
        <v>0</v>
      </c>
      <c r="CY322" s="319">
        <v>0</v>
      </c>
      <c r="CZ322" s="319">
        <v>0</v>
      </c>
      <c r="DA322" s="319">
        <v>0</v>
      </c>
      <c r="DB322" s="319">
        <v>0</v>
      </c>
      <c r="DC322" s="319">
        <v>0</v>
      </c>
      <c r="DD322" s="319">
        <v>0</v>
      </c>
      <c r="DE322" s="319">
        <v>0</v>
      </c>
      <c r="DF322" s="319">
        <v>0</v>
      </c>
      <c r="DG322" s="319">
        <v>0</v>
      </c>
      <c r="DH322" s="319">
        <v>0</v>
      </c>
      <c r="DI322" s="315">
        <v>0</v>
      </c>
      <c r="DJ322" s="104">
        <v>0</v>
      </c>
      <c r="DK322" s="105">
        <v>0</v>
      </c>
      <c r="DL322" s="105">
        <v>0</v>
      </c>
      <c r="DM322" s="105">
        <v>0</v>
      </c>
      <c r="DN322" s="105">
        <v>0</v>
      </c>
      <c r="DO322" s="105">
        <v>0</v>
      </c>
      <c r="DP322" s="105">
        <v>0</v>
      </c>
      <c r="DQ322" s="105">
        <v>0</v>
      </c>
      <c r="DR322" s="105">
        <v>0</v>
      </c>
      <c r="DS322" s="105">
        <v>0</v>
      </c>
      <c r="DT322" s="105">
        <v>0</v>
      </c>
      <c r="DU322" s="106">
        <v>0</v>
      </c>
    </row>
    <row r="323" spans="1:125" s="9" customFormat="1">
      <c r="A323" s="140"/>
      <c r="B323" s="140"/>
      <c r="C323" s="140">
        <v>419</v>
      </c>
      <c r="D323" s="140" t="str">
        <f t="shared" si="37"/>
        <v>419p</v>
      </c>
      <c r="E323" s="141" t="s">
        <v>220</v>
      </c>
      <c r="F323" s="142"/>
      <c r="G323" s="143"/>
      <c r="H323" s="143"/>
      <c r="I323" s="143"/>
      <c r="J323" s="143"/>
      <c r="K323" s="143"/>
      <c r="L323" s="143"/>
      <c r="M323" s="143"/>
      <c r="N323" s="143"/>
      <c r="O323" s="143"/>
      <c r="P323" s="143"/>
      <c r="Q323" s="144"/>
      <c r="R323" s="142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144"/>
      <c r="AD323" s="142"/>
      <c r="AE323" s="143"/>
      <c r="AF323" s="143"/>
      <c r="AG323" s="143"/>
      <c r="AH323" s="143"/>
      <c r="AI323" s="143"/>
      <c r="AJ323" s="143"/>
      <c r="AK323" s="143"/>
      <c r="AL323" s="143"/>
      <c r="AM323" s="143"/>
      <c r="AN323" s="143"/>
      <c r="AO323" s="144"/>
      <c r="AP323" s="142"/>
      <c r="AQ323" s="143"/>
      <c r="AR323" s="143"/>
      <c r="AS323" s="143"/>
      <c r="AT323" s="143"/>
      <c r="AU323" s="143"/>
      <c r="AV323" s="143"/>
      <c r="AW323" s="143"/>
      <c r="AX323" s="143"/>
      <c r="AY323" s="143"/>
      <c r="AZ323" s="143"/>
      <c r="BA323" s="144"/>
      <c r="BB323" s="142"/>
      <c r="BC323" s="143"/>
      <c r="BD323" s="143"/>
      <c r="BE323" s="143"/>
      <c r="BF323" s="143"/>
      <c r="BG323" s="143"/>
      <c r="BH323" s="143"/>
      <c r="BI323" s="143"/>
      <c r="BJ323" s="143"/>
      <c r="BK323" s="143"/>
      <c r="BL323" s="143"/>
      <c r="BM323" s="144"/>
      <c r="BN323" s="142"/>
      <c r="BO323" s="143"/>
      <c r="BP323" s="143"/>
      <c r="BQ323" s="143"/>
      <c r="BR323" s="143"/>
      <c r="BS323" s="143"/>
      <c r="BT323" s="143"/>
      <c r="BU323" s="143"/>
      <c r="BV323" s="143"/>
      <c r="BW323" s="143"/>
      <c r="BX323" s="143"/>
      <c r="BY323" s="144"/>
      <c r="BZ323" s="142"/>
      <c r="CA323" s="143"/>
      <c r="CB323" s="143"/>
      <c r="CC323" s="143"/>
      <c r="CD323" s="143"/>
      <c r="CE323" s="143"/>
      <c r="CF323" s="143"/>
      <c r="CG323" s="143"/>
      <c r="CH323" s="143"/>
      <c r="CI323" s="143"/>
      <c r="CJ323" s="143"/>
      <c r="CK323" s="143"/>
      <c r="CL323" s="142">
        <f t="shared" ref="CL323:CX323" si="56">+SUM(CL324:CL332)</f>
        <v>2119159.9008333334</v>
      </c>
      <c r="CM323" s="143">
        <f t="shared" si="56"/>
        <v>2119159.9008333334</v>
      </c>
      <c r="CN323" s="143">
        <f t="shared" si="56"/>
        <v>2119159.9008333334</v>
      </c>
      <c r="CO323" s="143">
        <f t="shared" si="56"/>
        <v>2119159.9008333334</v>
      </c>
      <c r="CP323" s="143">
        <f t="shared" si="56"/>
        <v>2119159.9008333334</v>
      </c>
      <c r="CQ323" s="143">
        <f t="shared" si="56"/>
        <v>2119159.9008333334</v>
      </c>
      <c r="CR323" s="143">
        <f t="shared" si="56"/>
        <v>2119159.9008333334</v>
      </c>
      <c r="CS323" s="143">
        <f t="shared" si="56"/>
        <v>2119159.9008333334</v>
      </c>
      <c r="CT323" s="143">
        <f t="shared" si="56"/>
        <v>2119159.9008333334</v>
      </c>
      <c r="CU323" s="143">
        <f t="shared" si="56"/>
        <v>2119159.9008333334</v>
      </c>
      <c r="CV323" s="143">
        <f t="shared" si="56"/>
        <v>2119159.9008333334</v>
      </c>
      <c r="CW323" s="144">
        <f t="shared" si="56"/>
        <v>2119159.9008333334</v>
      </c>
      <c r="CX323" s="317">
        <f t="shared" si="56"/>
        <v>2186482.9354613866</v>
      </c>
      <c r="CY323" s="320">
        <f t="shared" ref="CY323:DI323" si="57">+SUM(CY324:CY332)</f>
        <v>2186482.9354613866</v>
      </c>
      <c r="CZ323" s="320">
        <f t="shared" si="57"/>
        <v>2186482.9354613866</v>
      </c>
      <c r="DA323" s="320">
        <f t="shared" si="57"/>
        <v>2186482.9354613866</v>
      </c>
      <c r="DB323" s="320">
        <f t="shared" si="57"/>
        <v>2186482.9354613866</v>
      </c>
      <c r="DC323" s="320">
        <f t="shared" si="57"/>
        <v>2186482.9354613866</v>
      </c>
      <c r="DD323" s="320">
        <f t="shared" si="57"/>
        <v>2186482.9354613866</v>
      </c>
      <c r="DE323" s="320">
        <f t="shared" si="57"/>
        <v>2186482.9354613866</v>
      </c>
      <c r="DF323" s="320">
        <f t="shared" si="57"/>
        <v>2186482.9354613866</v>
      </c>
      <c r="DG323" s="320">
        <f t="shared" si="57"/>
        <v>2186482.9354613866</v>
      </c>
      <c r="DH323" s="320">
        <f t="shared" si="57"/>
        <v>2186482.9354613866</v>
      </c>
      <c r="DI323" s="318">
        <f t="shared" si="57"/>
        <v>2186482.9354613866</v>
      </c>
      <c r="DJ323" s="142">
        <f>+SUM(DJ324:DJ332)</f>
        <v>2491662.8099999996</v>
      </c>
      <c r="DK323" s="143">
        <f t="shared" ref="DK323:DU323" si="58">+SUM(DK324:DK332)</f>
        <v>2491662.8099999996</v>
      </c>
      <c r="DL323" s="143">
        <f t="shared" si="58"/>
        <v>2491662.8099999996</v>
      </c>
      <c r="DM323" s="143">
        <f t="shared" si="58"/>
        <v>2491662.8099999996</v>
      </c>
      <c r="DN323" s="143">
        <f t="shared" si="58"/>
        <v>2491662.8099999996</v>
      </c>
      <c r="DO323" s="143">
        <f t="shared" si="58"/>
        <v>2491662.8099999996</v>
      </c>
      <c r="DP323" s="143">
        <f t="shared" si="58"/>
        <v>2491662.8099999996</v>
      </c>
      <c r="DQ323" s="143">
        <f t="shared" si="58"/>
        <v>2491662.8099999996</v>
      </c>
      <c r="DR323" s="143">
        <f t="shared" si="58"/>
        <v>2491662.8099999996</v>
      </c>
      <c r="DS323" s="143">
        <f t="shared" si="58"/>
        <v>2491662.8099999996</v>
      </c>
      <c r="DT323" s="143">
        <f t="shared" si="58"/>
        <v>2491662.8099999996</v>
      </c>
      <c r="DU323" s="144">
        <f t="shared" si="58"/>
        <v>2491662.8099999996</v>
      </c>
    </row>
    <row r="324" spans="1:125">
      <c r="D324" s="74" t="str">
        <f t="shared" si="37"/>
        <v>4191p</v>
      </c>
      <c r="E324" s="78" t="s">
        <v>222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358791.42499999999</v>
      </c>
      <c r="CM324" s="105">
        <v>358791.42499999999</v>
      </c>
      <c r="CN324" s="105">
        <v>358791.42499999999</v>
      </c>
      <c r="CO324" s="105">
        <v>358791.42499999999</v>
      </c>
      <c r="CP324" s="105">
        <v>358791.42499999999</v>
      </c>
      <c r="CQ324" s="105">
        <v>358791.42499999999</v>
      </c>
      <c r="CR324" s="105">
        <v>358791.42499999999</v>
      </c>
      <c r="CS324" s="105">
        <v>358791.42499999999</v>
      </c>
      <c r="CT324" s="105">
        <v>358791.42499999999</v>
      </c>
      <c r="CU324" s="105">
        <v>358791.42499999999</v>
      </c>
      <c r="CV324" s="105">
        <v>358791.42499999999</v>
      </c>
      <c r="CW324" s="106">
        <v>358791.42499999999</v>
      </c>
      <c r="CX324" s="316">
        <v>338522.19022414373</v>
      </c>
      <c r="CY324" s="319">
        <v>338522.19022414373</v>
      </c>
      <c r="CZ324" s="319">
        <v>338522.19022414373</v>
      </c>
      <c r="DA324" s="319">
        <v>338522.19022414373</v>
      </c>
      <c r="DB324" s="319">
        <v>338522.19022414373</v>
      </c>
      <c r="DC324" s="319">
        <v>338522.19022414373</v>
      </c>
      <c r="DD324" s="319">
        <v>338522.19022414373</v>
      </c>
      <c r="DE324" s="319">
        <v>338522.19022414373</v>
      </c>
      <c r="DF324" s="319">
        <v>338522.19022414373</v>
      </c>
      <c r="DG324" s="319">
        <v>338522.19022414373</v>
      </c>
      <c r="DH324" s="319">
        <v>338522.19022414373</v>
      </c>
      <c r="DI324" s="315">
        <v>338522.19022414373</v>
      </c>
      <c r="DJ324" s="104">
        <v>366703.53750000003</v>
      </c>
      <c r="DK324" s="105">
        <v>366703.53750000003</v>
      </c>
      <c r="DL324" s="105">
        <v>366703.53750000003</v>
      </c>
      <c r="DM324" s="105">
        <v>366703.53750000003</v>
      </c>
      <c r="DN324" s="105">
        <v>366703.53750000003</v>
      </c>
      <c r="DO324" s="105">
        <v>366703.53750000003</v>
      </c>
      <c r="DP324" s="105">
        <v>366703.53750000003</v>
      </c>
      <c r="DQ324" s="105">
        <v>366703.53750000003</v>
      </c>
      <c r="DR324" s="105">
        <v>366703.53750000003</v>
      </c>
      <c r="DS324" s="105">
        <v>366703.53750000003</v>
      </c>
      <c r="DT324" s="105">
        <v>366703.53750000003</v>
      </c>
      <c r="DU324" s="106">
        <v>366703.53750000003</v>
      </c>
    </row>
    <row r="325" spans="1:125">
      <c r="D325" s="74" t="str">
        <f t="shared" si="37"/>
        <v>4192p</v>
      </c>
      <c r="E325" s="78" t="s">
        <v>224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215284.99583333335</v>
      </c>
      <c r="CM325" s="105">
        <v>215284.99583333335</v>
      </c>
      <c r="CN325" s="105">
        <v>215284.99583333335</v>
      </c>
      <c r="CO325" s="105">
        <v>215284.99583333335</v>
      </c>
      <c r="CP325" s="105">
        <v>215284.99583333335</v>
      </c>
      <c r="CQ325" s="105">
        <v>215284.99583333335</v>
      </c>
      <c r="CR325" s="105">
        <v>215284.99583333335</v>
      </c>
      <c r="CS325" s="105">
        <v>215284.99583333335</v>
      </c>
      <c r="CT325" s="105">
        <v>215284.99583333335</v>
      </c>
      <c r="CU325" s="105">
        <v>215284.99583333335</v>
      </c>
      <c r="CV325" s="105">
        <v>215284.99583333335</v>
      </c>
      <c r="CW325" s="106">
        <v>215284.99583333335</v>
      </c>
      <c r="CX325" s="316">
        <v>198115.64551112629</v>
      </c>
      <c r="CY325" s="319">
        <v>198115.64551112629</v>
      </c>
      <c r="CZ325" s="319">
        <v>198115.64551112629</v>
      </c>
      <c r="DA325" s="319">
        <v>198115.64551112629</v>
      </c>
      <c r="DB325" s="319">
        <v>198115.64551112629</v>
      </c>
      <c r="DC325" s="319">
        <v>198115.64551112629</v>
      </c>
      <c r="DD325" s="319">
        <v>198115.64551112629</v>
      </c>
      <c r="DE325" s="319">
        <v>198115.64551112629</v>
      </c>
      <c r="DF325" s="319">
        <v>198115.64551112629</v>
      </c>
      <c r="DG325" s="319">
        <v>198115.64551112629</v>
      </c>
      <c r="DH325" s="319">
        <v>198115.64551112629</v>
      </c>
      <c r="DI325" s="315">
        <v>198115.64551112629</v>
      </c>
      <c r="DJ325" s="104">
        <v>112305.41666666667</v>
      </c>
      <c r="DK325" s="105">
        <v>112305.41666666667</v>
      </c>
      <c r="DL325" s="105">
        <v>112305.41666666667</v>
      </c>
      <c r="DM325" s="105">
        <v>112305.41666666667</v>
      </c>
      <c r="DN325" s="105">
        <v>112305.41666666667</v>
      </c>
      <c r="DO325" s="105">
        <v>112305.41666666667</v>
      </c>
      <c r="DP325" s="105">
        <v>112305.41666666667</v>
      </c>
      <c r="DQ325" s="105">
        <v>112305.41666666667</v>
      </c>
      <c r="DR325" s="105">
        <v>112305.41666666667</v>
      </c>
      <c r="DS325" s="105">
        <v>112305.41666666667</v>
      </c>
      <c r="DT325" s="105">
        <v>112305.41666666667</v>
      </c>
      <c r="DU325" s="106">
        <v>112305.41666666667</v>
      </c>
    </row>
    <row r="326" spans="1:125">
      <c r="D326" s="74" t="str">
        <f t="shared" si="37"/>
        <v>4193p</v>
      </c>
      <c r="E326" s="78" t="s">
        <v>226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523469</v>
      </c>
      <c r="CM326" s="105">
        <v>523469</v>
      </c>
      <c r="CN326" s="105">
        <v>523469</v>
      </c>
      <c r="CO326" s="105">
        <v>523469</v>
      </c>
      <c r="CP326" s="105">
        <v>523469</v>
      </c>
      <c r="CQ326" s="105">
        <v>523469</v>
      </c>
      <c r="CR326" s="105">
        <v>523469</v>
      </c>
      <c r="CS326" s="105">
        <v>523469</v>
      </c>
      <c r="CT326" s="105">
        <v>523469</v>
      </c>
      <c r="CU326" s="105">
        <v>523469</v>
      </c>
      <c r="CV326" s="105">
        <v>523469</v>
      </c>
      <c r="CW326" s="106">
        <v>523469</v>
      </c>
      <c r="CX326" s="316">
        <v>624553.1953420419</v>
      </c>
      <c r="CY326" s="319">
        <v>624553.1953420419</v>
      </c>
      <c r="CZ326" s="319">
        <v>624553.1953420419</v>
      </c>
      <c r="DA326" s="319">
        <v>624553.1953420419</v>
      </c>
      <c r="DB326" s="319">
        <v>624553.1953420419</v>
      </c>
      <c r="DC326" s="319">
        <v>624553.1953420419</v>
      </c>
      <c r="DD326" s="319">
        <v>624553.1953420419</v>
      </c>
      <c r="DE326" s="319">
        <v>624553.1953420419</v>
      </c>
      <c r="DF326" s="319">
        <v>624553.1953420419</v>
      </c>
      <c r="DG326" s="319">
        <v>624553.1953420419</v>
      </c>
      <c r="DH326" s="319">
        <v>624553.1953420419</v>
      </c>
      <c r="DI326" s="315">
        <v>624553.1953420419</v>
      </c>
      <c r="DJ326" s="104">
        <v>771651.67749999987</v>
      </c>
      <c r="DK326" s="105">
        <v>771651.67749999987</v>
      </c>
      <c r="DL326" s="105">
        <v>771651.67749999987</v>
      </c>
      <c r="DM326" s="105">
        <v>771651.67749999987</v>
      </c>
      <c r="DN326" s="105">
        <v>771651.67749999987</v>
      </c>
      <c r="DO326" s="105">
        <v>771651.67749999987</v>
      </c>
      <c r="DP326" s="105">
        <v>771651.67749999987</v>
      </c>
      <c r="DQ326" s="105">
        <v>771651.67749999987</v>
      </c>
      <c r="DR326" s="105">
        <v>771651.67749999987</v>
      </c>
      <c r="DS326" s="105">
        <v>771651.67749999987</v>
      </c>
      <c r="DT326" s="105">
        <v>771651.67749999987</v>
      </c>
      <c r="DU326" s="106">
        <v>771651.67749999987</v>
      </c>
    </row>
    <row r="327" spans="1:125">
      <c r="D327" s="74" t="str">
        <f t="shared" si="37"/>
        <v>4194p</v>
      </c>
      <c r="E327" s="78" t="s">
        <v>228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182324.41333333333</v>
      </c>
      <c r="CM327" s="105">
        <v>182324.41333333333</v>
      </c>
      <c r="CN327" s="105">
        <v>182324.41333333333</v>
      </c>
      <c r="CO327" s="105">
        <v>182324.41333333333</v>
      </c>
      <c r="CP327" s="105">
        <v>182324.41333333333</v>
      </c>
      <c r="CQ327" s="105">
        <v>182324.41333333333</v>
      </c>
      <c r="CR327" s="105">
        <v>182324.41333333333</v>
      </c>
      <c r="CS327" s="105">
        <v>182324.41333333333</v>
      </c>
      <c r="CT327" s="105">
        <v>182324.41333333333</v>
      </c>
      <c r="CU327" s="105">
        <v>182324.41333333333</v>
      </c>
      <c r="CV327" s="105">
        <v>182324.41333333333</v>
      </c>
      <c r="CW327" s="106">
        <v>182324.41333333333</v>
      </c>
      <c r="CX327" s="316">
        <v>185467.19903700319</v>
      </c>
      <c r="CY327" s="319">
        <v>185467.19903700319</v>
      </c>
      <c r="CZ327" s="319">
        <v>185467.19903700319</v>
      </c>
      <c r="DA327" s="319">
        <v>185467.19903700319</v>
      </c>
      <c r="DB327" s="319">
        <v>185467.19903700319</v>
      </c>
      <c r="DC327" s="319">
        <v>185467.19903700319</v>
      </c>
      <c r="DD327" s="319">
        <v>185467.19903700319</v>
      </c>
      <c r="DE327" s="319">
        <v>185467.19903700319</v>
      </c>
      <c r="DF327" s="319">
        <v>185467.19903700319</v>
      </c>
      <c r="DG327" s="319">
        <v>185467.19903700319</v>
      </c>
      <c r="DH327" s="319">
        <v>185467.19903700319</v>
      </c>
      <c r="DI327" s="315">
        <v>185467.19903700319</v>
      </c>
      <c r="DJ327" s="104">
        <v>175369.42166666666</v>
      </c>
      <c r="DK327" s="105">
        <v>175369.42166666666</v>
      </c>
      <c r="DL327" s="105">
        <v>175369.42166666666</v>
      </c>
      <c r="DM327" s="105">
        <v>175369.42166666666</v>
      </c>
      <c r="DN327" s="105">
        <v>175369.42166666666</v>
      </c>
      <c r="DO327" s="105">
        <v>175369.42166666666</v>
      </c>
      <c r="DP327" s="105">
        <v>175369.42166666666</v>
      </c>
      <c r="DQ327" s="105">
        <v>175369.42166666666</v>
      </c>
      <c r="DR327" s="105">
        <v>175369.42166666666</v>
      </c>
      <c r="DS327" s="105">
        <v>175369.42166666666</v>
      </c>
      <c r="DT327" s="105">
        <v>175369.42166666666</v>
      </c>
      <c r="DU327" s="106">
        <v>175369.42166666666</v>
      </c>
    </row>
    <row r="328" spans="1:125" ht="30">
      <c r="D328" s="74" t="str">
        <f t="shared" si="37"/>
        <v>4195p</v>
      </c>
      <c r="E328" s="78" t="s">
        <v>230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189097.92</v>
      </c>
      <c r="CM328" s="105">
        <v>189097.92</v>
      </c>
      <c r="CN328" s="105">
        <v>189097.92</v>
      </c>
      <c r="CO328" s="105">
        <v>189097.92</v>
      </c>
      <c r="CP328" s="105">
        <v>189097.92</v>
      </c>
      <c r="CQ328" s="105">
        <v>189097.92</v>
      </c>
      <c r="CR328" s="105">
        <v>189097.92</v>
      </c>
      <c r="CS328" s="105">
        <v>189097.92</v>
      </c>
      <c r="CT328" s="105">
        <v>189097.92</v>
      </c>
      <c r="CU328" s="105">
        <v>189097.92</v>
      </c>
      <c r="CV328" s="105">
        <v>189097.92</v>
      </c>
      <c r="CW328" s="106">
        <v>189097.92</v>
      </c>
      <c r="CX328" s="316">
        <v>331173.49028020015</v>
      </c>
      <c r="CY328" s="319">
        <v>331173.49028020015</v>
      </c>
      <c r="CZ328" s="319">
        <v>331173.49028020015</v>
      </c>
      <c r="DA328" s="319">
        <v>331173.49028020015</v>
      </c>
      <c r="DB328" s="319">
        <v>331173.49028020015</v>
      </c>
      <c r="DC328" s="319">
        <v>331173.49028020015</v>
      </c>
      <c r="DD328" s="319">
        <v>331173.49028020015</v>
      </c>
      <c r="DE328" s="319">
        <v>331173.49028020015</v>
      </c>
      <c r="DF328" s="319">
        <v>331173.49028020015</v>
      </c>
      <c r="DG328" s="319">
        <v>331173.49028020015</v>
      </c>
      <c r="DH328" s="319">
        <v>331173.49028020015</v>
      </c>
      <c r="DI328" s="315">
        <v>331173.49028020015</v>
      </c>
      <c r="DJ328" s="104">
        <v>319420.46249999997</v>
      </c>
      <c r="DK328" s="105">
        <v>319420.46249999997</v>
      </c>
      <c r="DL328" s="105">
        <v>319420.46249999997</v>
      </c>
      <c r="DM328" s="105">
        <v>319420.46249999997</v>
      </c>
      <c r="DN328" s="105">
        <v>319420.46249999997</v>
      </c>
      <c r="DO328" s="105">
        <v>319420.46249999997</v>
      </c>
      <c r="DP328" s="105">
        <v>319420.46249999997</v>
      </c>
      <c r="DQ328" s="105">
        <v>319420.46249999997</v>
      </c>
      <c r="DR328" s="105">
        <v>319420.46249999997</v>
      </c>
      <c r="DS328" s="105">
        <v>319420.46249999997</v>
      </c>
      <c r="DT328" s="105">
        <v>319420.46249999997</v>
      </c>
      <c r="DU328" s="106">
        <v>319420.46249999997</v>
      </c>
    </row>
    <row r="329" spans="1:125">
      <c r="D329" s="74" t="str">
        <f t="shared" si="37"/>
        <v>4196p</v>
      </c>
      <c r="E329" s="78" t="s">
        <v>232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353763.10833333334</v>
      </c>
      <c r="CM329" s="105">
        <v>353763.10833333334</v>
      </c>
      <c r="CN329" s="105">
        <v>353763.10833333334</v>
      </c>
      <c r="CO329" s="105">
        <v>353763.10833333334</v>
      </c>
      <c r="CP329" s="105">
        <v>353763.10833333334</v>
      </c>
      <c r="CQ329" s="105">
        <v>353763.10833333334</v>
      </c>
      <c r="CR329" s="105">
        <v>353763.10833333334</v>
      </c>
      <c r="CS329" s="105">
        <v>353763.10833333334</v>
      </c>
      <c r="CT329" s="105">
        <v>353763.10833333334</v>
      </c>
      <c r="CU329" s="105">
        <v>353763.10833333334</v>
      </c>
      <c r="CV329" s="105">
        <v>353763.10833333334</v>
      </c>
      <c r="CW329" s="106">
        <v>353763.10833333334</v>
      </c>
      <c r="CX329" s="316">
        <v>301413.99206139107</v>
      </c>
      <c r="CY329" s="319">
        <v>301413.99206139107</v>
      </c>
      <c r="CZ329" s="319">
        <v>301413.99206139107</v>
      </c>
      <c r="DA329" s="319">
        <v>301413.99206139107</v>
      </c>
      <c r="DB329" s="319">
        <v>301413.99206139107</v>
      </c>
      <c r="DC329" s="319">
        <v>301413.99206139107</v>
      </c>
      <c r="DD329" s="319">
        <v>301413.99206139107</v>
      </c>
      <c r="DE329" s="319">
        <v>301413.99206139107</v>
      </c>
      <c r="DF329" s="319">
        <v>301413.99206139107</v>
      </c>
      <c r="DG329" s="319">
        <v>301413.99206139107</v>
      </c>
      <c r="DH329" s="319">
        <v>301413.99206139107</v>
      </c>
      <c r="DI329" s="315">
        <v>301413.99206139107</v>
      </c>
      <c r="DJ329" s="104">
        <v>351830.13000000006</v>
      </c>
      <c r="DK329" s="105">
        <v>351830.13000000006</v>
      </c>
      <c r="DL329" s="105">
        <v>351830.13000000006</v>
      </c>
      <c r="DM329" s="105">
        <v>351830.13000000006</v>
      </c>
      <c r="DN329" s="105">
        <v>351830.13000000006</v>
      </c>
      <c r="DO329" s="105">
        <v>351830.13000000006</v>
      </c>
      <c r="DP329" s="105">
        <v>351830.13000000006</v>
      </c>
      <c r="DQ329" s="105">
        <v>351830.13000000006</v>
      </c>
      <c r="DR329" s="105">
        <v>351830.13000000006</v>
      </c>
      <c r="DS329" s="105">
        <v>351830.13000000006</v>
      </c>
      <c r="DT329" s="105">
        <v>351830.13000000006</v>
      </c>
      <c r="DU329" s="106">
        <v>351830.13000000006</v>
      </c>
    </row>
    <row r="330" spans="1:125">
      <c r="D330" s="74" t="str">
        <f t="shared" si="37"/>
        <v>4197p</v>
      </c>
      <c r="E330" s="78" t="s">
        <v>234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66.666666666666671</v>
      </c>
      <c r="CM330" s="105">
        <v>66.666666666666671</v>
      </c>
      <c r="CN330" s="105">
        <v>66.666666666666671</v>
      </c>
      <c r="CO330" s="105">
        <v>66.666666666666671</v>
      </c>
      <c r="CP330" s="105">
        <v>66.666666666666671</v>
      </c>
      <c r="CQ330" s="105">
        <v>66.666666666666671</v>
      </c>
      <c r="CR330" s="105">
        <v>66.666666666666671</v>
      </c>
      <c r="CS330" s="105">
        <v>66.666666666666671</v>
      </c>
      <c r="CT330" s="105">
        <v>66.666666666666671</v>
      </c>
      <c r="CU330" s="105">
        <v>66.666666666666671</v>
      </c>
      <c r="CV330" s="105">
        <v>66.666666666666671</v>
      </c>
      <c r="CW330" s="106">
        <v>66.666666666666671</v>
      </c>
      <c r="CX330" s="316">
        <v>105.61633532026926</v>
      </c>
      <c r="CY330" s="319">
        <v>105.61633532026926</v>
      </c>
      <c r="CZ330" s="319">
        <v>105.61633532026926</v>
      </c>
      <c r="DA330" s="319">
        <v>105.61633532026926</v>
      </c>
      <c r="DB330" s="319">
        <v>105.61633532026926</v>
      </c>
      <c r="DC330" s="319">
        <v>105.61633532026926</v>
      </c>
      <c r="DD330" s="319">
        <v>105.61633532026926</v>
      </c>
      <c r="DE330" s="319">
        <v>105.61633532026926</v>
      </c>
      <c r="DF330" s="319">
        <v>105.61633532026926</v>
      </c>
      <c r="DG330" s="319">
        <v>105.61633532026926</v>
      </c>
      <c r="DH330" s="319">
        <v>105.61633532026926</v>
      </c>
      <c r="DI330" s="315">
        <v>105.61633532026926</v>
      </c>
      <c r="DJ330" s="104">
        <v>125.83333333333333</v>
      </c>
      <c r="DK330" s="105">
        <v>125.83333333333333</v>
      </c>
      <c r="DL330" s="105">
        <v>125.83333333333333</v>
      </c>
      <c r="DM330" s="105">
        <v>125.83333333333333</v>
      </c>
      <c r="DN330" s="105">
        <v>125.83333333333333</v>
      </c>
      <c r="DO330" s="105">
        <v>125.83333333333333</v>
      </c>
      <c r="DP330" s="105">
        <v>125.83333333333333</v>
      </c>
      <c r="DQ330" s="105">
        <v>125.83333333333333</v>
      </c>
      <c r="DR330" s="105">
        <v>125.83333333333333</v>
      </c>
      <c r="DS330" s="105">
        <v>125.83333333333333</v>
      </c>
      <c r="DT330" s="105">
        <v>125.83333333333333</v>
      </c>
      <c r="DU330" s="106">
        <v>125.83333333333333</v>
      </c>
    </row>
    <row r="331" spans="1:125">
      <c r="D331" s="74" t="str">
        <f t="shared" si="37"/>
        <v>4198p</v>
      </c>
      <c r="E331" s="78" t="s">
        <v>55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1205</v>
      </c>
      <c r="CM331" s="105">
        <v>1205</v>
      </c>
      <c r="CN331" s="105">
        <v>1205</v>
      </c>
      <c r="CO331" s="105">
        <v>1205</v>
      </c>
      <c r="CP331" s="105">
        <v>1205</v>
      </c>
      <c r="CQ331" s="105">
        <v>1205</v>
      </c>
      <c r="CR331" s="105">
        <v>1205</v>
      </c>
      <c r="CS331" s="105">
        <v>1205</v>
      </c>
      <c r="CT331" s="105">
        <v>1205</v>
      </c>
      <c r="CU331" s="105">
        <v>1205</v>
      </c>
      <c r="CV331" s="105">
        <v>1205</v>
      </c>
      <c r="CW331" s="106">
        <v>1205</v>
      </c>
      <c r="CX331" s="316">
        <v>1654.0740118339691</v>
      </c>
      <c r="CY331" s="319">
        <v>1654.0740118339691</v>
      </c>
      <c r="CZ331" s="319">
        <v>1654.0740118339691</v>
      </c>
      <c r="DA331" s="319">
        <v>1654.0740118339691</v>
      </c>
      <c r="DB331" s="319">
        <v>1654.0740118339691</v>
      </c>
      <c r="DC331" s="319">
        <v>1654.0740118339691</v>
      </c>
      <c r="DD331" s="319">
        <v>1654.0740118339691</v>
      </c>
      <c r="DE331" s="319">
        <v>1654.0740118339691</v>
      </c>
      <c r="DF331" s="319">
        <v>1654.0740118339691</v>
      </c>
      <c r="DG331" s="319">
        <v>1654.0740118339691</v>
      </c>
      <c r="DH331" s="319">
        <v>1654.0740118339691</v>
      </c>
      <c r="DI331" s="315">
        <v>1654.0740118339691</v>
      </c>
      <c r="DJ331" s="104">
        <v>1525</v>
      </c>
      <c r="DK331" s="105">
        <v>1525</v>
      </c>
      <c r="DL331" s="105">
        <v>1525</v>
      </c>
      <c r="DM331" s="105">
        <v>1525</v>
      </c>
      <c r="DN331" s="105">
        <v>1525</v>
      </c>
      <c r="DO331" s="105">
        <v>1525</v>
      </c>
      <c r="DP331" s="105">
        <v>1525</v>
      </c>
      <c r="DQ331" s="105">
        <v>1525</v>
      </c>
      <c r="DR331" s="105">
        <v>1525</v>
      </c>
      <c r="DS331" s="105">
        <v>1525</v>
      </c>
      <c r="DT331" s="105">
        <v>1525</v>
      </c>
      <c r="DU331" s="106">
        <v>1525</v>
      </c>
    </row>
    <row r="332" spans="1:125">
      <c r="D332" s="74" t="str">
        <f t="shared" si="37"/>
        <v>4199p</v>
      </c>
      <c r="E332" s="78" t="s">
        <v>236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295157.37166666664</v>
      </c>
      <c r="CM332" s="105">
        <v>295157.37166666664</v>
      </c>
      <c r="CN332" s="105">
        <v>295157.37166666664</v>
      </c>
      <c r="CO332" s="105">
        <v>295157.37166666664</v>
      </c>
      <c r="CP332" s="105">
        <v>295157.37166666664</v>
      </c>
      <c r="CQ332" s="105">
        <v>295157.37166666664</v>
      </c>
      <c r="CR332" s="105">
        <v>295157.37166666664</v>
      </c>
      <c r="CS332" s="105">
        <v>295157.37166666664</v>
      </c>
      <c r="CT332" s="105">
        <v>295157.37166666664</v>
      </c>
      <c r="CU332" s="105">
        <v>295157.37166666664</v>
      </c>
      <c r="CV332" s="105">
        <v>295157.37166666664</v>
      </c>
      <c r="CW332" s="106">
        <v>295157.37166666664</v>
      </c>
      <c r="CX332" s="316">
        <v>205477.53265832629</v>
      </c>
      <c r="CY332" s="319">
        <v>205477.53265832629</v>
      </c>
      <c r="CZ332" s="319">
        <v>205477.53265832629</v>
      </c>
      <c r="DA332" s="319">
        <v>205477.53265832629</v>
      </c>
      <c r="DB332" s="319">
        <v>205477.53265832629</v>
      </c>
      <c r="DC332" s="319">
        <v>205477.53265832629</v>
      </c>
      <c r="DD332" s="319">
        <v>205477.53265832629</v>
      </c>
      <c r="DE332" s="319">
        <v>205477.53265832629</v>
      </c>
      <c r="DF332" s="319">
        <v>205477.53265832629</v>
      </c>
      <c r="DG332" s="319">
        <v>205477.53265832629</v>
      </c>
      <c r="DH332" s="319">
        <v>205477.53265832629</v>
      </c>
      <c r="DI332" s="315">
        <v>205477.53265832629</v>
      </c>
      <c r="DJ332" s="104">
        <v>392731.33083333331</v>
      </c>
      <c r="DK332" s="105">
        <v>392731.33083333331</v>
      </c>
      <c r="DL332" s="105">
        <v>392731.33083333331</v>
      </c>
      <c r="DM332" s="105">
        <v>392731.33083333331</v>
      </c>
      <c r="DN332" s="105">
        <v>392731.33083333331</v>
      </c>
      <c r="DO332" s="105">
        <v>392731.33083333331</v>
      </c>
      <c r="DP332" s="105">
        <v>392731.33083333331</v>
      </c>
      <c r="DQ332" s="105">
        <v>392731.33083333331</v>
      </c>
      <c r="DR332" s="105">
        <v>392731.33083333331</v>
      </c>
      <c r="DS332" s="105">
        <v>392731.33083333331</v>
      </c>
      <c r="DT332" s="105">
        <v>392731.33083333331</v>
      </c>
      <c r="DU332" s="106">
        <v>392731.33083333331</v>
      </c>
    </row>
    <row r="333" spans="1:125" s="9" customFormat="1">
      <c r="A333" s="140"/>
      <c r="B333" s="140">
        <v>42</v>
      </c>
      <c r="C333" s="140" t="s">
        <v>100</v>
      </c>
      <c r="D333" s="140" t="str">
        <f t="shared" si="37"/>
        <v>p</v>
      </c>
      <c r="E333" s="141" t="s">
        <v>238</v>
      </c>
      <c r="F333" s="142"/>
      <c r="G333" s="143"/>
      <c r="H333" s="143"/>
      <c r="I333" s="143"/>
      <c r="J333" s="143"/>
      <c r="K333" s="143"/>
      <c r="L333" s="143"/>
      <c r="M333" s="143"/>
      <c r="N333" s="143"/>
      <c r="O333" s="143"/>
      <c r="P333" s="143"/>
      <c r="Q333" s="144"/>
      <c r="R333" s="142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144"/>
      <c r="AD333" s="142"/>
      <c r="AE333" s="143"/>
      <c r="AF333" s="143"/>
      <c r="AG333" s="143"/>
      <c r="AH333" s="143"/>
      <c r="AI333" s="143"/>
      <c r="AJ333" s="143"/>
      <c r="AK333" s="143"/>
      <c r="AL333" s="143"/>
      <c r="AM333" s="143"/>
      <c r="AN333" s="143"/>
      <c r="AO333" s="144"/>
      <c r="AP333" s="142"/>
      <c r="AQ333" s="143"/>
      <c r="AR333" s="143"/>
      <c r="AS333" s="143"/>
      <c r="AT333" s="143"/>
      <c r="AU333" s="143"/>
      <c r="AV333" s="143"/>
      <c r="AW333" s="143"/>
      <c r="AX333" s="143"/>
      <c r="AY333" s="143"/>
      <c r="AZ333" s="143"/>
      <c r="BA333" s="144"/>
      <c r="BB333" s="142"/>
      <c r="BC333" s="143"/>
      <c r="BD333" s="143"/>
      <c r="BE333" s="143"/>
      <c r="BF333" s="143"/>
      <c r="BG333" s="143"/>
      <c r="BH333" s="143"/>
      <c r="BI333" s="143"/>
      <c r="BJ333" s="143"/>
      <c r="BK333" s="143"/>
      <c r="BL333" s="143"/>
      <c r="BM333" s="144"/>
      <c r="BN333" s="142"/>
      <c r="BO333" s="143"/>
      <c r="BP333" s="143"/>
      <c r="BQ333" s="143"/>
      <c r="BR333" s="143"/>
      <c r="BS333" s="143"/>
      <c r="BT333" s="143"/>
      <c r="BU333" s="143"/>
      <c r="BV333" s="143"/>
      <c r="BW333" s="143"/>
      <c r="BX333" s="143"/>
      <c r="BY333" s="144"/>
      <c r="BZ333" s="142"/>
      <c r="CA333" s="143"/>
      <c r="CB333" s="143"/>
      <c r="CC333" s="143"/>
      <c r="CD333" s="143"/>
      <c r="CE333" s="143"/>
      <c r="CF333" s="143"/>
      <c r="CG333" s="143"/>
      <c r="CH333" s="143"/>
      <c r="CI333" s="143"/>
      <c r="CJ333" s="143"/>
      <c r="CK333" s="143"/>
      <c r="CL333" s="142">
        <f t="shared" ref="CL333:CX333" si="59">+CL334+CL342+CL348+CL356+CL358</f>
        <v>41489393.925000004</v>
      </c>
      <c r="CM333" s="143">
        <f t="shared" si="59"/>
        <v>41489393.925000004</v>
      </c>
      <c r="CN333" s="143">
        <f t="shared" si="59"/>
        <v>41489393.925000004</v>
      </c>
      <c r="CO333" s="143">
        <f t="shared" si="59"/>
        <v>41489393.925000004</v>
      </c>
      <c r="CP333" s="143">
        <f t="shared" si="59"/>
        <v>41489393.925000004</v>
      </c>
      <c r="CQ333" s="143">
        <f t="shared" si="59"/>
        <v>41489393.925000004</v>
      </c>
      <c r="CR333" s="143">
        <f t="shared" si="59"/>
        <v>41489393.925000004</v>
      </c>
      <c r="CS333" s="143">
        <f t="shared" si="59"/>
        <v>41489393.925000004</v>
      </c>
      <c r="CT333" s="143">
        <f t="shared" si="59"/>
        <v>41489393.925000004</v>
      </c>
      <c r="CU333" s="143">
        <f t="shared" si="59"/>
        <v>41489393.925000004</v>
      </c>
      <c r="CV333" s="143">
        <f t="shared" si="59"/>
        <v>41489393.925000004</v>
      </c>
      <c r="CW333" s="144">
        <f t="shared" si="59"/>
        <v>41489393.925000004</v>
      </c>
      <c r="CX333" s="317">
        <f t="shared" si="59"/>
        <v>41226949.914166674</v>
      </c>
      <c r="CY333" s="320">
        <f t="shared" ref="CY333:DI333" si="60">+CY334+CY342+CY348+CY356+CY358</f>
        <v>41226949.914166674</v>
      </c>
      <c r="CZ333" s="320">
        <f t="shared" si="60"/>
        <v>41226949.914166674</v>
      </c>
      <c r="DA333" s="320">
        <f t="shared" si="60"/>
        <v>41226949.914166674</v>
      </c>
      <c r="DB333" s="320">
        <f t="shared" si="60"/>
        <v>41226949.914166674</v>
      </c>
      <c r="DC333" s="320">
        <f t="shared" si="60"/>
        <v>41226949.914166674</v>
      </c>
      <c r="DD333" s="320">
        <f t="shared" si="60"/>
        <v>41226949.914166674</v>
      </c>
      <c r="DE333" s="320">
        <f t="shared" si="60"/>
        <v>41226949.914166674</v>
      </c>
      <c r="DF333" s="320">
        <f t="shared" si="60"/>
        <v>41226949.914166674</v>
      </c>
      <c r="DG333" s="320">
        <f t="shared" si="60"/>
        <v>41226949.914166674</v>
      </c>
      <c r="DH333" s="320">
        <f t="shared" si="60"/>
        <v>41226949.914166674</v>
      </c>
      <c r="DI333" s="318">
        <f t="shared" si="60"/>
        <v>41226949.914166674</v>
      </c>
      <c r="DJ333" s="142">
        <f>+DJ334+DJ342+DJ348+DJ356+DJ358</f>
        <v>42070460.416666664</v>
      </c>
      <c r="DK333" s="143">
        <f t="shared" ref="DK333:DU333" si="61">+DK334+DK342+DK348+DK356+DK358</f>
        <v>42070460.416666664</v>
      </c>
      <c r="DL333" s="143">
        <f t="shared" si="61"/>
        <v>42070460.416666664</v>
      </c>
      <c r="DM333" s="143">
        <f t="shared" si="61"/>
        <v>42070460.416666664</v>
      </c>
      <c r="DN333" s="143">
        <f t="shared" si="61"/>
        <v>42070460.416666664</v>
      </c>
      <c r="DO333" s="143">
        <f t="shared" si="61"/>
        <v>42070460.416666664</v>
      </c>
      <c r="DP333" s="143">
        <f t="shared" si="61"/>
        <v>42070460.416666664</v>
      </c>
      <c r="DQ333" s="143">
        <f t="shared" si="61"/>
        <v>42070460.416666664</v>
      </c>
      <c r="DR333" s="143">
        <f t="shared" si="61"/>
        <v>42070460.416666664</v>
      </c>
      <c r="DS333" s="143">
        <f t="shared" si="61"/>
        <v>42070460.416666664</v>
      </c>
      <c r="DT333" s="143">
        <f t="shared" si="61"/>
        <v>42070460.416666664</v>
      </c>
      <c r="DU333" s="144">
        <f t="shared" si="61"/>
        <v>42070460.416666664</v>
      </c>
    </row>
    <row r="334" spans="1:125" s="9" customFormat="1">
      <c r="A334" s="140"/>
      <c r="B334" s="140"/>
      <c r="C334" s="140">
        <v>421</v>
      </c>
      <c r="D334" s="140" t="str">
        <f t="shared" si="37"/>
        <v>421p</v>
      </c>
      <c r="E334" s="141" t="s">
        <v>240</v>
      </c>
      <c r="F334" s="142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4"/>
      <c r="R334" s="142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4"/>
      <c r="AD334" s="142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143"/>
      <c r="AO334" s="144"/>
      <c r="AP334" s="142"/>
      <c r="AQ334" s="143"/>
      <c r="AR334" s="143"/>
      <c r="AS334" s="143"/>
      <c r="AT334" s="143"/>
      <c r="AU334" s="143"/>
      <c r="AV334" s="143"/>
      <c r="AW334" s="143"/>
      <c r="AX334" s="143"/>
      <c r="AY334" s="143"/>
      <c r="AZ334" s="143"/>
      <c r="BA334" s="144"/>
      <c r="BB334" s="142"/>
      <c r="BC334" s="143"/>
      <c r="BD334" s="143"/>
      <c r="BE334" s="143"/>
      <c r="BF334" s="143"/>
      <c r="BG334" s="143"/>
      <c r="BH334" s="143"/>
      <c r="BI334" s="143"/>
      <c r="BJ334" s="143"/>
      <c r="BK334" s="143"/>
      <c r="BL334" s="143"/>
      <c r="BM334" s="144"/>
      <c r="BN334" s="142"/>
      <c r="BO334" s="143"/>
      <c r="BP334" s="143"/>
      <c r="BQ334" s="143"/>
      <c r="BR334" s="143"/>
      <c r="BS334" s="143"/>
      <c r="BT334" s="143"/>
      <c r="BU334" s="143"/>
      <c r="BV334" s="143"/>
      <c r="BW334" s="143"/>
      <c r="BX334" s="143"/>
      <c r="BY334" s="144"/>
      <c r="BZ334" s="142"/>
      <c r="CA334" s="143"/>
      <c r="CB334" s="143"/>
      <c r="CC334" s="143"/>
      <c r="CD334" s="143"/>
      <c r="CE334" s="143"/>
      <c r="CF334" s="143"/>
      <c r="CG334" s="143"/>
      <c r="CH334" s="143"/>
      <c r="CI334" s="143"/>
      <c r="CJ334" s="143"/>
      <c r="CK334" s="143"/>
      <c r="CL334" s="142">
        <f t="shared" ref="CL334:CX334" si="62">+SUM(CL335:CL341)</f>
        <v>5084083.333333333</v>
      </c>
      <c r="CM334" s="143">
        <f t="shared" si="62"/>
        <v>5084083.333333333</v>
      </c>
      <c r="CN334" s="143">
        <f t="shared" si="62"/>
        <v>5084083.333333333</v>
      </c>
      <c r="CO334" s="143">
        <f t="shared" si="62"/>
        <v>5084083.333333333</v>
      </c>
      <c r="CP334" s="143">
        <f t="shared" si="62"/>
        <v>5084083.333333333</v>
      </c>
      <c r="CQ334" s="143">
        <f t="shared" si="62"/>
        <v>5084083.333333333</v>
      </c>
      <c r="CR334" s="143">
        <f t="shared" si="62"/>
        <v>5084083.333333333</v>
      </c>
      <c r="CS334" s="143">
        <f t="shared" si="62"/>
        <v>5084083.333333333</v>
      </c>
      <c r="CT334" s="143">
        <f t="shared" si="62"/>
        <v>5084083.333333333</v>
      </c>
      <c r="CU334" s="143">
        <f t="shared" si="62"/>
        <v>5084083.333333333</v>
      </c>
      <c r="CV334" s="143">
        <f t="shared" si="62"/>
        <v>5084083.333333333</v>
      </c>
      <c r="CW334" s="144">
        <f t="shared" si="62"/>
        <v>5084083.333333333</v>
      </c>
      <c r="CX334" s="317">
        <f t="shared" si="62"/>
        <v>4887083.333333333</v>
      </c>
      <c r="CY334" s="320">
        <f t="shared" ref="CY334:DI334" si="63">+SUM(CY335:CY341)</f>
        <v>4887083.333333333</v>
      </c>
      <c r="CZ334" s="320">
        <f t="shared" si="63"/>
        <v>4887083.333333333</v>
      </c>
      <c r="DA334" s="320">
        <f t="shared" si="63"/>
        <v>4887083.333333333</v>
      </c>
      <c r="DB334" s="320">
        <f t="shared" si="63"/>
        <v>4887083.333333333</v>
      </c>
      <c r="DC334" s="320">
        <f t="shared" si="63"/>
        <v>4887083.333333333</v>
      </c>
      <c r="DD334" s="320">
        <f t="shared" si="63"/>
        <v>4887083.333333333</v>
      </c>
      <c r="DE334" s="320">
        <f t="shared" si="63"/>
        <v>4887083.333333333</v>
      </c>
      <c r="DF334" s="320">
        <f t="shared" si="63"/>
        <v>4887083.333333333</v>
      </c>
      <c r="DG334" s="320">
        <f t="shared" si="63"/>
        <v>4887083.333333333</v>
      </c>
      <c r="DH334" s="320">
        <f t="shared" si="63"/>
        <v>4887083.333333333</v>
      </c>
      <c r="DI334" s="318">
        <f t="shared" si="63"/>
        <v>4887083.333333333</v>
      </c>
      <c r="DJ334" s="142">
        <f>+SUM(DJ335:DJ341)</f>
        <v>5044218.75</v>
      </c>
      <c r="DK334" s="143">
        <f t="shared" ref="DK334:DU334" si="64">+SUM(DK335:DK341)</f>
        <v>5044218.75</v>
      </c>
      <c r="DL334" s="143">
        <f t="shared" si="64"/>
        <v>5044218.75</v>
      </c>
      <c r="DM334" s="143">
        <f t="shared" si="64"/>
        <v>5044218.75</v>
      </c>
      <c r="DN334" s="143">
        <f t="shared" si="64"/>
        <v>5044218.75</v>
      </c>
      <c r="DO334" s="143">
        <f t="shared" si="64"/>
        <v>5044218.75</v>
      </c>
      <c r="DP334" s="143">
        <f t="shared" si="64"/>
        <v>5044218.75</v>
      </c>
      <c r="DQ334" s="143">
        <f t="shared" si="64"/>
        <v>5044218.75</v>
      </c>
      <c r="DR334" s="143">
        <f t="shared" si="64"/>
        <v>5044218.75</v>
      </c>
      <c r="DS334" s="143">
        <f t="shared" si="64"/>
        <v>5044218.75</v>
      </c>
      <c r="DT334" s="143">
        <f t="shared" si="64"/>
        <v>5044218.75</v>
      </c>
      <c r="DU334" s="144">
        <f t="shared" si="64"/>
        <v>5044218.75</v>
      </c>
    </row>
    <row r="335" spans="1:125">
      <c r="C335" s="74" t="s">
        <v>100</v>
      </c>
      <c r="D335" s="74" t="str">
        <f t="shared" si="37"/>
        <v>4211p</v>
      </c>
      <c r="E335" s="78" t="s">
        <v>242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432500</v>
      </c>
      <c r="CM335" s="105">
        <v>432500</v>
      </c>
      <c r="CN335" s="105">
        <v>432500</v>
      </c>
      <c r="CO335" s="105">
        <v>432500</v>
      </c>
      <c r="CP335" s="105">
        <v>432500</v>
      </c>
      <c r="CQ335" s="105">
        <v>432500</v>
      </c>
      <c r="CR335" s="105">
        <v>432500</v>
      </c>
      <c r="CS335" s="105">
        <v>432500</v>
      </c>
      <c r="CT335" s="105">
        <v>432500</v>
      </c>
      <c r="CU335" s="105">
        <v>432500</v>
      </c>
      <c r="CV335" s="105">
        <v>432500</v>
      </c>
      <c r="CW335" s="106">
        <v>432500</v>
      </c>
      <c r="CX335" s="316">
        <v>450000</v>
      </c>
      <c r="CY335" s="319">
        <v>450000</v>
      </c>
      <c r="CZ335" s="319">
        <v>450000</v>
      </c>
      <c r="DA335" s="319">
        <v>450000</v>
      </c>
      <c r="DB335" s="319">
        <v>450000</v>
      </c>
      <c r="DC335" s="319">
        <v>450000</v>
      </c>
      <c r="DD335" s="319">
        <v>450000</v>
      </c>
      <c r="DE335" s="319">
        <v>450000</v>
      </c>
      <c r="DF335" s="319">
        <v>450000</v>
      </c>
      <c r="DG335" s="319">
        <v>450000</v>
      </c>
      <c r="DH335" s="319">
        <v>450000</v>
      </c>
      <c r="DI335" s="315">
        <v>450000</v>
      </c>
      <c r="DJ335" s="104">
        <v>425000</v>
      </c>
      <c r="DK335" s="105">
        <v>425000</v>
      </c>
      <c r="DL335" s="105">
        <v>425000</v>
      </c>
      <c r="DM335" s="105">
        <v>425000</v>
      </c>
      <c r="DN335" s="105">
        <v>425000</v>
      </c>
      <c r="DO335" s="105">
        <v>425000</v>
      </c>
      <c r="DP335" s="105">
        <v>425000</v>
      </c>
      <c r="DQ335" s="105">
        <v>425000</v>
      </c>
      <c r="DR335" s="105">
        <v>425000</v>
      </c>
      <c r="DS335" s="105">
        <v>425000</v>
      </c>
      <c r="DT335" s="105">
        <v>425000</v>
      </c>
      <c r="DU335" s="106">
        <v>425000</v>
      </c>
    </row>
    <row r="336" spans="1:125">
      <c r="D336" s="74" t="str">
        <f t="shared" si="37"/>
        <v>4212p</v>
      </c>
      <c r="E336" s="78" t="s">
        <v>244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725000</v>
      </c>
      <c r="CM336" s="105">
        <v>725000</v>
      </c>
      <c r="CN336" s="105">
        <v>725000</v>
      </c>
      <c r="CO336" s="105">
        <v>725000</v>
      </c>
      <c r="CP336" s="105">
        <v>725000</v>
      </c>
      <c r="CQ336" s="105">
        <v>725000</v>
      </c>
      <c r="CR336" s="105">
        <v>725000</v>
      </c>
      <c r="CS336" s="105">
        <v>725000</v>
      </c>
      <c r="CT336" s="105">
        <v>725000</v>
      </c>
      <c r="CU336" s="105">
        <v>725000</v>
      </c>
      <c r="CV336" s="105">
        <v>725000</v>
      </c>
      <c r="CW336" s="106">
        <v>725000</v>
      </c>
      <c r="CX336" s="316">
        <v>693333.33333333337</v>
      </c>
      <c r="CY336" s="319">
        <v>693333.33333333337</v>
      </c>
      <c r="CZ336" s="319">
        <v>693333.33333333337</v>
      </c>
      <c r="DA336" s="319">
        <v>693333.33333333337</v>
      </c>
      <c r="DB336" s="319">
        <v>693333.33333333337</v>
      </c>
      <c r="DC336" s="319">
        <v>693333.33333333337</v>
      </c>
      <c r="DD336" s="319">
        <v>693333.33333333337</v>
      </c>
      <c r="DE336" s="319">
        <v>693333.33333333337</v>
      </c>
      <c r="DF336" s="319">
        <v>693333.33333333337</v>
      </c>
      <c r="DG336" s="319">
        <v>693333.33333333337</v>
      </c>
      <c r="DH336" s="319">
        <v>693333.33333333337</v>
      </c>
      <c r="DI336" s="315">
        <v>693333.33333333337</v>
      </c>
      <c r="DJ336" s="104">
        <v>691666.66666666663</v>
      </c>
      <c r="DK336" s="105">
        <v>691666.66666666663</v>
      </c>
      <c r="DL336" s="105">
        <v>691666.66666666663</v>
      </c>
      <c r="DM336" s="105">
        <v>691666.66666666663</v>
      </c>
      <c r="DN336" s="105">
        <v>691666.66666666663</v>
      </c>
      <c r="DO336" s="105">
        <v>691666.66666666663</v>
      </c>
      <c r="DP336" s="105">
        <v>691666.66666666663</v>
      </c>
      <c r="DQ336" s="105">
        <v>691666.66666666663</v>
      </c>
      <c r="DR336" s="105">
        <v>691666.66666666663</v>
      </c>
      <c r="DS336" s="105">
        <v>691666.66666666663</v>
      </c>
      <c r="DT336" s="105">
        <v>691666.66666666663</v>
      </c>
      <c r="DU336" s="106">
        <v>691666.66666666663</v>
      </c>
    </row>
    <row r="337" spans="1:125">
      <c r="D337" s="74" t="str">
        <f t="shared" si="37"/>
        <v>4213p</v>
      </c>
      <c r="E337" s="78" t="s">
        <v>246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1500000</v>
      </c>
      <c r="CM337" s="105">
        <v>1500000</v>
      </c>
      <c r="CN337" s="105">
        <v>1500000</v>
      </c>
      <c r="CO337" s="105">
        <v>1500000</v>
      </c>
      <c r="CP337" s="105">
        <v>1500000</v>
      </c>
      <c r="CQ337" s="105">
        <v>1500000</v>
      </c>
      <c r="CR337" s="105">
        <v>1500000</v>
      </c>
      <c r="CS337" s="105">
        <v>1500000</v>
      </c>
      <c r="CT337" s="105">
        <v>1500000</v>
      </c>
      <c r="CU337" s="105">
        <v>1500000</v>
      </c>
      <c r="CV337" s="105">
        <v>1500000</v>
      </c>
      <c r="CW337" s="106">
        <v>1500000</v>
      </c>
      <c r="CX337" s="316">
        <v>1416666.6666666667</v>
      </c>
      <c r="CY337" s="319">
        <v>1416666.6666666667</v>
      </c>
      <c r="CZ337" s="319">
        <v>1416666.6666666667</v>
      </c>
      <c r="DA337" s="319">
        <v>1416666.6666666667</v>
      </c>
      <c r="DB337" s="319">
        <v>1416666.6666666667</v>
      </c>
      <c r="DC337" s="319">
        <v>1416666.6666666667</v>
      </c>
      <c r="DD337" s="319">
        <v>1416666.6666666667</v>
      </c>
      <c r="DE337" s="319">
        <v>1416666.6666666667</v>
      </c>
      <c r="DF337" s="319">
        <v>1416666.6666666667</v>
      </c>
      <c r="DG337" s="319">
        <v>1416666.6666666667</v>
      </c>
      <c r="DH337" s="319">
        <v>1416666.6666666667</v>
      </c>
      <c r="DI337" s="315">
        <v>1416666.6666666667</v>
      </c>
      <c r="DJ337" s="104">
        <v>1408333.3333333333</v>
      </c>
      <c r="DK337" s="105">
        <v>1408333.3333333333</v>
      </c>
      <c r="DL337" s="105">
        <v>1408333.3333333333</v>
      </c>
      <c r="DM337" s="105">
        <v>1408333.3333333333</v>
      </c>
      <c r="DN337" s="105">
        <v>1408333.3333333333</v>
      </c>
      <c r="DO337" s="105">
        <v>1408333.3333333333</v>
      </c>
      <c r="DP337" s="105">
        <v>1408333.3333333333</v>
      </c>
      <c r="DQ337" s="105">
        <v>1408333.3333333333</v>
      </c>
      <c r="DR337" s="105">
        <v>1408333.3333333333</v>
      </c>
      <c r="DS337" s="105">
        <v>1408333.3333333333</v>
      </c>
      <c r="DT337" s="105">
        <v>1408333.3333333333</v>
      </c>
      <c r="DU337" s="106">
        <v>1408333.3333333333</v>
      </c>
    </row>
    <row r="338" spans="1:125">
      <c r="D338" s="74" t="str">
        <f t="shared" si="37"/>
        <v>4214p</v>
      </c>
      <c r="E338" s="78" t="s">
        <v>248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1458333.3333333333</v>
      </c>
      <c r="CM338" s="105">
        <v>1458333.3333333333</v>
      </c>
      <c r="CN338" s="105">
        <v>1458333.3333333333</v>
      </c>
      <c r="CO338" s="105">
        <v>1458333.3333333333</v>
      </c>
      <c r="CP338" s="105">
        <v>1458333.3333333333</v>
      </c>
      <c r="CQ338" s="105">
        <v>1458333.3333333333</v>
      </c>
      <c r="CR338" s="105">
        <v>1458333.3333333333</v>
      </c>
      <c r="CS338" s="105">
        <v>1458333.3333333333</v>
      </c>
      <c r="CT338" s="105">
        <v>1458333.3333333333</v>
      </c>
      <c r="CU338" s="105">
        <v>1458333.3333333333</v>
      </c>
      <c r="CV338" s="105">
        <v>1458333.3333333333</v>
      </c>
      <c r="CW338" s="106">
        <v>1458333.3333333333</v>
      </c>
      <c r="CX338" s="316">
        <v>1333333.3333333333</v>
      </c>
      <c r="CY338" s="319">
        <v>1333333.3333333333</v>
      </c>
      <c r="CZ338" s="319">
        <v>1333333.3333333333</v>
      </c>
      <c r="DA338" s="319">
        <v>1333333.3333333333</v>
      </c>
      <c r="DB338" s="319">
        <v>1333333.3333333333</v>
      </c>
      <c r="DC338" s="319">
        <v>1333333.3333333333</v>
      </c>
      <c r="DD338" s="319">
        <v>1333333.3333333333</v>
      </c>
      <c r="DE338" s="319">
        <v>1333333.3333333333</v>
      </c>
      <c r="DF338" s="319">
        <v>1333333.3333333333</v>
      </c>
      <c r="DG338" s="319">
        <v>1333333.3333333333</v>
      </c>
      <c r="DH338" s="319">
        <v>1333333.3333333333</v>
      </c>
      <c r="DI338" s="315">
        <v>1333333.3333333333</v>
      </c>
      <c r="DJ338" s="104">
        <v>1366666.6666666667</v>
      </c>
      <c r="DK338" s="105">
        <v>1366666.6666666667</v>
      </c>
      <c r="DL338" s="105">
        <v>1366666.6666666667</v>
      </c>
      <c r="DM338" s="105">
        <v>1366666.6666666667</v>
      </c>
      <c r="DN338" s="105">
        <v>1366666.6666666667</v>
      </c>
      <c r="DO338" s="105">
        <v>1366666.6666666667</v>
      </c>
      <c r="DP338" s="105">
        <v>1366666.6666666667</v>
      </c>
      <c r="DQ338" s="105">
        <v>1366666.6666666667</v>
      </c>
      <c r="DR338" s="105">
        <v>1366666.6666666667</v>
      </c>
      <c r="DS338" s="105">
        <v>1366666.6666666667</v>
      </c>
      <c r="DT338" s="105">
        <v>1366666.6666666667</v>
      </c>
      <c r="DU338" s="106">
        <v>1366666.6666666667</v>
      </c>
    </row>
    <row r="339" spans="1:125">
      <c r="D339" s="74" t="str">
        <f t="shared" si="37"/>
        <v>4215p</v>
      </c>
      <c r="E339" s="78" t="s">
        <v>250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665750</v>
      </c>
      <c r="CM339" s="105">
        <v>665750</v>
      </c>
      <c r="CN339" s="105">
        <v>665750</v>
      </c>
      <c r="CO339" s="105">
        <v>665750</v>
      </c>
      <c r="CP339" s="105">
        <v>665750</v>
      </c>
      <c r="CQ339" s="105">
        <v>665750</v>
      </c>
      <c r="CR339" s="105">
        <v>665750</v>
      </c>
      <c r="CS339" s="105">
        <v>665750</v>
      </c>
      <c r="CT339" s="105">
        <v>665750</v>
      </c>
      <c r="CU339" s="105">
        <v>665750</v>
      </c>
      <c r="CV339" s="105">
        <v>665750</v>
      </c>
      <c r="CW339" s="106">
        <v>665750</v>
      </c>
      <c r="CX339" s="316">
        <v>681250</v>
      </c>
      <c r="CY339" s="319">
        <v>681250</v>
      </c>
      <c r="CZ339" s="319">
        <v>681250</v>
      </c>
      <c r="DA339" s="319">
        <v>681250</v>
      </c>
      <c r="DB339" s="319">
        <v>681250</v>
      </c>
      <c r="DC339" s="319">
        <v>681250</v>
      </c>
      <c r="DD339" s="319">
        <v>681250</v>
      </c>
      <c r="DE339" s="319">
        <v>681250</v>
      </c>
      <c r="DF339" s="319">
        <v>681250</v>
      </c>
      <c r="DG339" s="319">
        <v>681250</v>
      </c>
      <c r="DH339" s="319">
        <v>681250</v>
      </c>
      <c r="DI339" s="315">
        <v>681250</v>
      </c>
      <c r="DJ339" s="104">
        <v>833333.33333333337</v>
      </c>
      <c r="DK339" s="105">
        <v>833333.33333333337</v>
      </c>
      <c r="DL339" s="105">
        <v>833333.33333333337</v>
      </c>
      <c r="DM339" s="105">
        <v>833333.33333333337</v>
      </c>
      <c r="DN339" s="105">
        <v>833333.33333333337</v>
      </c>
      <c r="DO339" s="105">
        <v>833333.33333333337</v>
      </c>
      <c r="DP339" s="105">
        <v>833333.33333333337</v>
      </c>
      <c r="DQ339" s="105">
        <v>833333.33333333337</v>
      </c>
      <c r="DR339" s="105">
        <v>833333.33333333337</v>
      </c>
      <c r="DS339" s="105">
        <v>833333.33333333337</v>
      </c>
      <c r="DT339" s="105">
        <v>833333.33333333337</v>
      </c>
      <c r="DU339" s="106">
        <v>833333.33333333337</v>
      </c>
    </row>
    <row r="340" spans="1:125">
      <c r="D340" s="74" t="str">
        <f t="shared" si="37"/>
        <v>4216p</v>
      </c>
      <c r="E340" s="78" t="s">
        <v>252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50833.333333333336</v>
      </c>
      <c r="CM340" s="105">
        <v>50833.333333333336</v>
      </c>
      <c r="CN340" s="105">
        <v>50833.333333333336</v>
      </c>
      <c r="CO340" s="105">
        <v>50833.333333333336</v>
      </c>
      <c r="CP340" s="105">
        <v>50833.333333333336</v>
      </c>
      <c r="CQ340" s="105">
        <v>50833.333333333336</v>
      </c>
      <c r="CR340" s="105">
        <v>50833.333333333336</v>
      </c>
      <c r="CS340" s="105">
        <v>50833.333333333336</v>
      </c>
      <c r="CT340" s="105">
        <v>50833.333333333336</v>
      </c>
      <c r="CU340" s="105">
        <v>50833.333333333336</v>
      </c>
      <c r="CV340" s="105">
        <v>50833.333333333336</v>
      </c>
      <c r="CW340" s="106">
        <v>50833.333333333336</v>
      </c>
      <c r="CX340" s="316">
        <v>54166.666666666664</v>
      </c>
      <c r="CY340" s="319">
        <v>54166.666666666664</v>
      </c>
      <c r="CZ340" s="319">
        <v>54166.666666666664</v>
      </c>
      <c r="DA340" s="319">
        <v>54166.666666666664</v>
      </c>
      <c r="DB340" s="319">
        <v>54166.666666666664</v>
      </c>
      <c r="DC340" s="319">
        <v>54166.666666666664</v>
      </c>
      <c r="DD340" s="319">
        <v>54166.666666666664</v>
      </c>
      <c r="DE340" s="319">
        <v>54166.666666666664</v>
      </c>
      <c r="DF340" s="319">
        <v>54166.666666666664</v>
      </c>
      <c r="DG340" s="319">
        <v>54166.666666666664</v>
      </c>
      <c r="DH340" s="319">
        <v>54166.666666666664</v>
      </c>
      <c r="DI340" s="315">
        <v>54166.666666666664</v>
      </c>
      <c r="DJ340" s="104">
        <v>50000</v>
      </c>
      <c r="DK340" s="105">
        <v>50000</v>
      </c>
      <c r="DL340" s="105">
        <v>50000</v>
      </c>
      <c r="DM340" s="105">
        <v>50000</v>
      </c>
      <c r="DN340" s="105">
        <v>50000</v>
      </c>
      <c r="DO340" s="105">
        <v>50000</v>
      </c>
      <c r="DP340" s="105">
        <v>50000</v>
      </c>
      <c r="DQ340" s="105">
        <v>50000</v>
      </c>
      <c r="DR340" s="105">
        <v>50000</v>
      </c>
      <c r="DS340" s="105">
        <v>50000</v>
      </c>
      <c r="DT340" s="105">
        <v>50000</v>
      </c>
      <c r="DU340" s="106">
        <v>50000</v>
      </c>
    </row>
    <row r="341" spans="1:125">
      <c r="D341" s="74" t="str">
        <f t="shared" si="37"/>
        <v>4217p</v>
      </c>
      <c r="E341" s="78" t="s">
        <v>254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251666.66666666666</v>
      </c>
      <c r="CM341" s="105">
        <v>251666.66666666666</v>
      </c>
      <c r="CN341" s="105">
        <v>251666.66666666666</v>
      </c>
      <c r="CO341" s="105">
        <v>251666.66666666666</v>
      </c>
      <c r="CP341" s="105">
        <v>251666.66666666666</v>
      </c>
      <c r="CQ341" s="105">
        <v>251666.66666666666</v>
      </c>
      <c r="CR341" s="105">
        <v>251666.66666666666</v>
      </c>
      <c r="CS341" s="105">
        <v>251666.66666666666</v>
      </c>
      <c r="CT341" s="105">
        <v>251666.66666666666</v>
      </c>
      <c r="CU341" s="105">
        <v>251666.66666666666</v>
      </c>
      <c r="CV341" s="105">
        <v>251666.66666666666</v>
      </c>
      <c r="CW341" s="106">
        <v>251666.66666666666</v>
      </c>
      <c r="CX341" s="316">
        <v>258333.33333333334</v>
      </c>
      <c r="CY341" s="319">
        <v>258333.33333333334</v>
      </c>
      <c r="CZ341" s="319">
        <v>258333.33333333334</v>
      </c>
      <c r="DA341" s="319">
        <v>258333.33333333334</v>
      </c>
      <c r="DB341" s="319">
        <v>258333.33333333334</v>
      </c>
      <c r="DC341" s="319">
        <v>258333.33333333334</v>
      </c>
      <c r="DD341" s="319">
        <v>258333.33333333334</v>
      </c>
      <c r="DE341" s="319">
        <v>258333.33333333334</v>
      </c>
      <c r="DF341" s="319">
        <v>258333.33333333334</v>
      </c>
      <c r="DG341" s="319">
        <v>258333.33333333334</v>
      </c>
      <c r="DH341" s="319">
        <v>258333.33333333334</v>
      </c>
      <c r="DI341" s="315">
        <v>258333.33333333334</v>
      </c>
      <c r="DJ341" s="104">
        <v>269218.75</v>
      </c>
      <c r="DK341" s="105">
        <v>269218.75</v>
      </c>
      <c r="DL341" s="105">
        <v>269218.75</v>
      </c>
      <c r="DM341" s="105">
        <v>269218.75</v>
      </c>
      <c r="DN341" s="105">
        <v>269218.75</v>
      </c>
      <c r="DO341" s="105">
        <v>269218.75</v>
      </c>
      <c r="DP341" s="105">
        <v>269218.75</v>
      </c>
      <c r="DQ341" s="105">
        <v>269218.75</v>
      </c>
      <c r="DR341" s="105">
        <v>269218.75</v>
      </c>
      <c r="DS341" s="105">
        <v>269218.75</v>
      </c>
      <c r="DT341" s="105">
        <v>269218.75</v>
      </c>
      <c r="DU341" s="106">
        <v>269218.75</v>
      </c>
    </row>
    <row r="342" spans="1:125" s="9" customFormat="1">
      <c r="A342" s="140"/>
      <c r="B342" s="140"/>
      <c r="C342" s="140">
        <v>422</v>
      </c>
      <c r="D342" s="140" t="str">
        <f t="shared" si="37"/>
        <v>422p</v>
      </c>
      <c r="E342" s="141" t="s">
        <v>256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65">+SUM(CL343:CL347)</f>
        <v>1280004.1666666665</v>
      </c>
      <c r="CM342" s="143">
        <f t="shared" si="65"/>
        <v>1280004.1666666665</v>
      </c>
      <c r="CN342" s="143">
        <f t="shared" si="65"/>
        <v>1280004.1666666665</v>
      </c>
      <c r="CO342" s="143">
        <f t="shared" si="65"/>
        <v>1280004.1666666665</v>
      </c>
      <c r="CP342" s="143">
        <f t="shared" si="65"/>
        <v>1280004.1666666665</v>
      </c>
      <c r="CQ342" s="143">
        <f t="shared" si="65"/>
        <v>1280004.1666666665</v>
      </c>
      <c r="CR342" s="143">
        <f t="shared" si="65"/>
        <v>1280004.1666666665</v>
      </c>
      <c r="CS342" s="143">
        <f t="shared" si="65"/>
        <v>1280004.1666666665</v>
      </c>
      <c r="CT342" s="143">
        <f t="shared" si="65"/>
        <v>1280004.1666666665</v>
      </c>
      <c r="CU342" s="143">
        <f t="shared" si="65"/>
        <v>1280004.1666666665</v>
      </c>
      <c r="CV342" s="143">
        <f t="shared" si="65"/>
        <v>1280004.1666666665</v>
      </c>
      <c r="CW342" s="144">
        <f t="shared" si="65"/>
        <v>1280004.1666666665</v>
      </c>
      <c r="CX342" s="317">
        <f t="shared" si="65"/>
        <v>1438177</v>
      </c>
      <c r="CY342" s="320">
        <f t="shared" ref="CY342:DI342" si="66">+SUM(CY343:CY347)</f>
        <v>1438177</v>
      </c>
      <c r="CZ342" s="320">
        <f t="shared" si="66"/>
        <v>1438177</v>
      </c>
      <c r="DA342" s="320">
        <f t="shared" si="66"/>
        <v>1438177</v>
      </c>
      <c r="DB342" s="320">
        <f t="shared" si="66"/>
        <v>1438177</v>
      </c>
      <c r="DC342" s="320">
        <f t="shared" si="66"/>
        <v>1438177</v>
      </c>
      <c r="DD342" s="320">
        <f t="shared" si="66"/>
        <v>1438177</v>
      </c>
      <c r="DE342" s="320">
        <f t="shared" si="66"/>
        <v>1438177</v>
      </c>
      <c r="DF342" s="320">
        <f t="shared" si="66"/>
        <v>1438177</v>
      </c>
      <c r="DG342" s="320">
        <f t="shared" si="66"/>
        <v>1438177</v>
      </c>
      <c r="DH342" s="320">
        <f t="shared" si="66"/>
        <v>1438177</v>
      </c>
      <c r="DI342" s="318">
        <f t="shared" si="66"/>
        <v>1438177</v>
      </c>
      <c r="DJ342" s="142">
        <f>+SUM(DJ343:DJ347)</f>
        <v>1620000</v>
      </c>
      <c r="DK342" s="143">
        <f t="shared" ref="DK342:DU342" si="67">+SUM(DK343:DK347)</f>
        <v>1620000</v>
      </c>
      <c r="DL342" s="143">
        <f t="shared" si="67"/>
        <v>1620000</v>
      </c>
      <c r="DM342" s="143">
        <f t="shared" si="67"/>
        <v>1620000</v>
      </c>
      <c r="DN342" s="143">
        <f t="shared" si="67"/>
        <v>1620000</v>
      </c>
      <c r="DO342" s="143">
        <f t="shared" si="67"/>
        <v>1620000</v>
      </c>
      <c r="DP342" s="143">
        <f t="shared" si="67"/>
        <v>1620000</v>
      </c>
      <c r="DQ342" s="143">
        <f t="shared" si="67"/>
        <v>1620000</v>
      </c>
      <c r="DR342" s="143">
        <f t="shared" si="67"/>
        <v>1620000</v>
      </c>
      <c r="DS342" s="143">
        <f t="shared" si="67"/>
        <v>1620000</v>
      </c>
      <c r="DT342" s="143">
        <f t="shared" si="67"/>
        <v>1620000</v>
      </c>
      <c r="DU342" s="144">
        <f t="shared" si="67"/>
        <v>1620000</v>
      </c>
    </row>
    <row r="343" spans="1:125">
      <c r="D343" s="74" t="str">
        <f t="shared" si="37"/>
        <v>4221p</v>
      </c>
      <c r="E343" s="78" t="s">
        <v>258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6"/>
      <c r="CX343" s="316">
        <v>0</v>
      </c>
      <c r="CY343" s="319">
        <v>0</v>
      </c>
      <c r="CZ343" s="319">
        <v>0</v>
      </c>
      <c r="DA343" s="319">
        <v>0</v>
      </c>
      <c r="DB343" s="319">
        <v>0</v>
      </c>
      <c r="DC343" s="319">
        <v>0</v>
      </c>
      <c r="DD343" s="319">
        <v>0</v>
      </c>
      <c r="DE343" s="319">
        <v>0</v>
      </c>
      <c r="DF343" s="319">
        <v>0</v>
      </c>
      <c r="DG343" s="319">
        <v>0</v>
      </c>
      <c r="DH343" s="319">
        <v>0</v>
      </c>
      <c r="DI343" s="315">
        <v>0</v>
      </c>
      <c r="DJ343" s="104">
        <v>0</v>
      </c>
      <c r="DK343" s="105">
        <v>0</v>
      </c>
      <c r="DL343" s="105">
        <v>0</v>
      </c>
      <c r="DM343" s="105">
        <v>0</v>
      </c>
      <c r="DN343" s="105">
        <v>0</v>
      </c>
      <c r="DO343" s="105">
        <v>0</v>
      </c>
      <c r="DP343" s="105">
        <v>0</v>
      </c>
      <c r="DQ343" s="105">
        <v>0</v>
      </c>
      <c r="DR343" s="105">
        <v>0</v>
      </c>
      <c r="DS343" s="105">
        <v>0</v>
      </c>
      <c r="DT343" s="105">
        <v>0</v>
      </c>
      <c r="DU343" s="106">
        <v>0</v>
      </c>
    </row>
    <row r="344" spans="1:125">
      <c r="D344" s="74" t="str">
        <f t="shared" si="37"/>
        <v>4222p</v>
      </c>
      <c r="E344" s="78" t="s">
        <v>260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238337.5</v>
      </c>
      <c r="CM344" s="105">
        <v>238337.5</v>
      </c>
      <c r="CN344" s="105">
        <v>238337.5</v>
      </c>
      <c r="CO344" s="105">
        <v>238337.5</v>
      </c>
      <c r="CP344" s="105">
        <v>238337.5</v>
      </c>
      <c r="CQ344" s="105">
        <v>238337.5</v>
      </c>
      <c r="CR344" s="105">
        <v>238337.5</v>
      </c>
      <c r="CS344" s="105">
        <v>238337.5</v>
      </c>
      <c r="CT344" s="105">
        <v>238337.5</v>
      </c>
      <c r="CU344" s="105">
        <v>238337.5</v>
      </c>
      <c r="CV344" s="105">
        <v>238337.5</v>
      </c>
      <c r="CW344" s="106">
        <v>238337.5</v>
      </c>
      <c r="CX344" s="316">
        <v>606785.68544768298</v>
      </c>
      <c r="CY344" s="319">
        <v>606785.68544768298</v>
      </c>
      <c r="CZ344" s="319">
        <v>606785.68544768298</v>
      </c>
      <c r="DA344" s="319">
        <v>606785.68544768298</v>
      </c>
      <c r="DB344" s="319">
        <v>606785.68544768298</v>
      </c>
      <c r="DC344" s="319">
        <v>606785.68544768298</v>
      </c>
      <c r="DD344" s="319">
        <v>606785.68544768298</v>
      </c>
      <c r="DE344" s="319">
        <v>606785.68544768298</v>
      </c>
      <c r="DF344" s="319">
        <v>606785.68544768298</v>
      </c>
      <c r="DG344" s="319">
        <v>606785.68544768298</v>
      </c>
      <c r="DH344" s="319">
        <v>606785.68544768298</v>
      </c>
      <c r="DI344" s="315">
        <v>606785.68544768298</v>
      </c>
      <c r="DJ344" s="104">
        <v>620000</v>
      </c>
      <c r="DK344" s="105">
        <v>620000</v>
      </c>
      <c r="DL344" s="105">
        <v>620000</v>
      </c>
      <c r="DM344" s="105">
        <v>620000</v>
      </c>
      <c r="DN344" s="105">
        <v>620000</v>
      </c>
      <c r="DO344" s="105">
        <v>620000</v>
      </c>
      <c r="DP344" s="105">
        <v>620000</v>
      </c>
      <c r="DQ344" s="105">
        <v>620000</v>
      </c>
      <c r="DR344" s="105">
        <v>620000</v>
      </c>
      <c r="DS344" s="105">
        <v>620000</v>
      </c>
      <c r="DT344" s="105">
        <v>620000</v>
      </c>
      <c r="DU344" s="106">
        <v>620000</v>
      </c>
    </row>
    <row r="345" spans="1:125">
      <c r="D345" s="74" t="str">
        <f t="shared" si="37"/>
        <v>4223p</v>
      </c>
      <c r="E345" s="78" t="s">
        <v>262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/>
      <c r="CM345" s="105"/>
      <c r="CN345" s="105"/>
      <c r="CO345" s="105"/>
      <c r="CP345" s="105"/>
      <c r="CQ345" s="105"/>
      <c r="CR345" s="105"/>
      <c r="CS345" s="105"/>
      <c r="CT345" s="105"/>
      <c r="CU345" s="105"/>
      <c r="CV345" s="105"/>
      <c r="CW345" s="106"/>
      <c r="CX345" s="316">
        <v>0</v>
      </c>
      <c r="CY345" s="319">
        <v>0</v>
      </c>
      <c r="CZ345" s="319">
        <v>0</v>
      </c>
      <c r="DA345" s="319">
        <v>0</v>
      </c>
      <c r="DB345" s="319">
        <v>0</v>
      </c>
      <c r="DC345" s="319">
        <v>0</v>
      </c>
      <c r="DD345" s="319">
        <v>0</v>
      </c>
      <c r="DE345" s="319">
        <v>0</v>
      </c>
      <c r="DF345" s="319">
        <v>0</v>
      </c>
      <c r="DG345" s="319">
        <v>0</v>
      </c>
      <c r="DH345" s="319">
        <v>0</v>
      </c>
      <c r="DI345" s="315">
        <v>0</v>
      </c>
      <c r="DJ345" s="104">
        <v>0</v>
      </c>
      <c r="DK345" s="105">
        <v>0</v>
      </c>
      <c r="DL345" s="105">
        <v>0</v>
      </c>
      <c r="DM345" s="105">
        <v>0</v>
      </c>
      <c r="DN345" s="105">
        <v>0</v>
      </c>
      <c r="DO345" s="105">
        <v>0</v>
      </c>
      <c r="DP345" s="105">
        <v>0</v>
      </c>
      <c r="DQ345" s="105">
        <v>0</v>
      </c>
      <c r="DR345" s="105">
        <v>0</v>
      </c>
      <c r="DS345" s="105">
        <v>0</v>
      </c>
      <c r="DT345" s="105">
        <v>0</v>
      </c>
      <c r="DU345" s="106">
        <v>0</v>
      </c>
    </row>
    <row r="346" spans="1:125">
      <c r="D346" s="74" t="str">
        <f t="shared" si="37"/>
        <v>4224p</v>
      </c>
      <c r="E346" s="78" t="s">
        <v>264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1041666.6666666666</v>
      </c>
      <c r="CM346" s="105">
        <v>1041666.6666666666</v>
      </c>
      <c r="CN346" s="105">
        <v>1041666.6666666666</v>
      </c>
      <c r="CO346" s="105">
        <v>1041666.6666666666</v>
      </c>
      <c r="CP346" s="105">
        <v>1041666.6666666666</v>
      </c>
      <c r="CQ346" s="105">
        <v>1041666.6666666666</v>
      </c>
      <c r="CR346" s="105">
        <v>1041666.6666666666</v>
      </c>
      <c r="CS346" s="105">
        <v>1041666.6666666666</v>
      </c>
      <c r="CT346" s="105">
        <v>1041666.6666666666</v>
      </c>
      <c r="CU346" s="105">
        <v>1041666.6666666666</v>
      </c>
      <c r="CV346" s="105">
        <v>1041666.6666666666</v>
      </c>
      <c r="CW346" s="106">
        <v>1041666.6666666666</v>
      </c>
      <c r="CX346" s="316">
        <v>831391.31455231691</v>
      </c>
      <c r="CY346" s="319">
        <v>831391.31455231691</v>
      </c>
      <c r="CZ346" s="319">
        <v>831391.31455231691</v>
      </c>
      <c r="DA346" s="319">
        <v>831391.31455231691</v>
      </c>
      <c r="DB346" s="319">
        <v>831391.31455231691</v>
      </c>
      <c r="DC346" s="319">
        <v>831391.31455231691</v>
      </c>
      <c r="DD346" s="319">
        <v>831391.31455231691</v>
      </c>
      <c r="DE346" s="319">
        <v>831391.31455231691</v>
      </c>
      <c r="DF346" s="319">
        <v>831391.31455231691</v>
      </c>
      <c r="DG346" s="319">
        <v>831391.31455231691</v>
      </c>
      <c r="DH346" s="319">
        <v>831391.31455231691</v>
      </c>
      <c r="DI346" s="315">
        <v>831391.31455231691</v>
      </c>
      <c r="DJ346" s="104">
        <v>1000000</v>
      </c>
      <c r="DK346" s="105">
        <v>1000000</v>
      </c>
      <c r="DL346" s="105">
        <v>1000000</v>
      </c>
      <c r="DM346" s="105">
        <v>1000000</v>
      </c>
      <c r="DN346" s="105">
        <v>1000000</v>
      </c>
      <c r="DO346" s="105">
        <v>1000000</v>
      </c>
      <c r="DP346" s="105">
        <v>1000000</v>
      </c>
      <c r="DQ346" s="105">
        <v>1000000</v>
      </c>
      <c r="DR346" s="105">
        <v>1000000</v>
      </c>
      <c r="DS346" s="105">
        <v>1000000</v>
      </c>
      <c r="DT346" s="105">
        <v>1000000</v>
      </c>
      <c r="DU346" s="106">
        <v>1000000</v>
      </c>
    </row>
    <row r="347" spans="1:125">
      <c r="D347" s="74" t="str">
        <f t="shared" si="37"/>
        <v>4225p</v>
      </c>
      <c r="E347" s="78" t="s">
        <v>236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/>
      <c r="CM347" s="105"/>
      <c r="CN347" s="105"/>
      <c r="CO347" s="105"/>
      <c r="CP347" s="105"/>
      <c r="CQ347" s="105"/>
      <c r="CR347" s="105"/>
      <c r="CS347" s="105"/>
      <c r="CT347" s="105"/>
      <c r="CU347" s="105"/>
      <c r="CV347" s="105"/>
      <c r="CW347" s="106"/>
      <c r="CX347" s="316">
        <v>0</v>
      </c>
      <c r="CY347" s="319">
        <v>0</v>
      </c>
      <c r="CZ347" s="319">
        <v>0</v>
      </c>
      <c r="DA347" s="319">
        <v>0</v>
      </c>
      <c r="DB347" s="319">
        <v>0</v>
      </c>
      <c r="DC347" s="319">
        <v>0</v>
      </c>
      <c r="DD347" s="319">
        <v>0</v>
      </c>
      <c r="DE347" s="319">
        <v>0</v>
      </c>
      <c r="DF347" s="319">
        <v>0</v>
      </c>
      <c r="DG347" s="319">
        <v>0</v>
      </c>
      <c r="DH347" s="319">
        <v>0</v>
      </c>
      <c r="DI347" s="315">
        <v>0</v>
      </c>
      <c r="DJ347" s="104">
        <v>0</v>
      </c>
      <c r="DK347" s="105">
        <v>0</v>
      </c>
      <c r="DL347" s="105">
        <v>0</v>
      </c>
      <c r="DM347" s="105">
        <v>0</v>
      </c>
      <c r="DN347" s="105">
        <v>0</v>
      </c>
      <c r="DO347" s="105">
        <v>0</v>
      </c>
      <c r="DP347" s="105">
        <v>0</v>
      </c>
      <c r="DQ347" s="105">
        <v>0</v>
      </c>
      <c r="DR347" s="105">
        <v>0</v>
      </c>
      <c r="DS347" s="105">
        <v>0</v>
      </c>
      <c r="DT347" s="105">
        <v>0</v>
      </c>
      <c r="DU347" s="106">
        <v>0</v>
      </c>
    </row>
    <row r="348" spans="1:125" s="9" customFormat="1" ht="30">
      <c r="A348" s="140"/>
      <c r="B348" s="140"/>
      <c r="C348" s="140">
        <v>423</v>
      </c>
      <c r="D348" s="140" t="str">
        <f t="shared" si="37"/>
        <v>423p</v>
      </c>
      <c r="E348" s="141" t="s">
        <v>267</v>
      </c>
      <c r="F348" s="142"/>
      <c r="G348" s="143"/>
      <c r="H348" s="143"/>
      <c r="I348" s="143"/>
      <c r="J348" s="143"/>
      <c r="K348" s="143"/>
      <c r="L348" s="143"/>
      <c r="M348" s="143"/>
      <c r="N348" s="143"/>
      <c r="O348" s="143"/>
      <c r="P348" s="143"/>
      <c r="Q348" s="144"/>
      <c r="R348" s="142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144"/>
      <c r="AD348" s="142"/>
      <c r="AE348" s="143"/>
      <c r="AF348" s="143"/>
      <c r="AG348" s="143"/>
      <c r="AH348" s="143"/>
      <c r="AI348" s="143"/>
      <c r="AJ348" s="143"/>
      <c r="AK348" s="143"/>
      <c r="AL348" s="143"/>
      <c r="AM348" s="143"/>
      <c r="AN348" s="143"/>
      <c r="AO348" s="144"/>
      <c r="AP348" s="142"/>
      <c r="AQ348" s="143"/>
      <c r="AR348" s="143"/>
      <c r="AS348" s="143"/>
      <c r="AT348" s="143"/>
      <c r="AU348" s="143"/>
      <c r="AV348" s="143"/>
      <c r="AW348" s="143"/>
      <c r="AX348" s="143"/>
      <c r="AY348" s="143"/>
      <c r="AZ348" s="143"/>
      <c r="BA348" s="144"/>
      <c r="BB348" s="142"/>
      <c r="BC348" s="143"/>
      <c r="BD348" s="143"/>
      <c r="BE348" s="143"/>
      <c r="BF348" s="143"/>
      <c r="BG348" s="143"/>
      <c r="BH348" s="143"/>
      <c r="BI348" s="143"/>
      <c r="BJ348" s="143"/>
      <c r="BK348" s="143"/>
      <c r="BL348" s="143"/>
      <c r="BM348" s="144"/>
      <c r="BN348" s="142"/>
      <c r="BO348" s="143"/>
      <c r="BP348" s="143"/>
      <c r="BQ348" s="143"/>
      <c r="BR348" s="143"/>
      <c r="BS348" s="143"/>
      <c r="BT348" s="143"/>
      <c r="BU348" s="143"/>
      <c r="BV348" s="143"/>
      <c r="BW348" s="143"/>
      <c r="BX348" s="143"/>
      <c r="BY348" s="144"/>
      <c r="BZ348" s="142"/>
      <c r="CA348" s="143"/>
      <c r="CB348" s="143"/>
      <c r="CC348" s="143"/>
      <c r="CD348" s="143"/>
      <c r="CE348" s="143"/>
      <c r="CF348" s="143"/>
      <c r="CG348" s="143"/>
      <c r="CH348" s="143"/>
      <c r="CI348" s="143"/>
      <c r="CJ348" s="143"/>
      <c r="CK348" s="143"/>
      <c r="CL348" s="142">
        <f t="shared" ref="CL348:CX348" si="68">+SUM(CL349:CL355)</f>
        <v>33408639.758333333</v>
      </c>
      <c r="CM348" s="143">
        <f t="shared" si="68"/>
        <v>33408639.758333333</v>
      </c>
      <c r="CN348" s="143">
        <f t="shared" si="68"/>
        <v>33408639.758333333</v>
      </c>
      <c r="CO348" s="143">
        <f t="shared" si="68"/>
        <v>33408639.758333333</v>
      </c>
      <c r="CP348" s="143">
        <f t="shared" si="68"/>
        <v>33408639.758333333</v>
      </c>
      <c r="CQ348" s="143">
        <f t="shared" si="68"/>
        <v>33408639.758333333</v>
      </c>
      <c r="CR348" s="143">
        <f t="shared" si="68"/>
        <v>33408639.758333333</v>
      </c>
      <c r="CS348" s="143">
        <f t="shared" si="68"/>
        <v>33408639.758333333</v>
      </c>
      <c r="CT348" s="143">
        <f t="shared" si="68"/>
        <v>33408639.758333333</v>
      </c>
      <c r="CU348" s="143">
        <f t="shared" si="68"/>
        <v>33408639.758333333</v>
      </c>
      <c r="CV348" s="143">
        <f t="shared" si="68"/>
        <v>33408639.758333333</v>
      </c>
      <c r="CW348" s="144">
        <f t="shared" si="68"/>
        <v>33408639.758333333</v>
      </c>
      <c r="CX348" s="317">
        <f t="shared" si="68"/>
        <v>33110022.91416667</v>
      </c>
      <c r="CY348" s="320">
        <f t="shared" ref="CY348:DI348" si="69">+SUM(CY349:CY355)</f>
        <v>33110022.91416667</v>
      </c>
      <c r="CZ348" s="320">
        <f t="shared" si="69"/>
        <v>33110022.91416667</v>
      </c>
      <c r="DA348" s="320">
        <f t="shared" si="69"/>
        <v>33110022.91416667</v>
      </c>
      <c r="DB348" s="320">
        <f t="shared" si="69"/>
        <v>33110022.91416667</v>
      </c>
      <c r="DC348" s="320">
        <f t="shared" si="69"/>
        <v>33110022.91416667</v>
      </c>
      <c r="DD348" s="320">
        <f t="shared" si="69"/>
        <v>33110022.91416667</v>
      </c>
      <c r="DE348" s="320">
        <f t="shared" si="69"/>
        <v>33110022.91416667</v>
      </c>
      <c r="DF348" s="320">
        <f t="shared" si="69"/>
        <v>33110022.91416667</v>
      </c>
      <c r="DG348" s="320">
        <f t="shared" si="69"/>
        <v>33110022.91416667</v>
      </c>
      <c r="DH348" s="320">
        <f t="shared" si="69"/>
        <v>33110022.91416667</v>
      </c>
      <c r="DI348" s="318">
        <f t="shared" si="69"/>
        <v>33110022.91416667</v>
      </c>
      <c r="DJ348" s="142">
        <f>+SUM(DJ349:DJ355)</f>
        <v>33537908.333333332</v>
      </c>
      <c r="DK348" s="143">
        <f t="shared" ref="DK348:DU348" si="70">+SUM(DK349:DK355)</f>
        <v>33537908.333333332</v>
      </c>
      <c r="DL348" s="143">
        <f t="shared" si="70"/>
        <v>33537908.333333332</v>
      </c>
      <c r="DM348" s="143">
        <f t="shared" si="70"/>
        <v>33537908.333333332</v>
      </c>
      <c r="DN348" s="143">
        <f t="shared" si="70"/>
        <v>33537908.333333332</v>
      </c>
      <c r="DO348" s="143">
        <f t="shared" si="70"/>
        <v>33537908.333333332</v>
      </c>
      <c r="DP348" s="143">
        <f t="shared" si="70"/>
        <v>33537908.333333332</v>
      </c>
      <c r="DQ348" s="143">
        <f t="shared" si="70"/>
        <v>33537908.333333332</v>
      </c>
      <c r="DR348" s="143">
        <f t="shared" si="70"/>
        <v>33537908.333333332</v>
      </c>
      <c r="DS348" s="143">
        <f t="shared" si="70"/>
        <v>33537908.333333332</v>
      </c>
      <c r="DT348" s="143">
        <f t="shared" si="70"/>
        <v>33537908.333333332</v>
      </c>
      <c r="DU348" s="144">
        <f t="shared" si="70"/>
        <v>33537908.333333332</v>
      </c>
    </row>
    <row r="349" spans="1:125">
      <c r="D349" s="74" t="str">
        <f t="shared" si="37"/>
        <v>4231p</v>
      </c>
      <c r="E349" s="78" t="s">
        <v>269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17362470.083333332</v>
      </c>
      <c r="CM349" s="105">
        <v>17362470.083333332</v>
      </c>
      <c r="CN349" s="105">
        <v>17362470.083333332</v>
      </c>
      <c r="CO349" s="105">
        <v>17362470.083333332</v>
      </c>
      <c r="CP349" s="105">
        <v>17362470.083333332</v>
      </c>
      <c r="CQ349" s="105">
        <v>17362470.083333332</v>
      </c>
      <c r="CR349" s="105">
        <v>17362470.083333332</v>
      </c>
      <c r="CS349" s="105">
        <v>17362470.083333332</v>
      </c>
      <c r="CT349" s="105">
        <v>17362470.083333332</v>
      </c>
      <c r="CU349" s="105">
        <v>17362470.083333332</v>
      </c>
      <c r="CV349" s="105">
        <v>17362470.083333332</v>
      </c>
      <c r="CW349" s="106">
        <v>17362470.083333332</v>
      </c>
      <c r="CX349" s="316">
        <v>18679724.210000001</v>
      </c>
      <c r="CY349" s="319">
        <v>18679724.210000001</v>
      </c>
      <c r="CZ349" s="319">
        <v>18679724.210000001</v>
      </c>
      <c r="DA349" s="319">
        <v>18679724.210000001</v>
      </c>
      <c r="DB349" s="319">
        <v>18679724.210000001</v>
      </c>
      <c r="DC349" s="319">
        <v>18679724.210000001</v>
      </c>
      <c r="DD349" s="319">
        <v>18679724.210000001</v>
      </c>
      <c r="DE349" s="319">
        <v>18679724.210000001</v>
      </c>
      <c r="DF349" s="319">
        <v>18679724.210000001</v>
      </c>
      <c r="DG349" s="319">
        <v>18679724.210000001</v>
      </c>
      <c r="DH349" s="319">
        <v>18679724.210000001</v>
      </c>
      <c r="DI349" s="315">
        <v>18679724.210000001</v>
      </c>
      <c r="DJ349" s="104">
        <v>19047125.850833334</v>
      </c>
      <c r="DK349" s="105">
        <v>19047125.850833334</v>
      </c>
      <c r="DL349" s="105">
        <v>19047125.850833334</v>
      </c>
      <c r="DM349" s="105">
        <v>19047125.850833334</v>
      </c>
      <c r="DN349" s="105">
        <v>19047125.850833334</v>
      </c>
      <c r="DO349" s="105">
        <v>19047125.850833334</v>
      </c>
      <c r="DP349" s="105">
        <v>19047125.850833334</v>
      </c>
      <c r="DQ349" s="105">
        <v>19047125.850833334</v>
      </c>
      <c r="DR349" s="105">
        <v>19047125.850833334</v>
      </c>
      <c r="DS349" s="105">
        <v>19047125.850833334</v>
      </c>
      <c r="DT349" s="105">
        <v>19047125.850833334</v>
      </c>
      <c r="DU349" s="106">
        <v>19047125.850833334</v>
      </c>
    </row>
    <row r="350" spans="1:125">
      <c r="D350" s="74" t="str">
        <f t="shared" si="37"/>
        <v>4232p</v>
      </c>
      <c r="E350" s="78" t="s">
        <v>271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>
        <v>6959019.666666667</v>
      </c>
      <c r="CM350" s="105">
        <v>6959019.666666667</v>
      </c>
      <c r="CN350" s="105">
        <v>6959019.666666667</v>
      </c>
      <c r="CO350" s="105">
        <v>6959019.666666667</v>
      </c>
      <c r="CP350" s="105">
        <v>6959019.666666667</v>
      </c>
      <c r="CQ350" s="105">
        <v>6959019.666666667</v>
      </c>
      <c r="CR350" s="105">
        <v>6959019.666666667</v>
      </c>
      <c r="CS350" s="105">
        <v>6959019.666666667</v>
      </c>
      <c r="CT350" s="105">
        <v>6959019.666666667</v>
      </c>
      <c r="CU350" s="105">
        <v>6959019.666666667</v>
      </c>
      <c r="CV350" s="105">
        <v>6959019.666666667</v>
      </c>
      <c r="CW350" s="106">
        <v>6959019.666666667</v>
      </c>
      <c r="CX350" s="316">
        <v>6037116.8783333339</v>
      </c>
      <c r="CY350" s="319">
        <v>6037116.8783333339</v>
      </c>
      <c r="CZ350" s="319">
        <v>6037116.8783333339</v>
      </c>
      <c r="DA350" s="319">
        <v>6037116.8783333339</v>
      </c>
      <c r="DB350" s="319">
        <v>6037116.8783333339</v>
      </c>
      <c r="DC350" s="319">
        <v>6037116.8783333339</v>
      </c>
      <c r="DD350" s="319">
        <v>6037116.8783333339</v>
      </c>
      <c r="DE350" s="319">
        <v>6037116.8783333339</v>
      </c>
      <c r="DF350" s="319">
        <v>6037116.8783333339</v>
      </c>
      <c r="DG350" s="319">
        <v>6037116.8783333339</v>
      </c>
      <c r="DH350" s="319">
        <v>6037116.8783333339</v>
      </c>
      <c r="DI350" s="315">
        <v>6037116.8783333339</v>
      </c>
      <c r="DJ350" s="104">
        <v>5964869.2575000003</v>
      </c>
      <c r="DK350" s="105">
        <v>5964869.2575000003</v>
      </c>
      <c r="DL350" s="105">
        <v>5964869.2575000003</v>
      </c>
      <c r="DM350" s="105">
        <v>5964869.2575000003</v>
      </c>
      <c r="DN350" s="105">
        <v>5964869.2575000003</v>
      </c>
      <c r="DO350" s="105">
        <v>5964869.2575000003</v>
      </c>
      <c r="DP350" s="105">
        <v>5964869.2575000003</v>
      </c>
      <c r="DQ350" s="105">
        <v>5964869.2575000003</v>
      </c>
      <c r="DR350" s="105">
        <v>5964869.2575000003</v>
      </c>
      <c r="DS350" s="105">
        <v>5964869.2575000003</v>
      </c>
      <c r="DT350" s="105">
        <v>5964869.2575000003</v>
      </c>
      <c r="DU350" s="106">
        <v>5964869.2575000003</v>
      </c>
    </row>
    <row r="351" spans="1:125">
      <c r="D351" s="74" t="str">
        <f t="shared" si="37"/>
        <v>4233p</v>
      </c>
      <c r="E351" s="78" t="s">
        <v>273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6982405.75</v>
      </c>
      <c r="CM351" s="105">
        <v>6982405.75</v>
      </c>
      <c r="CN351" s="105">
        <v>6982405.75</v>
      </c>
      <c r="CO351" s="105">
        <v>6982405.75</v>
      </c>
      <c r="CP351" s="105">
        <v>6982405.75</v>
      </c>
      <c r="CQ351" s="105">
        <v>6982405.75</v>
      </c>
      <c r="CR351" s="105">
        <v>6982405.75</v>
      </c>
      <c r="CS351" s="105">
        <v>6982405.75</v>
      </c>
      <c r="CT351" s="105">
        <v>6982405.75</v>
      </c>
      <c r="CU351" s="105">
        <v>6982405.75</v>
      </c>
      <c r="CV351" s="105">
        <v>6982405.75</v>
      </c>
      <c r="CW351" s="106">
        <v>6982405.75</v>
      </c>
      <c r="CX351" s="316">
        <v>6561091.7974999994</v>
      </c>
      <c r="CY351" s="319">
        <v>6561091.7974999994</v>
      </c>
      <c r="CZ351" s="319">
        <v>6561091.7974999994</v>
      </c>
      <c r="DA351" s="319">
        <v>6561091.7974999994</v>
      </c>
      <c r="DB351" s="319">
        <v>6561091.7974999994</v>
      </c>
      <c r="DC351" s="319">
        <v>6561091.7974999994</v>
      </c>
      <c r="DD351" s="319">
        <v>6561091.7974999994</v>
      </c>
      <c r="DE351" s="319">
        <v>6561091.7974999994</v>
      </c>
      <c r="DF351" s="319">
        <v>6561091.7974999994</v>
      </c>
      <c r="DG351" s="319">
        <v>6561091.7974999994</v>
      </c>
      <c r="DH351" s="319">
        <v>6561091.7974999994</v>
      </c>
      <c r="DI351" s="315">
        <v>6561091.7974999994</v>
      </c>
      <c r="DJ351" s="104">
        <v>6609745.8483333336</v>
      </c>
      <c r="DK351" s="105">
        <v>6609745.8483333336</v>
      </c>
      <c r="DL351" s="105">
        <v>6609745.8483333336</v>
      </c>
      <c r="DM351" s="105">
        <v>6609745.8483333336</v>
      </c>
      <c r="DN351" s="105">
        <v>6609745.8483333336</v>
      </c>
      <c r="DO351" s="105">
        <v>6609745.8483333336</v>
      </c>
      <c r="DP351" s="105">
        <v>6609745.8483333336</v>
      </c>
      <c r="DQ351" s="105">
        <v>6609745.8483333336</v>
      </c>
      <c r="DR351" s="105">
        <v>6609745.8483333336</v>
      </c>
      <c r="DS351" s="105">
        <v>6609745.8483333336</v>
      </c>
      <c r="DT351" s="105">
        <v>6609745.8483333336</v>
      </c>
      <c r="DU351" s="106">
        <v>6609745.8483333336</v>
      </c>
    </row>
    <row r="352" spans="1:125">
      <c r="D352" s="74" t="str">
        <f t="shared" ref="D352:D409" si="71">+CONCATENATE(D137,"p")</f>
        <v>4234p</v>
      </c>
      <c r="E352" s="78" t="s">
        <v>69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1059053.8333333333</v>
      </c>
      <c r="CM352" s="105">
        <v>1059053.8333333333</v>
      </c>
      <c r="CN352" s="105">
        <v>1059053.8333333333</v>
      </c>
      <c r="CO352" s="105">
        <v>1059053.8333333333</v>
      </c>
      <c r="CP352" s="105">
        <v>1059053.8333333333</v>
      </c>
      <c r="CQ352" s="105">
        <v>1059053.8333333333</v>
      </c>
      <c r="CR352" s="105">
        <v>1059053.8333333333</v>
      </c>
      <c r="CS352" s="105">
        <v>1059053.8333333333</v>
      </c>
      <c r="CT352" s="105">
        <v>1059053.8333333333</v>
      </c>
      <c r="CU352" s="105">
        <v>1059053.8333333333</v>
      </c>
      <c r="CV352" s="105">
        <v>1059053.8333333333</v>
      </c>
      <c r="CW352" s="106">
        <v>1059053.8333333333</v>
      </c>
      <c r="CX352" s="316">
        <v>828921.01083333336</v>
      </c>
      <c r="CY352" s="319">
        <v>828921.01083333336</v>
      </c>
      <c r="CZ352" s="319">
        <v>828921.01083333336</v>
      </c>
      <c r="DA352" s="319">
        <v>828921.01083333336</v>
      </c>
      <c r="DB352" s="319">
        <v>828921.01083333336</v>
      </c>
      <c r="DC352" s="319">
        <v>828921.01083333336</v>
      </c>
      <c r="DD352" s="319">
        <v>828921.01083333336</v>
      </c>
      <c r="DE352" s="319">
        <v>828921.01083333336</v>
      </c>
      <c r="DF352" s="319">
        <v>828921.01083333336</v>
      </c>
      <c r="DG352" s="319">
        <v>828921.01083333336</v>
      </c>
      <c r="DH352" s="319">
        <v>828921.01083333336</v>
      </c>
      <c r="DI352" s="315">
        <v>828921.01083333336</v>
      </c>
      <c r="DJ352" s="104">
        <v>873475.01166666672</v>
      </c>
      <c r="DK352" s="105">
        <v>873475.01166666672</v>
      </c>
      <c r="DL352" s="105">
        <v>873475.01166666672</v>
      </c>
      <c r="DM352" s="105">
        <v>873475.01166666672</v>
      </c>
      <c r="DN352" s="105">
        <v>873475.01166666672</v>
      </c>
      <c r="DO352" s="105">
        <v>873475.01166666672</v>
      </c>
      <c r="DP352" s="105">
        <v>873475.01166666672</v>
      </c>
      <c r="DQ352" s="105">
        <v>873475.01166666672</v>
      </c>
      <c r="DR352" s="105">
        <v>873475.01166666672</v>
      </c>
      <c r="DS352" s="105">
        <v>873475.01166666672</v>
      </c>
      <c r="DT352" s="105">
        <v>873475.01166666672</v>
      </c>
      <c r="DU352" s="106">
        <v>873475.01166666672</v>
      </c>
    </row>
    <row r="353" spans="1:125">
      <c r="D353" s="74" t="str">
        <f t="shared" si="71"/>
        <v>4235p</v>
      </c>
      <c r="E353" s="78" t="s">
        <v>276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324063.75</v>
      </c>
      <c r="CM353" s="105">
        <v>324063.75</v>
      </c>
      <c r="CN353" s="105">
        <v>324063.75</v>
      </c>
      <c r="CO353" s="105">
        <v>324063.75</v>
      </c>
      <c r="CP353" s="105">
        <v>324063.75</v>
      </c>
      <c r="CQ353" s="105">
        <v>324063.75</v>
      </c>
      <c r="CR353" s="105">
        <v>324063.75</v>
      </c>
      <c r="CS353" s="105">
        <v>324063.75</v>
      </c>
      <c r="CT353" s="105">
        <v>324063.75</v>
      </c>
      <c r="CU353" s="105">
        <v>324063.75</v>
      </c>
      <c r="CV353" s="105">
        <v>324063.75</v>
      </c>
      <c r="CW353" s="106">
        <v>324063.75</v>
      </c>
      <c r="CX353" s="316">
        <v>213409.87</v>
      </c>
      <c r="CY353" s="319">
        <v>213409.87</v>
      </c>
      <c r="CZ353" s="319">
        <v>213409.87</v>
      </c>
      <c r="DA353" s="319">
        <v>213409.87</v>
      </c>
      <c r="DB353" s="319">
        <v>213409.87</v>
      </c>
      <c r="DC353" s="319">
        <v>213409.87</v>
      </c>
      <c r="DD353" s="319">
        <v>213409.87</v>
      </c>
      <c r="DE353" s="319">
        <v>213409.87</v>
      </c>
      <c r="DF353" s="319">
        <v>213409.87</v>
      </c>
      <c r="DG353" s="319">
        <v>213409.87</v>
      </c>
      <c r="DH353" s="319">
        <v>213409.87</v>
      </c>
      <c r="DI353" s="315">
        <v>213409.87</v>
      </c>
      <c r="DJ353" s="104">
        <v>220426.52416666667</v>
      </c>
      <c r="DK353" s="105">
        <v>220426.52416666667</v>
      </c>
      <c r="DL353" s="105">
        <v>220426.52416666667</v>
      </c>
      <c r="DM353" s="105">
        <v>220426.52416666667</v>
      </c>
      <c r="DN353" s="105">
        <v>220426.52416666667</v>
      </c>
      <c r="DO353" s="105">
        <v>220426.52416666667</v>
      </c>
      <c r="DP353" s="105">
        <v>220426.52416666667</v>
      </c>
      <c r="DQ353" s="105">
        <v>220426.52416666667</v>
      </c>
      <c r="DR353" s="105">
        <v>220426.52416666667</v>
      </c>
      <c r="DS353" s="105">
        <v>220426.52416666667</v>
      </c>
      <c r="DT353" s="105">
        <v>220426.52416666667</v>
      </c>
      <c r="DU353" s="106">
        <v>220426.52416666667</v>
      </c>
    </row>
    <row r="354" spans="1:125">
      <c r="D354" s="74" t="str">
        <f t="shared" si="71"/>
        <v>4236p</v>
      </c>
      <c r="E354" s="78" t="s">
        <v>278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721626.67499999993</v>
      </c>
      <c r="CM354" s="105">
        <v>721626.67499999993</v>
      </c>
      <c r="CN354" s="105">
        <v>721626.67499999993</v>
      </c>
      <c r="CO354" s="105">
        <v>721626.67499999993</v>
      </c>
      <c r="CP354" s="105">
        <v>721626.67499999993</v>
      </c>
      <c r="CQ354" s="105">
        <v>721626.67499999993</v>
      </c>
      <c r="CR354" s="105">
        <v>721626.67499999993</v>
      </c>
      <c r="CS354" s="105">
        <v>721626.67499999993</v>
      </c>
      <c r="CT354" s="105">
        <v>721626.67499999993</v>
      </c>
      <c r="CU354" s="105">
        <v>721626.67499999993</v>
      </c>
      <c r="CV354" s="105">
        <v>721626.67499999993</v>
      </c>
      <c r="CW354" s="106">
        <v>721626.67499999993</v>
      </c>
      <c r="CX354" s="316">
        <v>789759.14749999996</v>
      </c>
      <c r="CY354" s="319">
        <v>789759.14749999996</v>
      </c>
      <c r="CZ354" s="319">
        <v>789759.14749999996</v>
      </c>
      <c r="DA354" s="319">
        <v>789759.14749999996</v>
      </c>
      <c r="DB354" s="319">
        <v>789759.14749999996</v>
      </c>
      <c r="DC354" s="319">
        <v>789759.14749999996</v>
      </c>
      <c r="DD354" s="319">
        <v>789759.14749999996</v>
      </c>
      <c r="DE354" s="319">
        <v>789759.14749999996</v>
      </c>
      <c r="DF354" s="319">
        <v>789759.14749999996</v>
      </c>
      <c r="DG354" s="319">
        <v>789759.14749999996</v>
      </c>
      <c r="DH354" s="319">
        <v>789759.14749999996</v>
      </c>
      <c r="DI354" s="315">
        <v>789759.14749999996</v>
      </c>
      <c r="DJ354" s="104">
        <v>822265.84083333332</v>
      </c>
      <c r="DK354" s="105">
        <v>822265.84083333332</v>
      </c>
      <c r="DL354" s="105">
        <v>822265.84083333332</v>
      </c>
      <c r="DM354" s="105">
        <v>822265.84083333332</v>
      </c>
      <c r="DN354" s="105">
        <v>822265.84083333332</v>
      </c>
      <c r="DO354" s="105">
        <v>822265.84083333332</v>
      </c>
      <c r="DP354" s="105">
        <v>822265.84083333332</v>
      </c>
      <c r="DQ354" s="105">
        <v>822265.84083333332</v>
      </c>
      <c r="DR354" s="105">
        <v>822265.84083333332</v>
      </c>
      <c r="DS354" s="105">
        <v>822265.84083333332</v>
      </c>
      <c r="DT354" s="105">
        <v>822265.84083333332</v>
      </c>
      <c r="DU354" s="106">
        <v>822265.84083333332</v>
      </c>
    </row>
    <row r="355" spans="1:125">
      <c r="D355" s="74" t="str">
        <f t="shared" si="71"/>
        <v>4237p</v>
      </c>
      <c r="E355" s="78" t="s">
        <v>280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/>
      <c r="CM355" s="105"/>
      <c r="CN355" s="105"/>
      <c r="CO355" s="105"/>
      <c r="CP355" s="105"/>
      <c r="CQ355" s="105"/>
      <c r="CR355" s="105"/>
      <c r="CS355" s="105"/>
      <c r="CT355" s="105"/>
      <c r="CU355" s="105"/>
      <c r="CV355" s="105"/>
      <c r="CW355" s="106"/>
      <c r="CX355" s="316">
        <v>0</v>
      </c>
      <c r="CY355" s="319">
        <v>0</v>
      </c>
      <c r="CZ355" s="319">
        <v>0</v>
      </c>
      <c r="DA355" s="319">
        <v>0</v>
      </c>
      <c r="DB355" s="319">
        <v>0</v>
      </c>
      <c r="DC355" s="319">
        <v>0</v>
      </c>
      <c r="DD355" s="319">
        <v>0</v>
      </c>
      <c r="DE355" s="319">
        <v>0</v>
      </c>
      <c r="DF355" s="319">
        <v>0</v>
      </c>
      <c r="DG355" s="319">
        <v>0</v>
      </c>
      <c r="DH355" s="319">
        <v>0</v>
      </c>
      <c r="DI355" s="315">
        <v>0</v>
      </c>
      <c r="DJ355" s="104">
        <v>0</v>
      </c>
      <c r="DK355" s="105">
        <v>0</v>
      </c>
      <c r="DL355" s="105">
        <v>0</v>
      </c>
      <c r="DM355" s="105">
        <v>0</v>
      </c>
      <c r="DN355" s="105">
        <v>0</v>
      </c>
      <c r="DO355" s="105">
        <v>0</v>
      </c>
      <c r="DP355" s="105">
        <v>0</v>
      </c>
      <c r="DQ355" s="105">
        <v>0</v>
      </c>
      <c r="DR355" s="105">
        <v>0</v>
      </c>
      <c r="DS355" s="105">
        <v>0</v>
      </c>
      <c r="DT355" s="105">
        <v>0</v>
      </c>
      <c r="DU355" s="106">
        <v>0</v>
      </c>
    </row>
    <row r="356" spans="1:125" s="9" customFormat="1">
      <c r="A356" s="140"/>
      <c r="B356" s="140"/>
      <c r="C356" s="140">
        <v>424</v>
      </c>
      <c r="D356" s="140" t="str">
        <f t="shared" si="71"/>
        <v>424p</v>
      </c>
      <c r="E356" s="141" t="s">
        <v>282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72">+CL357</f>
        <v>1133333.3333333333</v>
      </c>
      <c r="CM356" s="143">
        <f t="shared" si="72"/>
        <v>1133333.3333333333</v>
      </c>
      <c r="CN356" s="143">
        <f t="shared" si="72"/>
        <v>1133333.3333333333</v>
      </c>
      <c r="CO356" s="143">
        <f t="shared" si="72"/>
        <v>1133333.3333333333</v>
      </c>
      <c r="CP356" s="143">
        <f t="shared" si="72"/>
        <v>1133333.3333333333</v>
      </c>
      <c r="CQ356" s="143">
        <f t="shared" si="72"/>
        <v>1133333.3333333333</v>
      </c>
      <c r="CR356" s="143">
        <f t="shared" si="72"/>
        <v>1133333.3333333333</v>
      </c>
      <c r="CS356" s="143">
        <f t="shared" si="72"/>
        <v>1133333.3333333333</v>
      </c>
      <c r="CT356" s="143">
        <f t="shared" si="72"/>
        <v>1133333.3333333333</v>
      </c>
      <c r="CU356" s="143">
        <f t="shared" si="72"/>
        <v>1133333.3333333333</v>
      </c>
      <c r="CV356" s="143">
        <f t="shared" si="72"/>
        <v>1133333.3333333333</v>
      </c>
      <c r="CW356" s="144">
        <f t="shared" si="72"/>
        <v>1133333.3333333333</v>
      </c>
      <c r="CX356" s="317">
        <f t="shared" si="72"/>
        <v>1208333.3333333333</v>
      </c>
      <c r="CY356" s="320">
        <f t="shared" ref="CY356:DI356" si="73">+CY357</f>
        <v>1208333.3333333333</v>
      </c>
      <c r="CZ356" s="320">
        <f t="shared" si="73"/>
        <v>1208333.3333333333</v>
      </c>
      <c r="DA356" s="320">
        <f t="shared" si="73"/>
        <v>1208333.3333333333</v>
      </c>
      <c r="DB356" s="320">
        <f t="shared" si="73"/>
        <v>1208333.3333333333</v>
      </c>
      <c r="DC356" s="320">
        <f t="shared" si="73"/>
        <v>1208333.3333333333</v>
      </c>
      <c r="DD356" s="320">
        <f t="shared" si="73"/>
        <v>1208333.3333333333</v>
      </c>
      <c r="DE356" s="320">
        <f t="shared" si="73"/>
        <v>1208333.3333333333</v>
      </c>
      <c r="DF356" s="320">
        <f t="shared" si="73"/>
        <v>1208333.3333333333</v>
      </c>
      <c r="DG356" s="320">
        <f t="shared" si="73"/>
        <v>1208333.3333333333</v>
      </c>
      <c r="DH356" s="320">
        <f t="shared" si="73"/>
        <v>1208333.3333333333</v>
      </c>
      <c r="DI356" s="318">
        <f t="shared" si="73"/>
        <v>1208333.3333333333</v>
      </c>
      <c r="DJ356" s="142">
        <f>+DJ357</f>
        <v>1250000</v>
      </c>
      <c r="DK356" s="143">
        <f t="shared" ref="DK356:DU356" si="74">+DK357</f>
        <v>1250000</v>
      </c>
      <c r="DL356" s="143">
        <f t="shared" si="74"/>
        <v>1250000</v>
      </c>
      <c r="DM356" s="143">
        <f t="shared" si="74"/>
        <v>1250000</v>
      </c>
      <c r="DN356" s="143">
        <f t="shared" si="74"/>
        <v>1250000</v>
      </c>
      <c r="DO356" s="143">
        <f t="shared" si="74"/>
        <v>1250000</v>
      </c>
      <c r="DP356" s="143">
        <f t="shared" si="74"/>
        <v>1250000</v>
      </c>
      <c r="DQ356" s="143">
        <f t="shared" si="74"/>
        <v>1250000</v>
      </c>
      <c r="DR356" s="143">
        <f t="shared" si="74"/>
        <v>1250000</v>
      </c>
      <c r="DS356" s="143">
        <f t="shared" si="74"/>
        <v>1250000</v>
      </c>
      <c r="DT356" s="143">
        <f t="shared" si="74"/>
        <v>1250000</v>
      </c>
      <c r="DU356" s="144">
        <f t="shared" si="74"/>
        <v>1250000</v>
      </c>
    </row>
    <row r="357" spans="1:125">
      <c r="D357" s="74" t="str">
        <f t="shared" si="71"/>
        <v>4241p</v>
      </c>
      <c r="E357" s="78" t="s">
        <v>284</v>
      </c>
      <c r="F357" s="104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6"/>
      <c r="R357" s="104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6"/>
      <c r="AD357" s="104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6"/>
      <c r="AP357" s="104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6"/>
      <c r="BB357" s="104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6"/>
      <c r="BN357" s="104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6"/>
      <c r="BZ357" s="104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5"/>
      <c r="CK357" s="105"/>
      <c r="CL357" s="104">
        <v>1133333.3333333333</v>
      </c>
      <c r="CM357" s="105">
        <v>1133333.3333333333</v>
      </c>
      <c r="CN357" s="105">
        <v>1133333.3333333333</v>
      </c>
      <c r="CO357" s="105">
        <v>1133333.3333333333</v>
      </c>
      <c r="CP357" s="105">
        <v>1133333.3333333333</v>
      </c>
      <c r="CQ357" s="105">
        <v>1133333.3333333333</v>
      </c>
      <c r="CR357" s="105">
        <v>1133333.3333333333</v>
      </c>
      <c r="CS357" s="105">
        <v>1133333.3333333333</v>
      </c>
      <c r="CT357" s="105">
        <v>1133333.3333333333</v>
      </c>
      <c r="CU357" s="105">
        <v>1133333.3333333333</v>
      </c>
      <c r="CV357" s="105">
        <v>1133333.3333333333</v>
      </c>
      <c r="CW357" s="106">
        <v>1133333.3333333333</v>
      </c>
      <c r="CX357" s="316">
        <v>1208333.3333333333</v>
      </c>
      <c r="CY357" s="319">
        <v>1208333.3333333333</v>
      </c>
      <c r="CZ357" s="319">
        <v>1208333.3333333333</v>
      </c>
      <c r="DA357" s="319">
        <v>1208333.3333333333</v>
      </c>
      <c r="DB357" s="319">
        <v>1208333.3333333333</v>
      </c>
      <c r="DC357" s="319">
        <v>1208333.3333333333</v>
      </c>
      <c r="DD357" s="319">
        <v>1208333.3333333333</v>
      </c>
      <c r="DE357" s="319">
        <v>1208333.3333333333</v>
      </c>
      <c r="DF357" s="319">
        <v>1208333.3333333333</v>
      </c>
      <c r="DG357" s="319">
        <v>1208333.3333333333</v>
      </c>
      <c r="DH357" s="319">
        <v>1208333.3333333333</v>
      </c>
      <c r="DI357" s="315">
        <v>1208333.3333333333</v>
      </c>
      <c r="DJ357" s="104">
        <v>1250000</v>
      </c>
      <c r="DK357" s="105">
        <v>1250000</v>
      </c>
      <c r="DL357" s="105">
        <v>1250000</v>
      </c>
      <c r="DM357" s="105">
        <v>1250000</v>
      </c>
      <c r="DN357" s="105">
        <v>1250000</v>
      </c>
      <c r="DO357" s="105">
        <v>1250000</v>
      </c>
      <c r="DP357" s="105">
        <v>1250000</v>
      </c>
      <c r="DQ357" s="105">
        <v>1250000</v>
      </c>
      <c r="DR357" s="105">
        <v>1250000</v>
      </c>
      <c r="DS357" s="105">
        <v>1250000</v>
      </c>
      <c r="DT357" s="105">
        <v>1250000</v>
      </c>
      <c r="DU357" s="106">
        <v>1250000</v>
      </c>
    </row>
    <row r="358" spans="1:125" s="9" customFormat="1">
      <c r="A358" s="140"/>
      <c r="B358" s="140"/>
      <c r="C358" s="140">
        <v>425</v>
      </c>
      <c r="D358" s="140" t="str">
        <f t="shared" si="71"/>
        <v>425p</v>
      </c>
      <c r="E358" s="141" t="s">
        <v>286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75">+SUM(CL359:CL361)</f>
        <v>583333.33333333326</v>
      </c>
      <c r="CM358" s="143">
        <f t="shared" si="75"/>
        <v>583333.33333333326</v>
      </c>
      <c r="CN358" s="143">
        <f t="shared" si="75"/>
        <v>583333.33333333326</v>
      </c>
      <c r="CO358" s="143">
        <f t="shared" si="75"/>
        <v>583333.33333333326</v>
      </c>
      <c r="CP358" s="143">
        <f t="shared" si="75"/>
        <v>583333.33333333326</v>
      </c>
      <c r="CQ358" s="143">
        <f t="shared" si="75"/>
        <v>583333.33333333326</v>
      </c>
      <c r="CR358" s="143">
        <f t="shared" si="75"/>
        <v>583333.33333333326</v>
      </c>
      <c r="CS358" s="143">
        <f t="shared" si="75"/>
        <v>583333.33333333326</v>
      </c>
      <c r="CT358" s="143">
        <f t="shared" si="75"/>
        <v>583333.33333333326</v>
      </c>
      <c r="CU358" s="143">
        <f t="shared" si="75"/>
        <v>583333.33333333326</v>
      </c>
      <c r="CV358" s="143">
        <f t="shared" si="75"/>
        <v>583333.33333333326</v>
      </c>
      <c r="CW358" s="144">
        <f t="shared" si="75"/>
        <v>583333.33333333326</v>
      </c>
      <c r="CX358" s="317">
        <f t="shared" si="75"/>
        <v>583333.33333333326</v>
      </c>
      <c r="CY358" s="320">
        <f t="shared" ref="CY358:DI358" si="76">+SUM(CY359:CY361)</f>
        <v>583333.33333333326</v>
      </c>
      <c r="CZ358" s="320">
        <f t="shared" si="76"/>
        <v>583333.33333333326</v>
      </c>
      <c r="DA358" s="320">
        <f t="shared" si="76"/>
        <v>583333.33333333326</v>
      </c>
      <c r="DB358" s="320">
        <f t="shared" si="76"/>
        <v>583333.33333333326</v>
      </c>
      <c r="DC358" s="320">
        <f t="shared" si="76"/>
        <v>583333.33333333326</v>
      </c>
      <c r="DD358" s="320">
        <f t="shared" si="76"/>
        <v>583333.33333333326</v>
      </c>
      <c r="DE358" s="320">
        <f t="shared" si="76"/>
        <v>583333.33333333326</v>
      </c>
      <c r="DF358" s="320">
        <f t="shared" si="76"/>
        <v>583333.33333333326</v>
      </c>
      <c r="DG358" s="320">
        <f t="shared" si="76"/>
        <v>583333.33333333326</v>
      </c>
      <c r="DH358" s="320">
        <f t="shared" si="76"/>
        <v>583333.33333333326</v>
      </c>
      <c r="DI358" s="318">
        <f t="shared" si="76"/>
        <v>583333.33333333326</v>
      </c>
      <c r="DJ358" s="142">
        <f>+SUM(DJ359:DJ361)</f>
        <v>618333.33333333326</v>
      </c>
      <c r="DK358" s="143">
        <f t="shared" ref="DK358:DU358" si="77">+SUM(DK359:DK361)</f>
        <v>618333.33333333326</v>
      </c>
      <c r="DL358" s="143">
        <f t="shared" si="77"/>
        <v>618333.33333333326</v>
      </c>
      <c r="DM358" s="143">
        <f t="shared" si="77"/>
        <v>618333.33333333326</v>
      </c>
      <c r="DN358" s="143">
        <f t="shared" si="77"/>
        <v>618333.33333333326</v>
      </c>
      <c r="DO358" s="143">
        <f t="shared" si="77"/>
        <v>618333.33333333326</v>
      </c>
      <c r="DP358" s="143">
        <f t="shared" si="77"/>
        <v>618333.33333333326</v>
      </c>
      <c r="DQ358" s="143">
        <f t="shared" si="77"/>
        <v>618333.33333333326</v>
      </c>
      <c r="DR358" s="143">
        <f t="shared" si="77"/>
        <v>618333.33333333326</v>
      </c>
      <c r="DS358" s="143">
        <f t="shared" si="77"/>
        <v>618333.33333333326</v>
      </c>
      <c r="DT358" s="143">
        <f t="shared" si="77"/>
        <v>618333.33333333326</v>
      </c>
      <c r="DU358" s="144">
        <f t="shared" si="77"/>
        <v>618333.33333333326</v>
      </c>
    </row>
    <row r="359" spans="1:125">
      <c r="D359" s="74" t="str">
        <f t="shared" si="71"/>
        <v>4251p</v>
      </c>
      <c r="E359" s="78" t="s">
        <v>288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108333.33333333333</v>
      </c>
      <c r="CM359" s="105">
        <v>108333.33333333333</v>
      </c>
      <c r="CN359" s="105">
        <v>108333.33333333333</v>
      </c>
      <c r="CO359" s="105">
        <v>108333.33333333333</v>
      </c>
      <c r="CP359" s="105">
        <v>108333.33333333333</v>
      </c>
      <c r="CQ359" s="105">
        <v>108333.33333333333</v>
      </c>
      <c r="CR359" s="105">
        <v>108333.33333333333</v>
      </c>
      <c r="CS359" s="105">
        <v>108333.33333333333</v>
      </c>
      <c r="CT359" s="105">
        <v>108333.33333333333</v>
      </c>
      <c r="CU359" s="105">
        <v>108333.33333333333</v>
      </c>
      <c r="CV359" s="105">
        <v>108333.33333333333</v>
      </c>
      <c r="CW359" s="106">
        <v>108333.33333333333</v>
      </c>
      <c r="CX359" s="316">
        <v>108333.33333333333</v>
      </c>
      <c r="CY359" s="319">
        <v>108333.33333333333</v>
      </c>
      <c r="CZ359" s="319">
        <v>108333.33333333333</v>
      </c>
      <c r="DA359" s="319">
        <v>108333.33333333333</v>
      </c>
      <c r="DB359" s="319">
        <v>108333.33333333333</v>
      </c>
      <c r="DC359" s="319">
        <v>108333.33333333333</v>
      </c>
      <c r="DD359" s="319">
        <v>108333.33333333333</v>
      </c>
      <c r="DE359" s="319">
        <v>108333.33333333333</v>
      </c>
      <c r="DF359" s="319">
        <v>108333.33333333333</v>
      </c>
      <c r="DG359" s="319">
        <v>108333.33333333333</v>
      </c>
      <c r="DH359" s="319">
        <v>108333.33333333333</v>
      </c>
      <c r="DI359" s="315">
        <v>108333.33333333333</v>
      </c>
      <c r="DJ359" s="104">
        <v>114166.66666666667</v>
      </c>
      <c r="DK359" s="105">
        <v>114166.66666666667</v>
      </c>
      <c r="DL359" s="105">
        <v>114166.66666666667</v>
      </c>
      <c r="DM359" s="105">
        <v>114166.66666666667</v>
      </c>
      <c r="DN359" s="105">
        <v>114166.66666666667</v>
      </c>
      <c r="DO359" s="105">
        <v>114166.66666666667</v>
      </c>
      <c r="DP359" s="105">
        <v>114166.66666666667</v>
      </c>
      <c r="DQ359" s="105">
        <v>114166.66666666667</v>
      </c>
      <c r="DR359" s="105">
        <v>114166.66666666667</v>
      </c>
      <c r="DS359" s="105">
        <v>114166.66666666667</v>
      </c>
      <c r="DT359" s="105">
        <v>114166.66666666667</v>
      </c>
      <c r="DU359" s="106">
        <v>114166.66666666667</v>
      </c>
    </row>
    <row r="360" spans="1:125">
      <c r="D360" s="74" t="str">
        <f t="shared" si="71"/>
        <v>4252p</v>
      </c>
      <c r="E360" s="78" t="s">
        <v>290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193750</v>
      </c>
      <c r="CM360" s="105">
        <v>193750</v>
      </c>
      <c r="CN360" s="105">
        <v>193750</v>
      </c>
      <c r="CO360" s="105">
        <v>193750</v>
      </c>
      <c r="CP360" s="105">
        <v>193750</v>
      </c>
      <c r="CQ360" s="105">
        <v>193750</v>
      </c>
      <c r="CR360" s="105">
        <v>193750</v>
      </c>
      <c r="CS360" s="105">
        <v>193750</v>
      </c>
      <c r="CT360" s="105">
        <v>193750</v>
      </c>
      <c r="CU360" s="105">
        <v>193750</v>
      </c>
      <c r="CV360" s="105">
        <v>193750</v>
      </c>
      <c r="CW360" s="106">
        <v>193750</v>
      </c>
      <c r="CX360" s="316">
        <v>193750</v>
      </c>
      <c r="CY360" s="319">
        <v>193750</v>
      </c>
      <c r="CZ360" s="319">
        <v>193750</v>
      </c>
      <c r="DA360" s="319">
        <v>193750</v>
      </c>
      <c r="DB360" s="319">
        <v>193750</v>
      </c>
      <c r="DC360" s="319">
        <v>193750</v>
      </c>
      <c r="DD360" s="319">
        <v>193750</v>
      </c>
      <c r="DE360" s="319">
        <v>193750</v>
      </c>
      <c r="DF360" s="319">
        <v>193750</v>
      </c>
      <c r="DG360" s="319">
        <v>193750</v>
      </c>
      <c r="DH360" s="319">
        <v>193750</v>
      </c>
      <c r="DI360" s="315">
        <v>193750</v>
      </c>
      <c r="DJ360" s="104">
        <v>202083.33333333334</v>
      </c>
      <c r="DK360" s="105">
        <v>202083.33333333334</v>
      </c>
      <c r="DL360" s="105">
        <v>202083.33333333334</v>
      </c>
      <c r="DM360" s="105">
        <v>202083.33333333334</v>
      </c>
      <c r="DN360" s="105">
        <v>202083.33333333334</v>
      </c>
      <c r="DO360" s="105">
        <v>202083.33333333334</v>
      </c>
      <c r="DP360" s="105">
        <v>202083.33333333334</v>
      </c>
      <c r="DQ360" s="105">
        <v>202083.33333333334</v>
      </c>
      <c r="DR360" s="105">
        <v>202083.33333333334</v>
      </c>
      <c r="DS360" s="105">
        <v>202083.33333333334</v>
      </c>
      <c r="DT360" s="105">
        <v>202083.33333333334</v>
      </c>
      <c r="DU360" s="106">
        <v>202083.33333333334</v>
      </c>
    </row>
    <row r="361" spans="1:125">
      <c r="D361" s="74" t="str">
        <f t="shared" si="71"/>
        <v>4253p</v>
      </c>
      <c r="E361" s="78" t="s">
        <v>292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281250</v>
      </c>
      <c r="CM361" s="105">
        <v>281250</v>
      </c>
      <c r="CN361" s="105">
        <v>281250</v>
      </c>
      <c r="CO361" s="105">
        <v>281250</v>
      </c>
      <c r="CP361" s="105">
        <v>281250</v>
      </c>
      <c r="CQ361" s="105">
        <v>281250</v>
      </c>
      <c r="CR361" s="105">
        <v>281250</v>
      </c>
      <c r="CS361" s="105">
        <v>281250</v>
      </c>
      <c r="CT361" s="105">
        <v>281250</v>
      </c>
      <c r="CU361" s="105">
        <v>281250</v>
      </c>
      <c r="CV361" s="105">
        <v>281250</v>
      </c>
      <c r="CW361" s="106">
        <v>281250</v>
      </c>
      <c r="CX361" s="316">
        <v>281250</v>
      </c>
      <c r="CY361" s="319">
        <v>281250</v>
      </c>
      <c r="CZ361" s="319">
        <v>281250</v>
      </c>
      <c r="DA361" s="319">
        <v>281250</v>
      </c>
      <c r="DB361" s="319">
        <v>281250</v>
      </c>
      <c r="DC361" s="319">
        <v>281250</v>
      </c>
      <c r="DD361" s="319">
        <v>281250</v>
      </c>
      <c r="DE361" s="319">
        <v>281250</v>
      </c>
      <c r="DF361" s="319">
        <v>281250</v>
      </c>
      <c r="DG361" s="319">
        <v>281250</v>
      </c>
      <c r="DH361" s="319">
        <v>281250</v>
      </c>
      <c r="DI361" s="315">
        <v>281250</v>
      </c>
      <c r="DJ361" s="104">
        <v>302083.33333333331</v>
      </c>
      <c r="DK361" s="105">
        <v>302083.33333333331</v>
      </c>
      <c r="DL361" s="105">
        <v>302083.33333333331</v>
      </c>
      <c r="DM361" s="105">
        <v>302083.33333333331</v>
      </c>
      <c r="DN361" s="105">
        <v>302083.33333333331</v>
      </c>
      <c r="DO361" s="105">
        <v>302083.33333333331</v>
      </c>
      <c r="DP361" s="105">
        <v>302083.33333333331</v>
      </c>
      <c r="DQ361" s="105">
        <v>302083.33333333331</v>
      </c>
      <c r="DR361" s="105">
        <v>302083.33333333331</v>
      </c>
      <c r="DS361" s="105">
        <v>302083.33333333331</v>
      </c>
      <c r="DT361" s="105">
        <v>302083.33333333331</v>
      </c>
      <c r="DU361" s="106">
        <v>302083.33333333331</v>
      </c>
    </row>
    <row r="362" spans="1:125" s="9" customFormat="1" ht="30">
      <c r="A362" s="140" t="s">
        <v>100</v>
      </c>
      <c r="B362" s="140">
        <v>43</v>
      </c>
      <c r="C362" s="140"/>
      <c r="D362" s="140" t="str">
        <f t="shared" si="71"/>
        <v>43p</v>
      </c>
      <c r="E362" s="141" t="s">
        <v>294</v>
      </c>
      <c r="F362" s="142"/>
      <c r="G362" s="143"/>
      <c r="H362" s="143"/>
      <c r="I362" s="143"/>
      <c r="J362" s="143"/>
      <c r="K362" s="143"/>
      <c r="L362" s="143"/>
      <c r="M362" s="143"/>
      <c r="N362" s="143"/>
      <c r="O362" s="143"/>
      <c r="P362" s="143"/>
      <c r="Q362" s="144"/>
      <c r="R362" s="142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4"/>
      <c r="AD362" s="142"/>
      <c r="AE362" s="143"/>
      <c r="AF362" s="143"/>
      <c r="AG362" s="143"/>
      <c r="AH362" s="143"/>
      <c r="AI362" s="143"/>
      <c r="AJ362" s="143"/>
      <c r="AK362" s="143"/>
      <c r="AL362" s="143"/>
      <c r="AM362" s="143"/>
      <c r="AN362" s="143"/>
      <c r="AO362" s="144"/>
      <c r="AP362" s="142"/>
      <c r="AQ362" s="143"/>
      <c r="AR362" s="143"/>
      <c r="AS362" s="143"/>
      <c r="AT362" s="143"/>
      <c r="AU362" s="143"/>
      <c r="AV362" s="143"/>
      <c r="AW362" s="143"/>
      <c r="AX362" s="143"/>
      <c r="AY362" s="143"/>
      <c r="AZ362" s="143"/>
      <c r="BA362" s="144"/>
      <c r="BB362" s="142"/>
      <c r="BC362" s="143"/>
      <c r="BD362" s="143"/>
      <c r="BE362" s="143"/>
      <c r="BF362" s="143"/>
      <c r="BG362" s="143"/>
      <c r="BH362" s="143"/>
      <c r="BI362" s="143"/>
      <c r="BJ362" s="143"/>
      <c r="BK362" s="143"/>
      <c r="BL362" s="143"/>
      <c r="BM362" s="144"/>
      <c r="BN362" s="142"/>
      <c r="BO362" s="143"/>
      <c r="BP362" s="143"/>
      <c r="BQ362" s="143"/>
      <c r="BR362" s="143"/>
      <c r="BS362" s="143"/>
      <c r="BT362" s="143"/>
      <c r="BU362" s="143"/>
      <c r="BV362" s="143"/>
      <c r="BW362" s="143"/>
      <c r="BX362" s="143"/>
      <c r="BY362" s="144"/>
      <c r="BZ362" s="142"/>
      <c r="CA362" s="143"/>
      <c r="CB362" s="143"/>
      <c r="CC362" s="143"/>
      <c r="CD362" s="143"/>
      <c r="CE362" s="143"/>
      <c r="CF362" s="143"/>
      <c r="CG362" s="143"/>
      <c r="CH362" s="143"/>
      <c r="CI362" s="143"/>
      <c r="CJ362" s="143"/>
      <c r="CK362" s="143"/>
      <c r="CL362" s="142">
        <f t="shared" ref="CL362:CX362" si="78">+CL363+CL373</f>
        <v>7656724.8525</v>
      </c>
      <c r="CM362" s="143">
        <f t="shared" si="78"/>
        <v>7656724.8525</v>
      </c>
      <c r="CN362" s="143">
        <f t="shared" si="78"/>
        <v>7656724.8525</v>
      </c>
      <c r="CO362" s="143">
        <f t="shared" si="78"/>
        <v>7656724.8525</v>
      </c>
      <c r="CP362" s="143">
        <f t="shared" si="78"/>
        <v>7656724.8525</v>
      </c>
      <c r="CQ362" s="143">
        <f t="shared" si="78"/>
        <v>7656724.8525</v>
      </c>
      <c r="CR362" s="143">
        <f t="shared" si="78"/>
        <v>7656724.8525</v>
      </c>
      <c r="CS362" s="143">
        <f t="shared" si="78"/>
        <v>7656724.8525</v>
      </c>
      <c r="CT362" s="143">
        <f t="shared" si="78"/>
        <v>7656724.8525</v>
      </c>
      <c r="CU362" s="143">
        <f t="shared" si="78"/>
        <v>7656724.8525</v>
      </c>
      <c r="CV362" s="143">
        <f t="shared" si="78"/>
        <v>7656724.8525</v>
      </c>
      <c r="CW362" s="144">
        <f t="shared" si="78"/>
        <v>7656724.8525</v>
      </c>
      <c r="CX362" s="317">
        <f t="shared" si="78"/>
        <v>8288399.6951821186</v>
      </c>
      <c r="CY362" s="320">
        <f t="shared" ref="CY362:DH362" si="79">+CY363+CY373</f>
        <v>8288399.6951821186</v>
      </c>
      <c r="CZ362" s="320">
        <f t="shared" si="79"/>
        <v>8288399.6951821186</v>
      </c>
      <c r="DA362" s="320">
        <f t="shared" si="79"/>
        <v>8288399.6951821186</v>
      </c>
      <c r="DB362" s="320">
        <f t="shared" si="79"/>
        <v>8288399.6951821186</v>
      </c>
      <c r="DC362" s="320">
        <f t="shared" si="79"/>
        <v>8288399.6951821186</v>
      </c>
      <c r="DD362" s="320">
        <f t="shared" si="79"/>
        <v>8288399.6951821186</v>
      </c>
      <c r="DE362" s="320">
        <f t="shared" si="79"/>
        <v>8288399.6951821186</v>
      </c>
      <c r="DF362" s="320">
        <f t="shared" si="79"/>
        <v>8288399.6951821186</v>
      </c>
      <c r="DG362" s="320">
        <f t="shared" si="79"/>
        <v>8288399.6951821186</v>
      </c>
      <c r="DH362" s="320">
        <f t="shared" si="79"/>
        <v>8288399.6951821186</v>
      </c>
      <c r="DI362" s="318">
        <f>+DI363+DI373</f>
        <v>8287650.975182116</v>
      </c>
      <c r="DJ362" s="142">
        <f>+DJ363+DJ373</f>
        <v>10691224.718333334</v>
      </c>
      <c r="DK362" s="143">
        <f t="shared" ref="DK362:DU362" si="80">+DK363+DK373</f>
        <v>10691224.718333334</v>
      </c>
      <c r="DL362" s="143">
        <f t="shared" si="80"/>
        <v>10691224.718333334</v>
      </c>
      <c r="DM362" s="143">
        <f t="shared" si="80"/>
        <v>10691224.718333334</v>
      </c>
      <c r="DN362" s="143">
        <f t="shared" si="80"/>
        <v>10691224.718333334</v>
      </c>
      <c r="DO362" s="143">
        <f t="shared" si="80"/>
        <v>10691224.718333334</v>
      </c>
      <c r="DP362" s="143">
        <f t="shared" si="80"/>
        <v>10691224.718333334</v>
      </c>
      <c r="DQ362" s="143">
        <f t="shared" si="80"/>
        <v>10691224.718333334</v>
      </c>
      <c r="DR362" s="143">
        <f t="shared" si="80"/>
        <v>10691224.718333334</v>
      </c>
      <c r="DS362" s="143">
        <f t="shared" si="80"/>
        <v>10691224.718333334</v>
      </c>
      <c r="DT362" s="143">
        <f t="shared" si="80"/>
        <v>10691224.718333334</v>
      </c>
      <c r="DU362" s="144">
        <f t="shared" si="80"/>
        <v>10691224.718333334</v>
      </c>
    </row>
    <row r="363" spans="1:125" s="9" customFormat="1" ht="30">
      <c r="A363" s="140" t="s">
        <v>100</v>
      </c>
      <c r="B363" s="140" t="s">
        <v>100</v>
      </c>
      <c r="C363" s="140">
        <v>431</v>
      </c>
      <c r="D363" s="140" t="str">
        <f t="shared" si="71"/>
        <v>431p</v>
      </c>
      <c r="E363" s="141" t="s">
        <v>294</v>
      </c>
      <c r="F363" s="142"/>
      <c r="G363" s="143"/>
      <c r="H363" s="143"/>
      <c r="I363" s="143"/>
      <c r="J363" s="143"/>
      <c r="K363" s="143"/>
      <c r="L363" s="143"/>
      <c r="M363" s="143"/>
      <c r="N363" s="143"/>
      <c r="O363" s="143"/>
      <c r="P363" s="143"/>
      <c r="Q363" s="144"/>
      <c r="R363" s="142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4"/>
      <c r="AD363" s="142"/>
      <c r="AE363" s="143"/>
      <c r="AF363" s="143"/>
      <c r="AG363" s="143"/>
      <c r="AH363" s="143"/>
      <c r="AI363" s="143"/>
      <c r="AJ363" s="143"/>
      <c r="AK363" s="143"/>
      <c r="AL363" s="143"/>
      <c r="AM363" s="143"/>
      <c r="AN363" s="143"/>
      <c r="AO363" s="144"/>
      <c r="AP363" s="142"/>
      <c r="AQ363" s="143"/>
      <c r="AR363" s="143"/>
      <c r="AS363" s="143"/>
      <c r="AT363" s="143"/>
      <c r="AU363" s="143"/>
      <c r="AV363" s="143"/>
      <c r="AW363" s="143"/>
      <c r="AX363" s="143"/>
      <c r="AY363" s="143"/>
      <c r="AZ363" s="143"/>
      <c r="BA363" s="144"/>
      <c r="BB363" s="142"/>
      <c r="BC363" s="143"/>
      <c r="BD363" s="143"/>
      <c r="BE363" s="143"/>
      <c r="BF363" s="143"/>
      <c r="BG363" s="143"/>
      <c r="BH363" s="143"/>
      <c r="BI363" s="143"/>
      <c r="BJ363" s="143"/>
      <c r="BK363" s="143"/>
      <c r="BL363" s="143"/>
      <c r="BM363" s="144"/>
      <c r="BN363" s="142"/>
      <c r="BO363" s="143"/>
      <c r="BP363" s="143"/>
      <c r="BQ363" s="143"/>
      <c r="BR363" s="143"/>
      <c r="BS363" s="143"/>
      <c r="BT363" s="143"/>
      <c r="BU363" s="143"/>
      <c r="BV363" s="143"/>
      <c r="BW363" s="143"/>
      <c r="BX363" s="143"/>
      <c r="BY363" s="144"/>
      <c r="BZ363" s="142"/>
      <c r="CA363" s="143"/>
      <c r="CB363" s="143"/>
      <c r="CC363" s="143"/>
      <c r="CD363" s="143"/>
      <c r="CE363" s="143"/>
      <c r="CF363" s="143"/>
      <c r="CG363" s="143"/>
      <c r="CH363" s="143"/>
      <c r="CI363" s="143"/>
      <c r="CJ363" s="143"/>
      <c r="CK363" s="143"/>
      <c r="CL363" s="142">
        <f t="shared" ref="CL363:CX363" si="81">+SUM(CL364:CL372)</f>
        <v>7635891.519166667</v>
      </c>
      <c r="CM363" s="143">
        <f t="shared" si="81"/>
        <v>7635891.519166667</v>
      </c>
      <c r="CN363" s="143">
        <f t="shared" si="81"/>
        <v>7635891.519166667</v>
      </c>
      <c r="CO363" s="143">
        <f t="shared" si="81"/>
        <v>7635891.519166667</v>
      </c>
      <c r="CP363" s="143">
        <f t="shared" si="81"/>
        <v>7635891.519166667</v>
      </c>
      <c r="CQ363" s="143">
        <f t="shared" si="81"/>
        <v>7635891.519166667</v>
      </c>
      <c r="CR363" s="143">
        <f t="shared" si="81"/>
        <v>7635891.519166667</v>
      </c>
      <c r="CS363" s="143">
        <f t="shared" si="81"/>
        <v>7635891.519166667</v>
      </c>
      <c r="CT363" s="143">
        <f t="shared" si="81"/>
        <v>7635891.519166667</v>
      </c>
      <c r="CU363" s="143">
        <f t="shared" si="81"/>
        <v>7635891.519166667</v>
      </c>
      <c r="CV363" s="143">
        <f t="shared" si="81"/>
        <v>7635891.519166667</v>
      </c>
      <c r="CW363" s="144">
        <f t="shared" si="81"/>
        <v>7635891.519166667</v>
      </c>
      <c r="CX363" s="317">
        <f t="shared" si="81"/>
        <v>8102373.0414896114</v>
      </c>
      <c r="CY363" s="320">
        <f t="shared" ref="CY363:DI363" si="82">+SUM(CY364:CY372)</f>
        <v>8102373.0414896114</v>
      </c>
      <c r="CZ363" s="320">
        <f t="shared" si="82"/>
        <v>8102373.0414896114</v>
      </c>
      <c r="DA363" s="320">
        <f t="shared" si="82"/>
        <v>8102373.0414896114</v>
      </c>
      <c r="DB363" s="320">
        <f t="shared" si="82"/>
        <v>8102373.0414896114</v>
      </c>
      <c r="DC363" s="320">
        <f t="shared" si="82"/>
        <v>8102373.0414896114</v>
      </c>
      <c r="DD363" s="320">
        <f t="shared" si="82"/>
        <v>8102373.0414896114</v>
      </c>
      <c r="DE363" s="320">
        <f t="shared" si="82"/>
        <v>8102373.0414896114</v>
      </c>
      <c r="DF363" s="320">
        <f t="shared" si="82"/>
        <v>8102373.0414896114</v>
      </c>
      <c r="DG363" s="320">
        <f t="shared" si="82"/>
        <v>8102373.0414896114</v>
      </c>
      <c r="DH363" s="320">
        <f t="shared" si="82"/>
        <v>8102373.0414896114</v>
      </c>
      <c r="DI363" s="318">
        <f t="shared" si="82"/>
        <v>8101624.3214896088</v>
      </c>
      <c r="DJ363" s="142">
        <f>+SUM(DJ364:DJ372)</f>
        <v>10655599.718333334</v>
      </c>
      <c r="DK363" s="143">
        <f t="shared" ref="DK363:DU363" si="83">+SUM(DK364:DK372)</f>
        <v>10655599.718333334</v>
      </c>
      <c r="DL363" s="143">
        <f t="shared" si="83"/>
        <v>10655599.718333334</v>
      </c>
      <c r="DM363" s="143">
        <f t="shared" si="83"/>
        <v>10655599.718333334</v>
      </c>
      <c r="DN363" s="143">
        <f t="shared" si="83"/>
        <v>10655599.718333334</v>
      </c>
      <c r="DO363" s="143">
        <f t="shared" si="83"/>
        <v>10655599.718333334</v>
      </c>
      <c r="DP363" s="143">
        <f t="shared" si="83"/>
        <v>10655599.718333334</v>
      </c>
      <c r="DQ363" s="143">
        <f t="shared" si="83"/>
        <v>10655599.718333334</v>
      </c>
      <c r="DR363" s="143">
        <f t="shared" si="83"/>
        <v>10655599.718333334</v>
      </c>
      <c r="DS363" s="143">
        <f t="shared" si="83"/>
        <v>10655599.718333334</v>
      </c>
      <c r="DT363" s="143">
        <f t="shared" si="83"/>
        <v>10655599.718333334</v>
      </c>
      <c r="DU363" s="144">
        <f t="shared" si="83"/>
        <v>10655599.718333334</v>
      </c>
    </row>
    <row r="364" spans="1:125">
      <c r="D364" s="74" t="str">
        <f t="shared" si="71"/>
        <v>4311p</v>
      </c>
      <c r="E364" s="78" t="s">
        <v>296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5053750</v>
      </c>
      <c r="CM364" s="105">
        <v>5053750</v>
      </c>
      <c r="CN364" s="105">
        <v>5053750</v>
      </c>
      <c r="CO364" s="105">
        <v>5053750</v>
      </c>
      <c r="CP364" s="105">
        <v>5053750</v>
      </c>
      <c r="CQ364" s="105">
        <v>5053750</v>
      </c>
      <c r="CR364" s="105">
        <v>5053750</v>
      </c>
      <c r="CS364" s="105">
        <v>5053750</v>
      </c>
      <c r="CT364" s="105">
        <v>5053750</v>
      </c>
      <c r="CU364" s="105">
        <v>5053750</v>
      </c>
      <c r="CV364" s="105">
        <v>5053750</v>
      </c>
      <c r="CW364" s="106">
        <v>5053750</v>
      </c>
      <c r="CX364" s="316">
        <v>5084273.0662195422</v>
      </c>
      <c r="CY364" s="319">
        <v>5084273.0662195422</v>
      </c>
      <c r="CZ364" s="319">
        <v>5084273.0662195422</v>
      </c>
      <c r="DA364" s="319">
        <v>5084273.0662195422</v>
      </c>
      <c r="DB364" s="319">
        <v>5084273.0662195422</v>
      </c>
      <c r="DC364" s="319">
        <v>5084273.0662195422</v>
      </c>
      <c r="DD364" s="319">
        <v>5084273.0662195422</v>
      </c>
      <c r="DE364" s="319">
        <v>5084273.0662195422</v>
      </c>
      <c r="DF364" s="319">
        <v>5084273.0662195422</v>
      </c>
      <c r="DG364" s="319">
        <v>5084273.0662195422</v>
      </c>
      <c r="DH364" s="319">
        <v>5084273.0662195422</v>
      </c>
      <c r="DI364" s="315">
        <v>5083524.3462195396</v>
      </c>
      <c r="DJ364" s="104">
        <v>5223333.333333333</v>
      </c>
      <c r="DK364" s="105">
        <v>5223333.333333333</v>
      </c>
      <c r="DL364" s="105">
        <v>5223333.333333333</v>
      </c>
      <c r="DM364" s="105">
        <v>5223333.333333333</v>
      </c>
      <c r="DN364" s="105">
        <v>5223333.333333333</v>
      </c>
      <c r="DO364" s="105">
        <v>5223333.333333333</v>
      </c>
      <c r="DP364" s="105">
        <v>5223333.333333333</v>
      </c>
      <c r="DQ364" s="105">
        <v>5223333.333333333</v>
      </c>
      <c r="DR364" s="105">
        <v>5223333.333333333</v>
      </c>
      <c r="DS364" s="105">
        <v>5223333.333333333</v>
      </c>
      <c r="DT364" s="105">
        <v>5223333.333333333</v>
      </c>
      <c r="DU364" s="106">
        <v>5223333.333333333</v>
      </c>
    </row>
    <row r="365" spans="1:125">
      <c r="D365" s="74" t="str">
        <f t="shared" si="71"/>
        <v>4312p</v>
      </c>
      <c r="E365" s="78" t="s">
        <v>298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112916.66666666667</v>
      </c>
      <c r="CM365" s="105">
        <v>112916.66666666667</v>
      </c>
      <c r="CN365" s="105">
        <v>112916.66666666667</v>
      </c>
      <c r="CO365" s="105">
        <v>112916.66666666667</v>
      </c>
      <c r="CP365" s="105">
        <v>112916.66666666667</v>
      </c>
      <c r="CQ365" s="105">
        <v>112916.66666666667</v>
      </c>
      <c r="CR365" s="105">
        <v>112916.66666666667</v>
      </c>
      <c r="CS365" s="105">
        <v>112916.66666666667</v>
      </c>
      <c r="CT365" s="105">
        <v>112916.66666666667</v>
      </c>
      <c r="CU365" s="105">
        <v>112916.66666666667</v>
      </c>
      <c r="CV365" s="105">
        <v>112916.66666666667</v>
      </c>
      <c r="CW365" s="106">
        <v>112916.66666666667</v>
      </c>
      <c r="CX365" s="316">
        <v>379802.90894799092</v>
      </c>
      <c r="CY365" s="319">
        <v>379802.90894799092</v>
      </c>
      <c r="CZ365" s="319">
        <v>379802.90894799092</v>
      </c>
      <c r="DA365" s="319">
        <v>379802.90894799092</v>
      </c>
      <c r="DB365" s="319">
        <v>379802.90894799092</v>
      </c>
      <c r="DC365" s="319">
        <v>379802.90894799092</v>
      </c>
      <c r="DD365" s="319">
        <v>379802.90894799092</v>
      </c>
      <c r="DE365" s="319">
        <v>379802.90894799092</v>
      </c>
      <c r="DF365" s="319">
        <v>379802.90894799092</v>
      </c>
      <c r="DG365" s="319">
        <v>379802.90894799092</v>
      </c>
      <c r="DH365" s="319">
        <v>379802.90894799092</v>
      </c>
      <c r="DI365" s="315">
        <v>379802.90894799092</v>
      </c>
      <c r="DJ365" s="104">
        <v>1586343.5</v>
      </c>
      <c r="DK365" s="105">
        <v>1586343.5</v>
      </c>
      <c r="DL365" s="105">
        <v>1586343.5</v>
      </c>
      <c r="DM365" s="105">
        <v>1586343.5</v>
      </c>
      <c r="DN365" s="105">
        <v>1586343.5</v>
      </c>
      <c r="DO365" s="105">
        <v>1586343.5</v>
      </c>
      <c r="DP365" s="105">
        <v>1586343.5</v>
      </c>
      <c r="DQ365" s="105">
        <v>1586343.5</v>
      </c>
      <c r="DR365" s="105">
        <v>1586343.5</v>
      </c>
      <c r="DS365" s="105">
        <v>1586343.5</v>
      </c>
      <c r="DT365" s="105">
        <v>1586343.5</v>
      </c>
      <c r="DU365" s="106">
        <v>1586343.5</v>
      </c>
    </row>
    <row r="366" spans="1:125">
      <c r="D366" s="74" t="str">
        <f t="shared" si="71"/>
        <v>4313p</v>
      </c>
      <c r="E366" s="78" t="s">
        <v>300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270250</v>
      </c>
      <c r="CM366" s="105">
        <v>270250</v>
      </c>
      <c r="CN366" s="105">
        <v>270250</v>
      </c>
      <c r="CO366" s="105">
        <v>270250</v>
      </c>
      <c r="CP366" s="105">
        <v>270250</v>
      </c>
      <c r="CQ366" s="105">
        <v>270250</v>
      </c>
      <c r="CR366" s="105">
        <v>270250</v>
      </c>
      <c r="CS366" s="105">
        <v>270250</v>
      </c>
      <c r="CT366" s="105">
        <v>270250</v>
      </c>
      <c r="CU366" s="105">
        <v>270250</v>
      </c>
      <c r="CV366" s="105">
        <v>270250</v>
      </c>
      <c r="CW366" s="106">
        <v>270250</v>
      </c>
      <c r="CX366" s="316">
        <v>271612.39996062481</v>
      </c>
      <c r="CY366" s="319">
        <v>271612.39996062481</v>
      </c>
      <c r="CZ366" s="319">
        <v>271612.39996062481</v>
      </c>
      <c r="DA366" s="319">
        <v>271612.39996062481</v>
      </c>
      <c r="DB366" s="319">
        <v>271612.39996062481</v>
      </c>
      <c r="DC366" s="319">
        <v>271612.39996062481</v>
      </c>
      <c r="DD366" s="319">
        <v>271612.39996062481</v>
      </c>
      <c r="DE366" s="319">
        <v>271612.39996062481</v>
      </c>
      <c r="DF366" s="319">
        <v>271612.39996062481</v>
      </c>
      <c r="DG366" s="319">
        <v>271612.39996062481</v>
      </c>
      <c r="DH366" s="319">
        <v>271612.39996062481</v>
      </c>
      <c r="DI366" s="315">
        <v>271612.39996062481</v>
      </c>
      <c r="DJ366" s="104">
        <v>282833.33333333331</v>
      </c>
      <c r="DK366" s="105">
        <v>282833.33333333331</v>
      </c>
      <c r="DL366" s="105">
        <v>282833.33333333331</v>
      </c>
      <c r="DM366" s="105">
        <v>282833.33333333331</v>
      </c>
      <c r="DN366" s="105">
        <v>282833.33333333331</v>
      </c>
      <c r="DO366" s="105">
        <v>282833.33333333331</v>
      </c>
      <c r="DP366" s="105">
        <v>282833.33333333331</v>
      </c>
      <c r="DQ366" s="105">
        <v>282833.33333333331</v>
      </c>
      <c r="DR366" s="105">
        <v>282833.33333333331</v>
      </c>
      <c r="DS366" s="105">
        <v>282833.33333333331</v>
      </c>
      <c r="DT366" s="105">
        <v>282833.33333333331</v>
      </c>
      <c r="DU366" s="106">
        <v>282833.33333333331</v>
      </c>
    </row>
    <row r="367" spans="1:125">
      <c r="D367" s="74" t="str">
        <f t="shared" si="71"/>
        <v>4314p</v>
      </c>
      <c r="E367" s="78" t="s">
        <v>302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211218.84833333336</v>
      </c>
      <c r="CM367" s="105">
        <v>211218.84833333336</v>
      </c>
      <c r="CN367" s="105">
        <v>211218.84833333336</v>
      </c>
      <c r="CO367" s="105">
        <v>211218.84833333336</v>
      </c>
      <c r="CP367" s="105">
        <v>211218.84833333336</v>
      </c>
      <c r="CQ367" s="105">
        <v>211218.84833333336</v>
      </c>
      <c r="CR367" s="105">
        <v>211218.84833333336</v>
      </c>
      <c r="CS367" s="105">
        <v>211218.84833333336</v>
      </c>
      <c r="CT367" s="105">
        <v>211218.84833333336</v>
      </c>
      <c r="CU367" s="105">
        <v>211218.84833333336</v>
      </c>
      <c r="CV367" s="105">
        <v>211218.84833333336</v>
      </c>
      <c r="CW367" s="106">
        <v>211218.84833333336</v>
      </c>
      <c r="CX367" s="316">
        <v>202904.1621001664</v>
      </c>
      <c r="CY367" s="319">
        <v>202904.1621001664</v>
      </c>
      <c r="CZ367" s="319">
        <v>202904.1621001664</v>
      </c>
      <c r="DA367" s="319">
        <v>202904.1621001664</v>
      </c>
      <c r="DB367" s="319">
        <v>202904.1621001664</v>
      </c>
      <c r="DC367" s="319">
        <v>202904.1621001664</v>
      </c>
      <c r="DD367" s="319">
        <v>202904.1621001664</v>
      </c>
      <c r="DE367" s="319">
        <v>202904.1621001664</v>
      </c>
      <c r="DF367" s="319">
        <v>202904.1621001664</v>
      </c>
      <c r="DG367" s="319">
        <v>202904.1621001664</v>
      </c>
      <c r="DH367" s="319">
        <v>202904.1621001664</v>
      </c>
      <c r="DI367" s="315">
        <v>202904.1621001664</v>
      </c>
      <c r="DJ367" s="104">
        <v>254355.37749999997</v>
      </c>
      <c r="DK367" s="105">
        <v>254355.37749999997</v>
      </c>
      <c r="DL367" s="105">
        <v>254355.37749999997</v>
      </c>
      <c r="DM367" s="105">
        <v>254355.37749999997</v>
      </c>
      <c r="DN367" s="105">
        <v>254355.37749999997</v>
      </c>
      <c r="DO367" s="105">
        <v>254355.37749999997</v>
      </c>
      <c r="DP367" s="105">
        <v>254355.37749999997</v>
      </c>
      <c r="DQ367" s="105">
        <v>254355.37749999997</v>
      </c>
      <c r="DR367" s="105">
        <v>254355.37749999997</v>
      </c>
      <c r="DS367" s="105">
        <v>254355.37749999997</v>
      </c>
      <c r="DT367" s="105">
        <v>254355.37749999997</v>
      </c>
      <c r="DU367" s="106">
        <v>254355.37749999997</v>
      </c>
    </row>
    <row r="368" spans="1:125" ht="30">
      <c r="D368" s="74" t="str">
        <f t="shared" si="71"/>
        <v>4315p</v>
      </c>
      <c r="E368" s="78" t="s">
        <v>304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>
        <v>291915.28166666668</v>
      </c>
      <c r="CM368" s="105">
        <v>291915.28166666668</v>
      </c>
      <c r="CN368" s="105">
        <v>291915.28166666668</v>
      </c>
      <c r="CO368" s="105">
        <v>291915.28166666668</v>
      </c>
      <c r="CP368" s="105">
        <v>291915.28166666668</v>
      </c>
      <c r="CQ368" s="105">
        <v>291915.28166666668</v>
      </c>
      <c r="CR368" s="105">
        <v>291915.28166666668</v>
      </c>
      <c r="CS368" s="105">
        <v>291915.28166666668</v>
      </c>
      <c r="CT368" s="105">
        <v>291915.28166666668</v>
      </c>
      <c r="CU368" s="105">
        <v>291915.28166666668</v>
      </c>
      <c r="CV368" s="105">
        <v>291915.28166666668</v>
      </c>
      <c r="CW368" s="106">
        <v>291915.28166666668</v>
      </c>
      <c r="CX368" s="316">
        <v>306527.95618361421</v>
      </c>
      <c r="CY368" s="319">
        <v>306527.95618361421</v>
      </c>
      <c r="CZ368" s="319">
        <v>306527.95618361421</v>
      </c>
      <c r="DA368" s="319">
        <v>306527.95618361421</v>
      </c>
      <c r="DB368" s="319">
        <v>306527.95618361421</v>
      </c>
      <c r="DC368" s="319">
        <v>306527.95618361421</v>
      </c>
      <c r="DD368" s="319">
        <v>306527.95618361421</v>
      </c>
      <c r="DE368" s="319">
        <v>306527.95618361421</v>
      </c>
      <c r="DF368" s="319">
        <v>306527.95618361421</v>
      </c>
      <c r="DG368" s="319">
        <v>306527.95618361421</v>
      </c>
      <c r="DH368" s="319">
        <v>306527.95618361421</v>
      </c>
      <c r="DI368" s="315">
        <v>306527.95618361421</v>
      </c>
      <c r="DJ368" s="104">
        <v>381658.78583333333</v>
      </c>
      <c r="DK368" s="105">
        <v>381658.78583333333</v>
      </c>
      <c r="DL368" s="105">
        <v>381658.78583333333</v>
      </c>
      <c r="DM368" s="105">
        <v>381658.78583333333</v>
      </c>
      <c r="DN368" s="105">
        <v>381658.78583333333</v>
      </c>
      <c r="DO368" s="105">
        <v>381658.78583333333</v>
      </c>
      <c r="DP368" s="105">
        <v>381658.78583333333</v>
      </c>
      <c r="DQ368" s="105">
        <v>381658.78583333333</v>
      </c>
      <c r="DR368" s="105">
        <v>381658.78583333333</v>
      </c>
      <c r="DS368" s="105">
        <v>381658.78583333333</v>
      </c>
      <c r="DT368" s="105">
        <v>381658.78583333333</v>
      </c>
      <c r="DU368" s="106">
        <v>381658.78583333333</v>
      </c>
    </row>
    <row r="369" spans="1:125">
      <c r="D369" s="74" t="str">
        <f t="shared" si="71"/>
        <v>4316p</v>
      </c>
      <c r="E369" s="78" t="s">
        <v>306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>
        <v>31916.666666666668</v>
      </c>
      <c r="CM369" s="105">
        <v>31916.666666666668</v>
      </c>
      <c r="CN369" s="105">
        <v>31916.666666666668</v>
      </c>
      <c r="CO369" s="105">
        <v>31916.666666666668</v>
      </c>
      <c r="CP369" s="105">
        <v>31916.666666666668</v>
      </c>
      <c r="CQ369" s="105">
        <v>31916.666666666668</v>
      </c>
      <c r="CR369" s="105">
        <v>31916.666666666668</v>
      </c>
      <c r="CS369" s="105">
        <v>31916.666666666668</v>
      </c>
      <c r="CT369" s="105">
        <v>31916.666666666668</v>
      </c>
      <c r="CU369" s="105">
        <v>31916.666666666668</v>
      </c>
      <c r="CV369" s="105">
        <v>31916.666666666668</v>
      </c>
      <c r="CW369" s="106">
        <v>31916.666666666668</v>
      </c>
      <c r="CX369" s="316">
        <v>95730.020462700966</v>
      </c>
      <c r="CY369" s="319">
        <v>95730.020462700966</v>
      </c>
      <c r="CZ369" s="319">
        <v>95730.020462700966</v>
      </c>
      <c r="DA369" s="319">
        <v>95730.020462700966</v>
      </c>
      <c r="DB369" s="319">
        <v>95730.020462700966</v>
      </c>
      <c r="DC369" s="319">
        <v>95730.020462700966</v>
      </c>
      <c r="DD369" s="319">
        <v>95730.020462700966</v>
      </c>
      <c r="DE369" s="319">
        <v>95730.020462700966</v>
      </c>
      <c r="DF369" s="319">
        <v>95730.020462700966</v>
      </c>
      <c r="DG369" s="319">
        <v>95730.020462700966</v>
      </c>
      <c r="DH369" s="319">
        <v>95730.020462700966</v>
      </c>
      <c r="DI369" s="315">
        <v>95730.020462700966</v>
      </c>
      <c r="DJ369" s="104">
        <v>91041.666666666672</v>
      </c>
      <c r="DK369" s="105">
        <v>91041.666666666672</v>
      </c>
      <c r="DL369" s="105">
        <v>91041.666666666672</v>
      </c>
      <c r="DM369" s="105">
        <v>91041.666666666672</v>
      </c>
      <c r="DN369" s="105">
        <v>91041.666666666672</v>
      </c>
      <c r="DO369" s="105">
        <v>91041.666666666672</v>
      </c>
      <c r="DP369" s="105">
        <v>91041.666666666672</v>
      </c>
      <c r="DQ369" s="105">
        <v>91041.666666666672</v>
      </c>
      <c r="DR369" s="105">
        <v>91041.666666666672</v>
      </c>
      <c r="DS369" s="105">
        <v>91041.666666666672</v>
      </c>
      <c r="DT369" s="105">
        <v>91041.666666666672</v>
      </c>
      <c r="DU369" s="106">
        <v>91041.666666666672</v>
      </c>
    </row>
    <row r="370" spans="1:125">
      <c r="D370" s="74" t="str">
        <f t="shared" si="71"/>
        <v>4317p</v>
      </c>
      <c r="E370" s="78" t="s">
        <v>308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87300</v>
      </c>
      <c r="CM370" s="105">
        <v>87300</v>
      </c>
      <c r="CN370" s="105">
        <v>87300</v>
      </c>
      <c r="CO370" s="105">
        <v>87300</v>
      </c>
      <c r="CP370" s="105">
        <v>87300</v>
      </c>
      <c r="CQ370" s="105">
        <v>87300</v>
      </c>
      <c r="CR370" s="105">
        <v>87300</v>
      </c>
      <c r="CS370" s="105">
        <v>87300</v>
      </c>
      <c r="CT370" s="105">
        <v>87300</v>
      </c>
      <c r="CU370" s="105">
        <v>87300</v>
      </c>
      <c r="CV370" s="105">
        <v>87300</v>
      </c>
      <c r="CW370" s="106">
        <v>87300</v>
      </c>
      <c r="CX370" s="316">
        <v>755012.08940762596</v>
      </c>
      <c r="CY370" s="319">
        <v>755012.08940762596</v>
      </c>
      <c r="CZ370" s="319">
        <v>755012.08940762596</v>
      </c>
      <c r="DA370" s="319">
        <v>755012.08940762596</v>
      </c>
      <c r="DB370" s="319">
        <v>755012.08940762596</v>
      </c>
      <c r="DC370" s="319">
        <v>755012.08940762596</v>
      </c>
      <c r="DD370" s="319">
        <v>755012.08940762596</v>
      </c>
      <c r="DE370" s="319">
        <v>755012.08940762596</v>
      </c>
      <c r="DF370" s="319">
        <v>755012.08940762596</v>
      </c>
      <c r="DG370" s="319">
        <v>755012.08940762596</v>
      </c>
      <c r="DH370" s="319">
        <v>755012.08940762596</v>
      </c>
      <c r="DI370" s="315">
        <v>755012.08940762596</v>
      </c>
      <c r="DJ370" s="104">
        <v>733666.66666666663</v>
      </c>
      <c r="DK370" s="105">
        <v>733666.66666666663</v>
      </c>
      <c r="DL370" s="105">
        <v>733666.66666666663</v>
      </c>
      <c r="DM370" s="105">
        <v>733666.66666666663</v>
      </c>
      <c r="DN370" s="105">
        <v>733666.66666666663</v>
      </c>
      <c r="DO370" s="105">
        <v>733666.66666666663</v>
      </c>
      <c r="DP370" s="105">
        <v>733666.66666666663</v>
      </c>
      <c r="DQ370" s="105">
        <v>733666.66666666663</v>
      </c>
      <c r="DR370" s="105">
        <v>733666.66666666663</v>
      </c>
      <c r="DS370" s="105">
        <v>733666.66666666663</v>
      </c>
      <c r="DT370" s="105">
        <v>733666.66666666663</v>
      </c>
      <c r="DU370" s="106">
        <v>733666.66666666663</v>
      </c>
    </row>
    <row r="371" spans="1:125">
      <c r="D371" s="74" t="str">
        <f t="shared" si="71"/>
        <v>4318p</v>
      </c>
      <c r="E371" s="78" t="s">
        <v>310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1415750</v>
      </c>
      <c r="CM371" s="105">
        <v>1415750</v>
      </c>
      <c r="CN371" s="105">
        <v>1415750</v>
      </c>
      <c r="CO371" s="105">
        <v>1415750</v>
      </c>
      <c r="CP371" s="105">
        <v>1415750</v>
      </c>
      <c r="CQ371" s="105">
        <v>1415750</v>
      </c>
      <c r="CR371" s="105">
        <v>1415750</v>
      </c>
      <c r="CS371" s="105">
        <v>1415750</v>
      </c>
      <c r="CT371" s="105">
        <v>1415750</v>
      </c>
      <c r="CU371" s="105">
        <v>1415750</v>
      </c>
      <c r="CV371" s="105">
        <v>1415750</v>
      </c>
      <c r="CW371" s="106">
        <v>1415750</v>
      </c>
      <c r="CX371" s="316">
        <v>744893.74616509536</v>
      </c>
      <c r="CY371" s="319">
        <v>744893.74616509536</v>
      </c>
      <c r="CZ371" s="319">
        <v>744893.74616509536</v>
      </c>
      <c r="DA371" s="319">
        <v>744893.74616509536</v>
      </c>
      <c r="DB371" s="319">
        <v>744893.74616509536</v>
      </c>
      <c r="DC371" s="319">
        <v>744893.74616509536</v>
      </c>
      <c r="DD371" s="319">
        <v>744893.74616509536</v>
      </c>
      <c r="DE371" s="319">
        <v>744893.74616509536</v>
      </c>
      <c r="DF371" s="319">
        <v>744893.74616509536</v>
      </c>
      <c r="DG371" s="319">
        <v>744893.74616509536</v>
      </c>
      <c r="DH371" s="319">
        <v>744893.74616509536</v>
      </c>
      <c r="DI371" s="315">
        <v>744893.74616509536</v>
      </c>
      <c r="DJ371" s="104">
        <v>734362.96666666667</v>
      </c>
      <c r="DK371" s="105">
        <v>734362.96666666667</v>
      </c>
      <c r="DL371" s="105">
        <v>734362.96666666667</v>
      </c>
      <c r="DM371" s="105">
        <v>734362.96666666667</v>
      </c>
      <c r="DN371" s="105">
        <v>734362.96666666667</v>
      </c>
      <c r="DO371" s="105">
        <v>734362.96666666667</v>
      </c>
      <c r="DP371" s="105">
        <v>734362.96666666667</v>
      </c>
      <c r="DQ371" s="105">
        <v>734362.96666666667</v>
      </c>
      <c r="DR371" s="105">
        <v>734362.96666666667</v>
      </c>
      <c r="DS371" s="105">
        <v>734362.96666666667</v>
      </c>
      <c r="DT371" s="105">
        <v>734362.96666666667</v>
      </c>
      <c r="DU371" s="106">
        <v>734362.96666666667</v>
      </c>
    </row>
    <row r="372" spans="1:125">
      <c r="D372" s="74" t="str">
        <f t="shared" si="71"/>
        <v>4319p</v>
      </c>
      <c r="E372" s="78" t="s">
        <v>312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160874.05583333332</v>
      </c>
      <c r="CM372" s="105">
        <v>160874.05583333332</v>
      </c>
      <c r="CN372" s="105">
        <v>160874.05583333332</v>
      </c>
      <c r="CO372" s="105">
        <v>160874.05583333332</v>
      </c>
      <c r="CP372" s="105">
        <v>160874.05583333332</v>
      </c>
      <c r="CQ372" s="105">
        <v>160874.05583333332</v>
      </c>
      <c r="CR372" s="105">
        <v>160874.05583333332</v>
      </c>
      <c r="CS372" s="105">
        <v>160874.05583333332</v>
      </c>
      <c r="CT372" s="105">
        <v>160874.05583333332</v>
      </c>
      <c r="CU372" s="105">
        <v>160874.05583333332</v>
      </c>
      <c r="CV372" s="105">
        <v>160874.05583333332</v>
      </c>
      <c r="CW372" s="106">
        <v>160874.05583333332</v>
      </c>
      <c r="CX372" s="316">
        <v>261616.69204225147</v>
      </c>
      <c r="CY372" s="319">
        <v>261616.69204225147</v>
      </c>
      <c r="CZ372" s="319">
        <v>261616.69204225147</v>
      </c>
      <c r="DA372" s="319">
        <v>261616.69204225147</v>
      </c>
      <c r="DB372" s="319">
        <v>261616.69204225147</v>
      </c>
      <c r="DC372" s="319">
        <v>261616.69204225147</v>
      </c>
      <c r="DD372" s="319">
        <v>261616.69204225147</v>
      </c>
      <c r="DE372" s="319">
        <v>261616.69204225147</v>
      </c>
      <c r="DF372" s="319">
        <v>261616.69204225147</v>
      </c>
      <c r="DG372" s="319">
        <v>261616.69204225147</v>
      </c>
      <c r="DH372" s="319">
        <v>261616.69204225147</v>
      </c>
      <c r="DI372" s="315">
        <v>261616.69204225147</v>
      </c>
      <c r="DJ372" s="104">
        <v>1368004.0883333334</v>
      </c>
      <c r="DK372" s="105">
        <v>1368004.0883333334</v>
      </c>
      <c r="DL372" s="105">
        <v>1368004.0883333334</v>
      </c>
      <c r="DM372" s="105">
        <v>1368004.0883333334</v>
      </c>
      <c r="DN372" s="105">
        <v>1368004.0883333334</v>
      </c>
      <c r="DO372" s="105">
        <v>1368004.0883333334</v>
      </c>
      <c r="DP372" s="105">
        <v>1368004.0883333334</v>
      </c>
      <c r="DQ372" s="105">
        <v>1368004.0883333334</v>
      </c>
      <c r="DR372" s="105">
        <v>1368004.0883333334</v>
      </c>
      <c r="DS372" s="105">
        <v>1368004.0883333334</v>
      </c>
      <c r="DT372" s="105">
        <v>1368004.0883333334</v>
      </c>
      <c r="DU372" s="106">
        <v>1368004.0883333334</v>
      </c>
    </row>
    <row r="373" spans="1:125" s="9" customFormat="1">
      <c r="A373" s="140" t="s">
        <v>100</v>
      </c>
      <c r="B373" s="140" t="s">
        <v>100</v>
      </c>
      <c r="C373" s="140">
        <v>432</v>
      </c>
      <c r="D373" s="140" t="str">
        <f t="shared" si="71"/>
        <v>432p</v>
      </c>
      <c r="E373" s="141" t="s">
        <v>314</v>
      </c>
      <c r="F373" s="142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4"/>
      <c r="R373" s="142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4"/>
      <c r="AD373" s="142"/>
      <c r="AE373" s="143"/>
      <c r="AF373" s="143"/>
      <c r="AG373" s="143"/>
      <c r="AH373" s="143"/>
      <c r="AI373" s="143"/>
      <c r="AJ373" s="143"/>
      <c r="AK373" s="143"/>
      <c r="AL373" s="143"/>
      <c r="AM373" s="143"/>
      <c r="AN373" s="143"/>
      <c r="AO373" s="144"/>
      <c r="AP373" s="142"/>
      <c r="AQ373" s="143"/>
      <c r="AR373" s="143"/>
      <c r="AS373" s="143"/>
      <c r="AT373" s="143"/>
      <c r="AU373" s="143"/>
      <c r="AV373" s="143"/>
      <c r="AW373" s="143"/>
      <c r="AX373" s="143"/>
      <c r="AY373" s="143"/>
      <c r="AZ373" s="143"/>
      <c r="BA373" s="144"/>
      <c r="BB373" s="142"/>
      <c r="BC373" s="143"/>
      <c r="BD373" s="143"/>
      <c r="BE373" s="143"/>
      <c r="BF373" s="143"/>
      <c r="BG373" s="143"/>
      <c r="BH373" s="143"/>
      <c r="BI373" s="143"/>
      <c r="BJ373" s="143"/>
      <c r="BK373" s="143"/>
      <c r="BL373" s="143"/>
      <c r="BM373" s="144"/>
      <c r="BN373" s="142"/>
      <c r="BO373" s="143"/>
      <c r="BP373" s="143"/>
      <c r="BQ373" s="143"/>
      <c r="BR373" s="143"/>
      <c r="BS373" s="143"/>
      <c r="BT373" s="143"/>
      <c r="BU373" s="143"/>
      <c r="BV373" s="143"/>
      <c r="BW373" s="143"/>
      <c r="BX373" s="143"/>
      <c r="BY373" s="144"/>
      <c r="BZ373" s="142"/>
      <c r="CA373" s="143"/>
      <c r="CB373" s="143"/>
      <c r="CC373" s="143"/>
      <c r="CD373" s="143"/>
      <c r="CE373" s="143"/>
      <c r="CF373" s="143"/>
      <c r="CG373" s="143"/>
      <c r="CH373" s="143"/>
      <c r="CI373" s="143"/>
      <c r="CJ373" s="143"/>
      <c r="CK373" s="143"/>
      <c r="CL373" s="142">
        <f t="shared" ref="CL373:CX373" si="84">+SUM(CL374:CL379)</f>
        <v>20833.333333333332</v>
      </c>
      <c r="CM373" s="143">
        <f t="shared" si="84"/>
        <v>20833.333333333332</v>
      </c>
      <c r="CN373" s="143">
        <f t="shared" si="84"/>
        <v>20833.333333333332</v>
      </c>
      <c r="CO373" s="143">
        <f t="shared" si="84"/>
        <v>20833.333333333332</v>
      </c>
      <c r="CP373" s="143">
        <f t="shared" si="84"/>
        <v>20833.333333333332</v>
      </c>
      <c r="CQ373" s="143">
        <f t="shared" si="84"/>
        <v>20833.333333333332</v>
      </c>
      <c r="CR373" s="143">
        <f t="shared" si="84"/>
        <v>20833.333333333332</v>
      </c>
      <c r="CS373" s="143">
        <f t="shared" si="84"/>
        <v>20833.333333333332</v>
      </c>
      <c r="CT373" s="143">
        <f t="shared" si="84"/>
        <v>20833.333333333332</v>
      </c>
      <c r="CU373" s="143">
        <f t="shared" si="84"/>
        <v>20833.333333333332</v>
      </c>
      <c r="CV373" s="143">
        <f t="shared" si="84"/>
        <v>20833.333333333332</v>
      </c>
      <c r="CW373" s="144">
        <f t="shared" si="84"/>
        <v>20833.333333333332</v>
      </c>
      <c r="CX373" s="317">
        <f t="shared" si="84"/>
        <v>186026.65369250745</v>
      </c>
      <c r="CY373" s="320">
        <f t="shared" ref="CY373:DI373" si="85">+SUM(CY374:CY379)</f>
        <v>186026.65369250745</v>
      </c>
      <c r="CZ373" s="320">
        <f t="shared" si="85"/>
        <v>186026.65369250745</v>
      </c>
      <c r="DA373" s="320">
        <f t="shared" si="85"/>
        <v>186026.65369250745</v>
      </c>
      <c r="DB373" s="320">
        <f t="shared" si="85"/>
        <v>186026.65369250745</v>
      </c>
      <c r="DC373" s="320">
        <f t="shared" si="85"/>
        <v>186026.65369250745</v>
      </c>
      <c r="DD373" s="320">
        <f t="shared" si="85"/>
        <v>186026.65369250745</v>
      </c>
      <c r="DE373" s="320">
        <f t="shared" si="85"/>
        <v>186026.65369250745</v>
      </c>
      <c r="DF373" s="320">
        <f t="shared" si="85"/>
        <v>186026.65369250745</v>
      </c>
      <c r="DG373" s="320">
        <f t="shared" si="85"/>
        <v>186026.65369250745</v>
      </c>
      <c r="DH373" s="320">
        <f t="shared" si="85"/>
        <v>186026.65369250745</v>
      </c>
      <c r="DI373" s="318">
        <f t="shared" si="85"/>
        <v>186026.65369250745</v>
      </c>
      <c r="DJ373" s="142">
        <f>+SUM(DJ374:DJ379)</f>
        <v>35625</v>
      </c>
      <c r="DK373" s="143">
        <f t="shared" ref="DK373:DU373" si="86">+SUM(DK374:DK379)</f>
        <v>35625</v>
      </c>
      <c r="DL373" s="143">
        <f t="shared" si="86"/>
        <v>35625</v>
      </c>
      <c r="DM373" s="143">
        <f t="shared" si="86"/>
        <v>35625</v>
      </c>
      <c r="DN373" s="143">
        <f t="shared" si="86"/>
        <v>35625</v>
      </c>
      <c r="DO373" s="143">
        <f t="shared" si="86"/>
        <v>35625</v>
      </c>
      <c r="DP373" s="143">
        <f t="shared" si="86"/>
        <v>35625</v>
      </c>
      <c r="DQ373" s="143">
        <f t="shared" si="86"/>
        <v>35625</v>
      </c>
      <c r="DR373" s="143">
        <f t="shared" si="86"/>
        <v>35625</v>
      </c>
      <c r="DS373" s="143">
        <f t="shared" si="86"/>
        <v>35625</v>
      </c>
      <c r="DT373" s="143">
        <f t="shared" si="86"/>
        <v>35625</v>
      </c>
      <c r="DU373" s="144">
        <f t="shared" si="86"/>
        <v>35625</v>
      </c>
    </row>
    <row r="374" spans="1:125" ht="30">
      <c r="D374" s="74" t="str">
        <f t="shared" si="71"/>
        <v>4321p</v>
      </c>
      <c r="E374" s="78" t="s">
        <v>316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6">
        <v>0</v>
      </c>
      <c r="CY374" s="319">
        <v>0</v>
      </c>
      <c r="CZ374" s="319">
        <v>0</v>
      </c>
      <c r="DA374" s="319">
        <v>0</v>
      </c>
      <c r="DB374" s="319">
        <v>0</v>
      </c>
      <c r="DC374" s="319">
        <v>0</v>
      </c>
      <c r="DD374" s="319">
        <v>0</v>
      </c>
      <c r="DE374" s="319">
        <v>0</v>
      </c>
      <c r="DF374" s="319">
        <v>0</v>
      </c>
      <c r="DG374" s="319">
        <v>0</v>
      </c>
      <c r="DH374" s="319">
        <v>0</v>
      </c>
      <c r="DI374" s="315">
        <v>0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</row>
    <row r="375" spans="1:125">
      <c r="D375" s="74" t="str">
        <f t="shared" si="71"/>
        <v>4322p</v>
      </c>
      <c r="E375" s="78" t="s">
        <v>318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/>
      <c r="CM375" s="105"/>
      <c r="CN375" s="105"/>
      <c r="CO375" s="105"/>
      <c r="CP375" s="105"/>
      <c r="CQ375" s="105"/>
      <c r="CR375" s="105"/>
      <c r="CS375" s="105"/>
      <c r="CT375" s="105"/>
      <c r="CU375" s="105"/>
      <c r="CV375" s="105"/>
      <c r="CW375" s="106"/>
      <c r="CX375" s="316">
        <v>0</v>
      </c>
      <c r="CY375" s="319">
        <v>0</v>
      </c>
      <c r="CZ375" s="319">
        <v>0</v>
      </c>
      <c r="DA375" s="319">
        <v>0</v>
      </c>
      <c r="DB375" s="319">
        <v>0</v>
      </c>
      <c r="DC375" s="319">
        <v>0</v>
      </c>
      <c r="DD375" s="319">
        <v>0</v>
      </c>
      <c r="DE375" s="319">
        <v>0</v>
      </c>
      <c r="DF375" s="319">
        <v>0</v>
      </c>
      <c r="DG375" s="319">
        <v>0</v>
      </c>
      <c r="DH375" s="319">
        <v>0</v>
      </c>
      <c r="DI375" s="315">
        <v>0</v>
      </c>
      <c r="DJ375" s="104">
        <v>0</v>
      </c>
      <c r="DK375" s="105">
        <v>0</v>
      </c>
      <c r="DL375" s="105">
        <v>0</v>
      </c>
      <c r="DM375" s="105">
        <v>0</v>
      </c>
      <c r="DN375" s="105">
        <v>0</v>
      </c>
      <c r="DO375" s="105">
        <v>0</v>
      </c>
      <c r="DP375" s="105">
        <v>0</v>
      </c>
      <c r="DQ375" s="105">
        <v>0</v>
      </c>
      <c r="DR375" s="105">
        <v>0</v>
      </c>
      <c r="DS375" s="105">
        <v>0</v>
      </c>
      <c r="DT375" s="105">
        <v>0</v>
      </c>
      <c r="DU375" s="106">
        <v>0</v>
      </c>
    </row>
    <row r="376" spans="1:125">
      <c r="D376" s="74" t="str">
        <f t="shared" si="71"/>
        <v>4323p</v>
      </c>
      <c r="E376" s="78" t="s">
        <v>320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/>
      <c r="CM376" s="105"/>
      <c r="CN376" s="105"/>
      <c r="CO376" s="105"/>
      <c r="CP376" s="105"/>
      <c r="CQ376" s="105"/>
      <c r="CR376" s="105"/>
      <c r="CS376" s="105"/>
      <c r="CT376" s="105"/>
      <c r="CU376" s="105"/>
      <c r="CV376" s="105"/>
      <c r="CW376" s="106"/>
      <c r="CX376" s="316">
        <v>0</v>
      </c>
      <c r="CY376" s="319">
        <v>0</v>
      </c>
      <c r="CZ376" s="319">
        <v>0</v>
      </c>
      <c r="DA376" s="319">
        <v>0</v>
      </c>
      <c r="DB376" s="319">
        <v>0</v>
      </c>
      <c r="DC376" s="319">
        <v>0</v>
      </c>
      <c r="DD376" s="319">
        <v>0</v>
      </c>
      <c r="DE376" s="319">
        <v>0</v>
      </c>
      <c r="DF376" s="319">
        <v>0</v>
      </c>
      <c r="DG376" s="319">
        <v>0</v>
      </c>
      <c r="DH376" s="319">
        <v>0</v>
      </c>
      <c r="DI376" s="315">
        <v>0</v>
      </c>
      <c r="DJ376" s="104">
        <v>0</v>
      </c>
      <c r="DK376" s="105">
        <v>0</v>
      </c>
      <c r="DL376" s="105">
        <v>0</v>
      </c>
      <c r="DM376" s="105">
        <v>0</v>
      </c>
      <c r="DN376" s="105">
        <v>0</v>
      </c>
      <c r="DO376" s="105">
        <v>0</v>
      </c>
      <c r="DP376" s="105">
        <v>0</v>
      </c>
      <c r="DQ376" s="105">
        <v>0</v>
      </c>
      <c r="DR376" s="105">
        <v>0</v>
      </c>
      <c r="DS376" s="105">
        <v>0</v>
      </c>
      <c r="DT376" s="105">
        <v>0</v>
      </c>
      <c r="DU376" s="106">
        <v>0</v>
      </c>
    </row>
    <row r="377" spans="1:125">
      <c r="D377" s="74" t="str">
        <f t="shared" si="71"/>
        <v>4324p</v>
      </c>
      <c r="E377" s="78" t="s">
        <v>322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20833.333333333332</v>
      </c>
      <c r="CM377" s="105">
        <v>20833.333333333332</v>
      </c>
      <c r="CN377" s="105">
        <v>20833.333333333332</v>
      </c>
      <c r="CO377" s="105">
        <v>20833.333333333332</v>
      </c>
      <c r="CP377" s="105">
        <v>20833.333333333332</v>
      </c>
      <c r="CQ377" s="105">
        <v>20833.333333333332</v>
      </c>
      <c r="CR377" s="105">
        <v>20833.333333333332</v>
      </c>
      <c r="CS377" s="105">
        <v>20833.333333333332</v>
      </c>
      <c r="CT377" s="105">
        <v>20833.333333333332</v>
      </c>
      <c r="CU377" s="105">
        <v>20833.333333333332</v>
      </c>
      <c r="CV377" s="105">
        <v>20833.333333333332</v>
      </c>
      <c r="CW377" s="106">
        <v>20833.333333333332</v>
      </c>
      <c r="CX377" s="316">
        <v>155209.55905985044</v>
      </c>
      <c r="CY377" s="319">
        <v>155209.55905985044</v>
      </c>
      <c r="CZ377" s="319">
        <v>155209.55905985044</v>
      </c>
      <c r="DA377" s="319">
        <v>155209.55905985044</v>
      </c>
      <c r="DB377" s="319">
        <v>155209.55905985044</v>
      </c>
      <c r="DC377" s="319">
        <v>155209.55905985044</v>
      </c>
      <c r="DD377" s="319">
        <v>155209.55905985044</v>
      </c>
      <c r="DE377" s="319">
        <v>155209.55905985044</v>
      </c>
      <c r="DF377" s="319">
        <v>155209.55905985044</v>
      </c>
      <c r="DG377" s="319">
        <v>155209.55905985044</v>
      </c>
      <c r="DH377" s="319">
        <v>155209.55905985044</v>
      </c>
      <c r="DI377" s="315">
        <v>155209.55905985044</v>
      </c>
      <c r="DJ377" s="104">
        <v>35625</v>
      </c>
      <c r="DK377" s="105">
        <v>35625</v>
      </c>
      <c r="DL377" s="105">
        <v>35625</v>
      </c>
      <c r="DM377" s="105">
        <v>35625</v>
      </c>
      <c r="DN377" s="105">
        <v>35625</v>
      </c>
      <c r="DO377" s="105">
        <v>35625</v>
      </c>
      <c r="DP377" s="105">
        <v>35625</v>
      </c>
      <c r="DQ377" s="105">
        <v>35625</v>
      </c>
      <c r="DR377" s="105">
        <v>35625</v>
      </c>
      <c r="DS377" s="105">
        <v>35625</v>
      </c>
      <c r="DT377" s="105">
        <v>35625</v>
      </c>
      <c r="DU377" s="106">
        <v>35625</v>
      </c>
    </row>
    <row r="378" spans="1:125">
      <c r="D378" s="74" t="str">
        <f t="shared" si="71"/>
        <v>4325p</v>
      </c>
      <c r="E378" s="78" t="s">
        <v>324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/>
      <c r="CM378" s="105"/>
      <c r="CN378" s="105"/>
      <c r="CO378" s="105"/>
      <c r="CP378" s="105"/>
      <c r="CQ378" s="105"/>
      <c r="CR378" s="105"/>
      <c r="CS378" s="105"/>
      <c r="CT378" s="105"/>
      <c r="CU378" s="105"/>
      <c r="CV378" s="105"/>
      <c r="CW378" s="106"/>
      <c r="CX378" s="316">
        <v>2106.7388384172764</v>
      </c>
      <c r="CY378" s="319">
        <v>2106.7388384172764</v>
      </c>
      <c r="CZ378" s="319">
        <v>2106.7388384172764</v>
      </c>
      <c r="DA378" s="319">
        <v>2106.7388384172764</v>
      </c>
      <c r="DB378" s="319">
        <v>2106.7388384172764</v>
      </c>
      <c r="DC378" s="319">
        <v>2106.7388384172764</v>
      </c>
      <c r="DD378" s="319">
        <v>2106.7388384172764</v>
      </c>
      <c r="DE378" s="319">
        <v>2106.7388384172764</v>
      </c>
      <c r="DF378" s="319">
        <v>2106.7388384172764</v>
      </c>
      <c r="DG378" s="319">
        <v>2106.7388384172764</v>
      </c>
      <c r="DH378" s="319">
        <v>2106.7388384172764</v>
      </c>
      <c r="DI378" s="315">
        <v>2106.7388384172764</v>
      </c>
      <c r="DJ378" s="104">
        <v>0</v>
      </c>
      <c r="DK378" s="105">
        <v>0</v>
      </c>
      <c r="DL378" s="105">
        <v>0</v>
      </c>
      <c r="DM378" s="105">
        <v>0</v>
      </c>
      <c r="DN378" s="105">
        <v>0</v>
      </c>
      <c r="DO378" s="105">
        <v>0</v>
      </c>
      <c r="DP378" s="105">
        <v>0</v>
      </c>
      <c r="DQ378" s="105">
        <v>0</v>
      </c>
      <c r="DR378" s="105">
        <v>0</v>
      </c>
      <c r="DS378" s="105">
        <v>0</v>
      </c>
      <c r="DT378" s="105">
        <v>0</v>
      </c>
      <c r="DU378" s="106">
        <v>0</v>
      </c>
    </row>
    <row r="379" spans="1:125">
      <c r="D379" s="74" t="str">
        <f t="shared" si="71"/>
        <v>4326p</v>
      </c>
      <c r="E379" s="78" t="s">
        <v>326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/>
      <c r="CM379" s="105"/>
      <c r="CN379" s="105"/>
      <c r="CO379" s="105"/>
      <c r="CP379" s="105"/>
      <c r="CQ379" s="105"/>
      <c r="CR379" s="105"/>
      <c r="CS379" s="105"/>
      <c r="CT379" s="105"/>
      <c r="CU379" s="105"/>
      <c r="CV379" s="105"/>
      <c r="CW379" s="106"/>
      <c r="CX379" s="316">
        <v>28710.355794239727</v>
      </c>
      <c r="CY379" s="319">
        <v>28710.355794239727</v>
      </c>
      <c r="CZ379" s="319">
        <v>28710.355794239727</v>
      </c>
      <c r="DA379" s="319">
        <v>28710.355794239727</v>
      </c>
      <c r="DB379" s="319">
        <v>28710.355794239727</v>
      </c>
      <c r="DC379" s="319">
        <v>28710.355794239727</v>
      </c>
      <c r="DD379" s="319">
        <v>28710.355794239727</v>
      </c>
      <c r="DE379" s="319">
        <v>28710.355794239727</v>
      </c>
      <c r="DF379" s="319">
        <v>28710.355794239727</v>
      </c>
      <c r="DG379" s="319">
        <v>28710.355794239727</v>
      </c>
      <c r="DH379" s="319">
        <v>28710.355794239727</v>
      </c>
      <c r="DI379" s="315">
        <v>28710.355794239727</v>
      </c>
      <c r="DJ379" s="104">
        <v>0</v>
      </c>
      <c r="DK379" s="105">
        <v>0</v>
      </c>
      <c r="DL379" s="105">
        <v>0</v>
      </c>
      <c r="DM379" s="105">
        <v>0</v>
      </c>
      <c r="DN379" s="105">
        <v>0</v>
      </c>
      <c r="DO379" s="105">
        <v>0</v>
      </c>
      <c r="DP379" s="105">
        <v>0</v>
      </c>
      <c r="DQ379" s="105">
        <v>0</v>
      </c>
      <c r="DR379" s="105">
        <v>0</v>
      </c>
      <c r="DS379" s="105">
        <v>0</v>
      </c>
      <c r="DT379" s="105">
        <v>0</v>
      </c>
      <c r="DU379" s="106">
        <v>0</v>
      </c>
    </row>
    <row r="380" spans="1:125" s="9" customFormat="1">
      <c r="A380" s="140"/>
      <c r="B380" s="140"/>
      <c r="C380" s="140">
        <v>441</v>
      </c>
      <c r="D380" s="140" t="str">
        <f t="shared" si="71"/>
        <v>44p</v>
      </c>
      <c r="E380" s="141" t="s">
        <v>560</v>
      </c>
      <c r="F380" s="142"/>
      <c r="G380" s="143"/>
      <c r="H380" s="143"/>
      <c r="I380" s="143"/>
      <c r="J380" s="143"/>
      <c r="K380" s="143"/>
      <c r="L380" s="143"/>
      <c r="M380" s="143"/>
      <c r="N380" s="143"/>
      <c r="O380" s="143"/>
      <c r="P380" s="143"/>
      <c r="Q380" s="144"/>
      <c r="R380" s="142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144"/>
      <c r="AD380" s="142"/>
      <c r="AE380" s="143"/>
      <c r="AF380" s="143"/>
      <c r="AG380" s="143"/>
      <c r="AH380" s="143"/>
      <c r="AI380" s="143"/>
      <c r="AJ380" s="143"/>
      <c r="AK380" s="143"/>
      <c r="AL380" s="143"/>
      <c r="AM380" s="143"/>
      <c r="AN380" s="143"/>
      <c r="AO380" s="144"/>
      <c r="AP380" s="142"/>
      <c r="AQ380" s="143"/>
      <c r="AR380" s="143"/>
      <c r="AS380" s="143"/>
      <c r="AT380" s="143"/>
      <c r="AU380" s="143"/>
      <c r="AV380" s="143"/>
      <c r="AW380" s="143"/>
      <c r="AX380" s="143"/>
      <c r="AY380" s="143"/>
      <c r="AZ380" s="143"/>
      <c r="BA380" s="144"/>
      <c r="BB380" s="142"/>
      <c r="BC380" s="143"/>
      <c r="BD380" s="143"/>
      <c r="BE380" s="143"/>
      <c r="BF380" s="143"/>
      <c r="BG380" s="143"/>
      <c r="BH380" s="143"/>
      <c r="BI380" s="143"/>
      <c r="BJ380" s="143"/>
      <c r="BK380" s="143"/>
      <c r="BL380" s="143"/>
      <c r="BM380" s="144"/>
      <c r="BN380" s="142"/>
      <c r="BO380" s="143"/>
      <c r="BP380" s="143"/>
      <c r="BQ380" s="143"/>
      <c r="BR380" s="143"/>
      <c r="BS380" s="143"/>
      <c r="BT380" s="143"/>
      <c r="BU380" s="143"/>
      <c r="BV380" s="143"/>
      <c r="BW380" s="143"/>
      <c r="BX380" s="143"/>
      <c r="BY380" s="144"/>
      <c r="BZ380" s="142"/>
      <c r="CA380" s="143"/>
      <c r="CB380" s="143"/>
      <c r="CC380" s="143"/>
      <c r="CD380" s="143"/>
      <c r="CE380" s="143"/>
      <c r="CF380" s="143"/>
      <c r="CG380" s="143"/>
      <c r="CH380" s="143"/>
      <c r="CI380" s="143"/>
      <c r="CJ380" s="143"/>
      <c r="CK380" s="143"/>
      <c r="CL380" s="142"/>
      <c r="CM380" s="143"/>
      <c r="CN380" s="143"/>
      <c r="CO380" s="143"/>
      <c r="CP380" s="143"/>
      <c r="CQ380" s="143"/>
      <c r="CR380" s="143"/>
      <c r="CS380" s="143"/>
      <c r="CT380" s="143"/>
      <c r="CU380" s="143"/>
      <c r="CV380" s="143"/>
      <c r="CW380" s="144"/>
      <c r="CX380" s="317">
        <v>7522541.6666666651</v>
      </c>
      <c r="CY380" s="320">
        <v>7522541.6666666651</v>
      </c>
      <c r="CZ380" s="320">
        <v>7522541.6666666651</v>
      </c>
      <c r="DA380" s="320">
        <v>7522541.6666666651</v>
      </c>
      <c r="DB380" s="320">
        <v>7522541.6666666651</v>
      </c>
      <c r="DC380" s="320">
        <v>7522541.6666666651</v>
      </c>
      <c r="DD380" s="320">
        <v>7522541.6666666651</v>
      </c>
      <c r="DE380" s="320">
        <v>7522541.6666666651</v>
      </c>
      <c r="DF380" s="320">
        <v>7522541.6666666651</v>
      </c>
      <c r="DG380" s="320">
        <v>7522541.6666666651</v>
      </c>
      <c r="DH380" s="320">
        <v>7522541.6666666651</v>
      </c>
      <c r="DI380" s="318">
        <v>7522541.6666666651</v>
      </c>
      <c r="DJ380" s="142">
        <v>23724756.416666668</v>
      </c>
      <c r="DK380" s="143">
        <v>23724756.416666668</v>
      </c>
      <c r="DL380" s="143">
        <v>23724756.416666668</v>
      </c>
      <c r="DM380" s="143">
        <v>23724756.416666668</v>
      </c>
      <c r="DN380" s="143">
        <v>23724756.416666668</v>
      </c>
      <c r="DO380" s="143">
        <v>23724756.416666668</v>
      </c>
      <c r="DP380" s="143">
        <v>23724756.416666668</v>
      </c>
      <c r="DQ380" s="143">
        <v>23724756.416666668</v>
      </c>
      <c r="DR380" s="143">
        <v>23724756.416666668</v>
      </c>
      <c r="DS380" s="143">
        <v>23724756.416666668</v>
      </c>
      <c r="DT380" s="143">
        <v>23724756.416666668</v>
      </c>
      <c r="DU380" s="144">
        <v>23724756.416666668</v>
      </c>
    </row>
    <row r="381" spans="1:125" s="9" customFormat="1">
      <c r="A381" s="140"/>
      <c r="B381" s="140"/>
      <c r="C381" s="140">
        <v>441</v>
      </c>
      <c r="D381" s="140" t="str">
        <f t="shared" si="71"/>
        <v>440p</v>
      </c>
      <c r="E381" s="141" t="s">
        <v>430</v>
      </c>
      <c r="F381" s="142"/>
      <c r="G381" s="143"/>
      <c r="H381" s="143"/>
      <c r="I381" s="143"/>
      <c r="J381" s="143"/>
      <c r="K381" s="143"/>
      <c r="L381" s="143"/>
      <c r="M381" s="143"/>
      <c r="N381" s="143"/>
      <c r="O381" s="143"/>
      <c r="P381" s="143"/>
      <c r="Q381" s="144"/>
      <c r="R381" s="142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144"/>
      <c r="AD381" s="142"/>
      <c r="AE381" s="143"/>
      <c r="AF381" s="143"/>
      <c r="AG381" s="143"/>
      <c r="AH381" s="143"/>
      <c r="AI381" s="143"/>
      <c r="AJ381" s="143"/>
      <c r="AK381" s="143"/>
      <c r="AL381" s="143"/>
      <c r="AM381" s="143"/>
      <c r="AN381" s="143"/>
      <c r="AO381" s="144"/>
      <c r="AP381" s="142"/>
      <c r="AQ381" s="143"/>
      <c r="AR381" s="143"/>
      <c r="AS381" s="143"/>
      <c r="AT381" s="143"/>
      <c r="AU381" s="143"/>
      <c r="AV381" s="143"/>
      <c r="AW381" s="143"/>
      <c r="AX381" s="143"/>
      <c r="AY381" s="143"/>
      <c r="AZ381" s="143"/>
      <c r="BA381" s="144"/>
      <c r="BB381" s="142"/>
      <c r="BC381" s="143"/>
      <c r="BD381" s="143"/>
      <c r="BE381" s="143"/>
      <c r="BF381" s="143"/>
      <c r="BG381" s="143"/>
      <c r="BH381" s="143"/>
      <c r="BI381" s="143"/>
      <c r="BJ381" s="143"/>
      <c r="BK381" s="143"/>
      <c r="BL381" s="143"/>
      <c r="BM381" s="144"/>
      <c r="BN381" s="142"/>
      <c r="BO381" s="143"/>
      <c r="BP381" s="143"/>
      <c r="BQ381" s="143"/>
      <c r="BR381" s="143"/>
      <c r="BS381" s="143"/>
      <c r="BT381" s="143"/>
      <c r="BU381" s="143"/>
      <c r="BV381" s="143"/>
      <c r="BW381" s="143"/>
      <c r="BX381" s="143"/>
      <c r="BY381" s="144"/>
      <c r="BZ381" s="142"/>
      <c r="CA381" s="143"/>
      <c r="CB381" s="143"/>
      <c r="CC381" s="143"/>
      <c r="CD381" s="143"/>
      <c r="CE381" s="143"/>
      <c r="CF381" s="143"/>
      <c r="CG381" s="143"/>
      <c r="CH381" s="143"/>
      <c r="CI381" s="143"/>
      <c r="CJ381" s="143"/>
      <c r="CK381" s="143"/>
      <c r="CL381" s="142">
        <f t="shared" ref="CL381:CX381" si="87">+SUM(CL382:CL390)</f>
        <v>5664403.9874999989</v>
      </c>
      <c r="CM381" s="143">
        <f t="shared" si="87"/>
        <v>5664403.9874999989</v>
      </c>
      <c r="CN381" s="143">
        <f t="shared" si="87"/>
        <v>5664403.9874999989</v>
      </c>
      <c r="CO381" s="143">
        <f t="shared" si="87"/>
        <v>5664403.9874999989</v>
      </c>
      <c r="CP381" s="143">
        <f t="shared" si="87"/>
        <v>5664403.9874999989</v>
      </c>
      <c r="CQ381" s="143">
        <f t="shared" si="87"/>
        <v>5664403.9874999989</v>
      </c>
      <c r="CR381" s="143">
        <f t="shared" si="87"/>
        <v>5664403.9874999989</v>
      </c>
      <c r="CS381" s="143">
        <f t="shared" si="87"/>
        <v>5664403.9874999989</v>
      </c>
      <c r="CT381" s="143">
        <f t="shared" si="87"/>
        <v>5664403.9874999989</v>
      </c>
      <c r="CU381" s="143">
        <f t="shared" si="87"/>
        <v>5664403.9874999989</v>
      </c>
      <c r="CV381" s="143">
        <f t="shared" si="87"/>
        <v>5664403.9874999989</v>
      </c>
      <c r="CW381" s="144">
        <f t="shared" si="87"/>
        <v>5664403.9874999989</v>
      </c>
      <c r="CX381" s="317">
        <f t="shared" si="87"/>
        <v>862330.27666666661</v>
      </c>
      <c r="CY381" s="320">
        <f t="shared" ref="CY381:DI381" si="88">+SUM(CY382:CY390)</f>
        <v>862330.27666666661</v>
      </c>
      <c r="CZ381" s="320">
        <f t="shared" si="88"/>
        <v>862330.27666666661</v>
      </c>
      <c r="DA381" s="320">
        <f t="shared" si="88"/>
        <v>862330.27666666661</v>
      </c>
      <c r="DB381" s="320">
        <f t="shared" si="88"/>
        <v>862330.27666666661</v>
      </c>
      <c r="DC381" s="320">
        <f t="shared" si="88"/>
        <v>862330.27666666661</v>
      </c>
      <c r="DD381" s="320">
        <f t="shared" si="88"/>
        <v>862330.27666666661</v>
      </c>
      <c r="DE381" s="320">
        <f t="shared" si="88"/>
        <v>862330.27666666661</v>
      </c>
      <c r="DF381" s="320">
        <f t="shared" si="88"/>
        <v>862330.27666666661</v>
      </c>
      <c r="DG381" s="320">
        <f t="shared" si="88"/>
        <v>862330.27666666661</v>
      </c>
      <c r="DH381" s="320">
        <f t="shared" si="88"/>
        <v>862330.27666666661</v>
      </c>
      <c r="DI381" s="318">
        <f t="shared" si="88"/>
        <v>862330.27666666661</v>
      </c>
      <c r="DJ381" s="142">
        <f>+SUM(DJ382:DJ390)</f>
        <v>1154156.4341666666</v>
      </c>
      <c r="DK381" s="143">
        <f t="shared" ref="DK381:DU381" si="89">+SUM(DK382:DK390)</f>
        <v>1154156.4341666666</v>
      </c>
      <c r="DL381" s="143">
        <f t="shared" si="89"/>
        <v>1154156.4341666666</v>
      </c>
      <c r="DM381" s="143">
        <f t="shared" si="89"/>
        <v>1154156.4341666666</v>
      </c>
      <c r="DN381" s="143">
        <f t="shared" si="89"/>
        <v>1154156.4341666666</v>
      </c>
      <c r="DO381" s="143">
        <f t="shared" si="89"/>
        <v>1154156.4341666666</v>
      </c>
      <c r="DP381" s="143">
        <f t="shared" si="89"/>
        <v>1154156.4341666666</v>
      </c>
      <c r="DQ381" s="143">
        <f t="shared" si="89"/>
        <v>1154156.4341666666</v>
      </c>
      <c r="DR381" s="143">
        <f t="shared" si="89"/>
        <v>1154156.4341666666</v>
      </c>
      <c r="DS381" s="143">
        <f t="shared" si="89"/>
        <v>1154156.4341666666</v>
      </c>
      <c r="DT381" s="143">
        <f t="shared" si="89"/>
        <v>1154156.4341666666</v>
      </c>
      <c r="DU381" s="144">
        <f t="shared" si="89"/>
        <v>1154156.4341666666</v>
      </c>
    </row>
    <row r="382" spans="1:125">
      <c r="D382" s="74" t="str">
        <f t="shared" si="71"/>
        <v>4411p</v>
      </c>
      <c r="E382" s="78" t="s">
        <v>330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2236700</v>
      </c>
      <c r="CM382" s="105">
        <v>2236700</v>
      </c>
      <c r="CN382" s="105">
        <v>2236700</v>
      </c>
      <c r="CO382" s="105">
        <v>2236700</v>
      </c>
      <c r="CP382" s="105">
        <v>2236700</v>
      </c>
      <c r="CQ382" s="105">
        <v>2236700</v>
      </c>
      <c r="CR382" s="105">
        <v>2236700</v>
      </c>
      <c r="CS382" s="105">
        <v>2236700</v>
      </c>
      <c r="CT382" s="105">
        <v>2236700</v>
      </c>
      <c r="CU382" s="105">
        <v>2236700</v>
      </c>
      <c r="CV382" s="105">
        <v>2236700</v>
      </c>
      <c r="CW382" s="106">
        <v>2236700</v>
      </c>
      <c r="CX382" s="316">
        <v>0</v>
      </c>
      <c r="CY382" s="319">
        <v>0</v>
      </c>
      <c r="CZ382" s="319">
        <v>0</v>
      </c>
      <c r="DA382" s="319">
        <v>0</v>
      </c>
      <c r="DB382" s="319">
        <v>0</v>
      </c>
      <c r="DC382" s="319">
        <v>0</v>
      </c>
      <c r="DD382" s="319">
        <v>0</v>
      </c>
      <c r="DE382" s="319">
        <v>0</v>
      </c>
      <c r="DF382" s="319">
        <v>0</v>
      </c>
      <c r="DG382" s="319">
        <v>0</v>
      </c>
      <c r="DH382" s="319">
        <v>0</v>
      </c>
      <c r="DI382" s="315">
        <v>0</v>
      </c>
      <c r="DJ382" s="104">
        <v>12291.666666666666</v>
      </c>
      <c r="DK382" s="105">
        <v>12291.666666666666</v>
      </c>
      <c r="DL382" s="105">
        <v>12291.666666666666</v>
      </c>
      <c r="DM382" s="105">
        <v>12291.666666666666</v>
      </c>
      <c r="DN382" s="105">
        <v>12291.666666666666</v>
      </c>
      <c r="DO382" s="105">
        <v>12291.666666666666</v>
      </c>
      <c r="DP382" s="105">
        <v>12291.666666666666</v>
      </c>
      <c r="DQ382" s="105">
        <v>12291.666666666666</v>
      </c>
      <c r="DR382" s="105">
        <v>12291.666666666666</v>
      </c>
      <c r="DS382" s="105">
        <v>12291.666666666666</v>
      </c>
      <c r="DT382" s="105">
        <v>12291.666666666666</v>
      </c>
      <c r="DU382" s="106">
        <v>12291.666666666666</v>
      </c>
    </row>
    <row r="383" spans="1:125">
      <c r="D383" s="74" t="str">
        <f t="shared" si="71"/>
        <v>4412p</v>
      </c>
      <c r="E383" s="78" t="s">
        <v>332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594416.66666666663</v>
      </c>
      <c r="CM383" s="105">
        <v>594416.66666666663</v>
      </c>
      <c r="CN383" s="105">
        <v>594416.66666666663</v>
      </c>
      <c r="CO383" s="105">
        <v>594416.66666666663</v>
      </c>
      <c r="CP383" s="105">
        <v>594416.66666666663</v>
      </c>
      <c r="CQ383" s="105">
        <v>594416.66666666663</v>
      </c>
      <c r="CR383" s="105">
        <v>594416.66666666663</v>
      </c>
      <c r="CS383" s="105">
        <v>594416.66666666663</v>
      </c>
      <c r="CT383" s="105">
        <v>594416.66666666663</v>
      </c>
      <c r="CU383" s="105">
        <v>594416.66666666663</v>
      </c>
      <c r="CV383" s="105">
        <v>594416.66666666663</v>
      </c>
      <c r="CW383" s="106">
        <v>594416.66666666663</v>
      </c>
      <c r="CX383" s="316">
        <v>117613.29480916439</v>
      </c>
      <c r="CY383" s="319">
        <v>117613.29480916439</v>
      </c>
      <c r="CZ383" s="319">
        <v>117613.29480916439</v>
      </c>
      <c r="DA383" s="319">
        <v>117613.29480916439</v>
      </c>
      <c r="DB383" s="319">
        <v>117613.29480916439</v>
      </c>
      <c r="DC383" s="319">
        <v>117613.29480916439</v>
      </c>
      <c r="DD383" s="319">
        <v>117613.29480916439</v>
      </c>
      <c r="DE383" s="319">
        <v>117613.29480916439</v>
      </c>
      <c r="DF383" s="319">
        <v>117613.29480916439</v>
      </c>
      <c r="DG383" s="319">
        <v>117613.29480916439</v>
      </c>
      <c r="DH383" s="319">
        <v>117613.29480916439</v>
      </c>
      <c r="DI383" s="315">
        <v>117613.29480916439</v>
      </c>
      <c r="DJ383" s="104">
        <v>107500</v>
      </c>
      <c r="DK383" s="105">
        <v>107500</v>
      </c>
      <c r="DL383" s="105">
        <v>107500</v>
      </c>
      <c r="DM383" s="105">
        <v>107500</v>
      </c>
      <c r="DN383" s="105">
        <v>107500</v>
      </c>
      <c r="DO383" s="105">
        <v>107500</v>
      </c>
      <c r="DP383" s="105">
        <v>107500</v>
      </c>
      <c r="DQ383" s="105">
        <v>107500</v>
      </c>
      <c r="DR383" s="105">
        <v>107500</v>
      </c>
      <c r="DS383" s="105">
        <v>107500</v>
      </c>
      <c r="DT383" s="105">
        <v>107500</v>
      </c>
      <c r="DU383" s="106">
        <v>107500</v>
      </c>
    </row>
    <row r="384" spans="1:125">
      <c r="D384" s="74" t="str">
        <f t="shared" si="71"/>
        <v>4413p</v>
      </c>
      <c r="E384" s="78" t="s">
        <v>334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>
        <v>2233758.3333333335</v>
      </c>
      <c r="CM384" s="105">
        <v>2233758.3333333335</v>
      </c>
      <c r="CN384" s="105">
        <v>2233758.3333333335</v>
      </c>
      <c r="CO384" s="105">
        <v>2233758.3333333335</v>
      </c>
      <c r="CP384" s="105">
        <v>2233758.3333333335</v>
      </c>
      <c r="CQ384" s="105">
        <v>2233758.3333333335</v>
      </c>
      <c r="CR384" s="105">
        <v>2233758.3333333335</v>
      </c>
      <c r="CS384" s="105">
        <v>2233758.3333333335</v>
      </c>
      <c r="CT384" s="105">
        <v>2233758.3333333335</v>
      </c>
      <c r="CU384" s="105">
        <v>2233758.3333333335</v>
      </c>
      <c r="CV384" s="105">
        <v>2233758.3333333335</v>
      </c>
      <c r="CW384" s="106">
        <v>2233758.3333333335</v>
      </c>
      <c r="CX384" s="316">
        <v>79324.214022424232</v>
      </c>
      <c r="CY384" s="319">
        <v>79324.214022424232</v>
      </c>
      <c r="CZ384" s="319">
        <v>79324.214022424232</v>
      </c>
      <c r="DA384" s="319">
        <v>79324.214022424232</v>
      </c>
      <c r="DB384" s="319">
        <v>79324.214022424232</v>
      </c>
      <c r="DC384" s="319">
        <v>79324.214022424232</v>
      </c>
      <c r="DD384" s="319">
        <v>79324.214022424232</v>
      </c>
      <c r="DE384" s="319">
        <v>79324.214022424232</v>
      </c>
      <c r="DF384" s="319">
        <v>79324.214022424232</v>
      </c>
      <c r="DG384" s="319">
        <v>79324.214022424232</v>
      </c>
      <c r="DH384" s="319">
        <v>79324.214022424232</v>
      </c>
      <c r="DI384" s="315">
        <v>79324.214022424232</v>
      </c>
      <c r="DJ384" s="104">
        <v>97158.333333333328</v>
      </c>
      <c r="DK384" s="105">
        <v>97158.333333333328</v>
      </c>
      <c r="DL384" s="105">
        <v>97158.333333333328</v>
      </c>
      <c r="DM384" s="105">
        <v>97158.333333333328</v>
      </c>
      <c r="DN384" s="105">
        <v>97158.333333333328</v>
      </c>
      <c r="DO384" s="105">
        <v>97158.333333333328</v>
      </c>
      <c r="DP384" s="105">
        <v>97158.333333333328</v>
      </c>
      <c r="DQ384" s="105">
        <v>97158.333333333328</v>
      </c>
      <c r="DR384" s="105">
        <v>97158.333333333328</v>
      </c>
      <c r="DS384" s="105">
        <v>97158.333333333328</v>
      </c>
      <c r="DT384" s="105">
        <v>97158.333333333328</v>
      </c>
      <c r="DU384" s="106">
        <v>97158.333333333328</v>
      </c>
    </row>
    <row r="385" spans="1:125">
      <c r="D385" s="74" t="str">
        <f t="shared" si="71"/>
        <v>4414p</v>
      </c>
      <c r="E385" s="78" t="s">
        <v>336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54350</v>
      </c>
      <c r="CM385" s="105">
        <v>54350</v>
      </c>
      <c r="CN385" s="105">
        <v>54350</v>
      </c>
      <c r="CO385" s="105">
        <v>54350</v>
      </c>
      <c r="CP385" s="105">
        <v>54350</v>
      </c>
      <c r="CQ385" s="105">
        <v>54350</v>
      </c>
      <c r="CR385" s="105">
        <v>54350</v>
      </c>
      <c r="CS385" s="105">
        <v>54350</v>
      </c>
      <c r="CT385" s="105">
        <v>54350</v>
      </c>
      <c r="CU385" s="105">
        <v>54350</v>
      </c>
      <c r="CV385" s="105">
        <v>54350</v>
      </c>
      <c r="CW385" s="106">
        <v>54350</v>
      </c>
      <c r="CX385" s="316">
        <v>51249.018233773408</v>
      </c>
      <c r="CY385" s="319">
        <v>51249.018233773408</v>
      </c>
      <c r="CZ385" s="319">
        <v>51249.018233773408</v>
      </c>
      <c r="DA385" s="319">
        <v>51249.018233773408</v>
      </c>
      <c r="DB385" s="319">
        <v>51249.018233773408</v>
      </c>
      <c r="DC385" s="319">
        <v>51249.018233773408</v>
      </c>
      <c r="DD385" s="319">
        <v>51249.018233773408</v>
      </c>
      <c r="DE385" s="319">
        <v>51249.018233773408</v>
      </c>
      <c r="DF385" s="319">
        <v>51249.018233773408</v>
      </c>
      <c r="DG385" s="319">
        <v>51249.018233773408</v>
      </c>
      <c r="DH385" s="319">
        <v>51249.018233773408</v>
      </c>
      <c r="DI385" s="315">
        <v>51249.018233773408</v>
      </c>
      <c r="DJ385" s="104">
        <v>52016.666666666664</v>
      </c>
      <c r="DK385" s="105">
        <v>52016.666666666664</v>
      </c>
      <c r="DL385" s="105">
        <v>52016.666666666664</v>
      </c>
      <c r="DM385" s="105">
        <v>52016.666666666664</v>
      </c>
      <c r="DN385" s="105">
        <v>52016.666666666664</v>
      </c>
      <c r="DO385" s="105">
        <v>52016.666666666664</v>
      </c>
      <c r="DP385" s="105">
        <v>52016.666666666664</v>
      </c>
      <c r="DQ385" s="105">
        <v>52016.666666666664</v>
      </c>
      <c r="DR385" s="105">
        <v>52016.666666666664</v>
      </c>
      <c r="DS385" s="105">
        <v>52016.666666666664</v>
      </c>
      <c r="DT385" s="105">
        <v>52016.666666666664</v>
      </c>
      <c r="DU385" s="106">
        <v>52016.666666666664</v>
      </c>
    </row>
    <row r="386" spans="1:125">
      <c r="D386" s="74" t="str">
        <f t="shared" si="71"/>
        <v>4415p</v>
      </c>
      <c r="E386" s="78" t="s">
        <v>338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v>453751.5708333333</v>
      </c>
      <c r="CM386" s="105">
        <v>453751.5708333333</v>
      </c>
      <c r="CN386" s="105">
        <v>453751.5708333333</v>
      </c>
      <c r="CO386" s="105">
        <v>453751.5708333333</v>
      </c>
      <c r="CP386" s="105">
        <v>453751.5708333333</v>
      </c>
      <c r="CQ386" s="105">
        <v>453751.5708333333</v>
      </c>
      <c r="CR386" s="105">
        <v>453751.5708333333</v>
      </c>
      <c r="CS386" s="105">
        <v>453751.5708333333</v>
      </c>
      <c r="CT386" s="105">
        <v>453751.5708333333</v>
      </c>
      <c r="CU386" s="105">
        <v>453751.5708333333</v>
      </c>
      <c r="CV386" s="105">
        <v>453751.5708333333</v>
      </c>
      <c r="CW386" s="106">
        <v>453751.5708333333</v>
      </c>
      <c r="CX386" s="316">
        <v>499741.32811873348</v>
      </c>
      <c r="CY386" s="319">
        <v>499741.32811873348</v>
      </c>
      <c r="CZ386" s="319">
        <v>499741.32811873348</v>
      </c>
      <c r="DA386" s="319">
        <v>499741.32811873348</v>
      </c>
      <c r="DB386" s="319">
        <v>499741.32811873348</v>
      </c>
      <c r="DC386" s="319">
        <v>499741.32811873348</v>
      </c>
      <c r="DD386" s="319">
        <v>499741.32811873348</v>
      </c>
      <c r="DE386" s="319">
        <v>499741.32811873348</v>
      </c>
      <c r="DF386" s="319">
        <v>499741.32811873348</v>
      </c>
      <c r="DG386" s="319">
        <v>499741.32811873348</v>
      </c>
      <c r="DH386" s="319">
        <v>499741.32811873348</v>
      </c>
      <c r="DI386" s="315">
        <v>499741.32811873348</v>
      </c>
      <c r="DJ386" s="104">
        <v>695586.18499999994</v>
      </c>
      <c r="DK386" s="105">
        <v>695586.18499999994</v>
      </c>
      <c r="DL386" s="105">
        <v>695586.18499999994</v>
      </c>
      <c r="DM386" s="105">
        <v>695586.18499999994</v>
      </c>
      <c r="DN386" s="105">
        <v>695586.18499999994</v>
      </c>
      <c r="DO386" s="105">
        <v>695586.18499999994</v>
      </c>
      <c r="DP386" s="105">
        <v>695586.18499999994</v>
      </c>
      <c r="DQ386" s="105">
        <v>695586.18499999994</v>
      </c>
      <c r="DR386" s="105">
        <v>695586.18499999994</v>
      </c>
      <c r="DS386" s="105">
        <v>695586.18499999994</v>
      </c>
      <c r="DT386" s="105">
        <v>695586.18499999994</v>
      </c>
      <c r="DU386" s="106">
        <v>695586.18499999994</v>
      </c>
    </row>
    <row r="387" spans="1:125">
      <c r="D387" s="74" t="str">
        <f t="shared" si="71"/>
        <v>4416p</v>
      </c>
      <c r="E387" s="78" t="s">
        <v>340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v>83094.083333333328</v>
      </c>
      <c r="CM387" s="105">
        <v>83094.083333333328</v>
      </c>
      <c r="CN387" s="105">
        <v>83094.083333333328</v>
      </c>
      <c r="CO387" s="105">
        <v>83094.083333333328</v>
      </c>
      <c r="CP387" s="105">
        <v>83094.083333333328</v>
      </c>
      <c r="CQ387" s="105">
        <v>83094.083333333328</v>
      </c>
      <c r="CR387" s="105">
        <v>83094.083333333328</v>
      </c>
      <c r="CS387" s="105">
        <v>83094.083333333328</v>
      </c>
      <c r="CT387" s="105">
        <v>83094.083333333328</v>
      </c>
      <c r="CU387" s="105">
        <v>83094.083333333328</v>
      </c>
      <c r="CV387" s="105">
        <v>83094.083333333328</v>
      </c>
      <c r="CW387" s="106">
        <v>83094.083333333328</v>
      </c>
      <c r="CX387" s="316">
        <v>102086.89323030265</v>
      </c>
      <c r="CY387" s="319">
        <v>102086.89323030265</v>
      </c>
      <c r="CZ387" s="319">
        <v>102086.89323030265</v>
      </c>
      <c r="DA387" s="319">
        <v>102086.89323030265</v>
      </c>
      <c r="DB387" s="319">
        <v>102086.89323030265</v>
      </c>
      <c r="DC387" s="319">
        <v>102086.89323030265</v>
      </c>
      <c r="DD387" s="319">
        <v>102086.89323030265</v>
      </c>
      <c r="DE387" s="319">
        <v>102086.89323030265</v>
      </c>
      <c r="DF387" s="319">
        <v>102086.89323030265</v>
      </c>
      <c r="DG387" s="319">
        <v>102086.89323030265</v>
      </c>
      <c r="DH387" s="319">
        <v>102086.89323030265</v>
      </c>
      <c r="DI387" s="315">
        <v>102086.89323030265</v>
      </c>
      <c r="DJ387" s="104">
        <v>174020.24916666668</v>
      </c>
      <c r="DK387" s="105">
        <v>174020.24916666668</v>
      </c>
      <c r="DL387" s="105">
        <v>174020.24916666668</v>
      </c>
      <c r="DM387" s="105">
        <v>174020.24916666668</v>
      </c>
      <c r="DN387" s="105">
        <v>174020.24916666668</v>
      </c>
      <c r="DO387" s="105">
        <v>174020.24916666668</v>
      </c>
      <c r="DP387" s="105">
        <v>174020.24916666668</v>
      </c>
      <c r="DQ387" s="105">
        <v>174020.24916666668</v>
      </c>
      <c r="DR387" s="105">
        <v>174020.24916666668</v>
      </c>
      <c r="DS387" s="105">
        <v>174020.24916666668</v>
      </c>
      <c r="DT387" s="105">
        <v>174020.24916666668</v>
      </c>
      <c r="DU387" s="106">
        <v>174020.24916666668</v>
      </c>
    </row>
    <row r="388" spans="1:125">
      <c r="D388" s="74" t="str">
        <f t="shared" si="71"/>
        <v>4417p</v>
      </c>
      <c r="E388" s="78" t="s">
        <v>342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8333.3333333333339</v>
      </c>
      <c r="CM388" s="105">
        <v>8333.3333333333339</v>
      </c>
      <c r="CN388" s="105">
        <v>8333.3333333333339</v>
      </c>
      <c r="CO388" s="105">
        <v>8333.3333333333339</v>
      </c>
      <c r="CP388" s="105">
        <v>8333.3333333333339</v>
      </c>
      <c r="CQ388" s="105">
        <v>8333.3333333333339</v>
      </c>
      <c r="CR388" s="105">
        <v>8333.3333333333339</v>
      </c>
      <c r="CS388" s="105">
        <v>8333.3333333333339</v>
      </c>
      <c r="CT388" s="105">
        <v>8333.3333333333339</v>
      </c>
      <c r="CU388" s="105">
        <v>8333.3333333333339</v>
      </c>
      <c r="CV388" s="105">
        <v>8333.3333333333339</v>
      </c>
      <c r="CW388" s="106">
        <v>8333.3333333333339</v>
      </c>
      <c r="CX388" s="316">
        <v>12315.528252268523</v>
      </c>
      <c r="CY388" s="319">
        <v>12315.528252268523</v>
      </c>
      <c r="CZ388" s="319">
        <v>12315.528252268523</v>
      </c>
      <c r="DA388" s="319">
        <v>12315.528252268523</v>
      </c>
      <c r="DB388" s="319">
        <v>12315.528252268523</v>
      </c>
      <c r="DC388" s="319">
        <v>12315.528252268523</v>
      </c>
      <c r="DD388" s="319">
        <v>12315.528252268523</v>
      </c>
      <c r="DE388" s="319">
        <v>12315.528252268523</v>
      </c>
      <c r="DF388" s="319">
        <v>12315.528252268523</v>
      </c>
      <c r="DG388" s="319">
        <v>12315.528252268523</v>
      </c>
      <c r="DH388" s="319">
        <v>12315.528252268523</v>
      </c>
      <c r="DI388" s="315">
        <v>12315.528252268523</v>
      </c>
      <c r="DJ388" s="104">
        <v>15583.333333333334</v>
      </c>
      <c r="DK388" s="105">
        <v>15583.333333333334</v>
      </c>
      <c r="DL388" s="105">
        <v>15583.333333333334</v>
      </c>
      <c r="DM388" s="105">
        <v>15583.333333333334</v>
      </c>
      <c r="DN388" s="105">
        <v>15583.333333333334</v>
      </c>
      <c r="DO388" s="105">
        <v>15583.333333333334</v>
      </c>
      <c r="DP388" s="105">
        <v>15583.333333333334</v>
      </c>
      <c r="DQ388" s="105">
        <v>15583.333333333334</v>
      </c>
      <c r="DR388" s="105">
        <v>15583.333333333334</v>
      </c>
      <c r="DS388" s="105">
        <v>15583.333333333334</v>
      </c>
      <c r="DT388" s="105">
        <v>15583.333333333334</v>
      </c>
      <c r="DU388" s="106">
        <v>15583.333333333334</v>
      </c>
    </row>
    <row r="389" spans="1:125">
      <c r="D389" s="74" t="str">
        <f t="shared" si="71"/>
        <v>4418p</v>
      </c>
      <c r="E389" s="78" t="s">
        <v>344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6">
        <v>0</v>
      </c>
      <c r="CY389" s="319">
        <v>0</v>
      </c>
      <c r="CZ389" s="319">
        <v>0</v>
      </c>
      <c r="DA389" s="319">
        <v>0</v>
      </c>
      <c r="DB389" s="319">
        <v>0</v>
      </c>
      <c r="DC389" s="319">
        <v>0</v>
      </c>
      <c r="DD389" s="319">
        <v>0</v>
      </c>
      <c r="DE389" s="319">
        <v>0</v>
      </c>
      <c r="DF389" s="319">
        <v>0</v>
      </c>
      <c r="DG389" s="319">
        <v>0</v>
      </c>
      <c r="DH389" s="319">
        <v>0</v>
      </c>
      <c r="DI389" s="315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</row>
    <row r="390" spans="1:125">
      <c r="D390" s="74" t="str">
        <f t="shared" si="71"/>
        <v>4419p</v>
      </c>
      <c r="E390" s="78" t="s">
        <v>346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6">
        <v>0</v>
      </c>
      <c r="CY390" s="319">
        <v>0</v>
      </c>
      <c r="CZ390" s="319">
        <v>0</v>
      </c>
      <c r="DA390" s="319">
        <v>0</v>
      </c>
      <c r="DB390" s="319">
        <v>0</v>
      </c>
      <c r="DC390" s="319">
        <v>0</v>
      </c>
      <c r="DD390" s="319">
        <v>0</v>
      </c>
      <c r="DE390" s="319">
        <v>0</v>
      </c>
      <c r="DF390" s="319">
        <v>0</v>
      </c>
      <c r="DG390" s="319">
        <v>0</v>
      </c>
      <c r="DH390" s="319">
        <v>0</v>
      </c>
      <c r="DI390" s="315">
        <v>0</v>
      </c>
      <c r="DJ390" s="104"/>
      <c r="DK390" s="105"/>
      <c r="DL390" s="105"/>
      <c r="DM390" s="105"/>
      <c r="DN390" s="105"/>
      <c r="DO390" s="105"/>
      <c r="DP390" s="105"/>
      <c r="DQ390" s="105"/>
      <c r="DR390" s="105"/>
      <c r="DS390" s="105"/>
      <c r="DT390" s="105"/>
      <c r="DU390" s="106"/>
    </row>
    <row r="391" spans="1:125" s="9" customFormat="1">
      <c r="A391" s="140" t="s">
        <v>100</v>
      </c>
      <c r="B391" s="140">
        <v>45</v>
      </c>
      <c r="C391" s="140"/>
      <c r="D391" s="140" t="str">
        <f t="shared" si="71"/>
        <v>p</v>
      </c>
      <c r="E391" s="141" t="s">
        <v>348</v>
      </c>
      <c r="F391" s="142"/>
      <c r="G391" s="143"/>
      <c r="H391" s="143"/>
      <c r="I391" s="143"/>
      <c r="J391" s="143"/>
      <c r="K391" s="143"/>
      <c r="L391" s="143"/>
      <c r="M391" s="143"/>
      <c r="N391" s="143"/>
      <c r="O391" s="143"/>
      <c r="P391" s="143"/>
      <c r="Q391" s="144"/>
      <c r="R391" s="142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144"/>
      <c r="AD391" s="142"/>
      <c r="AE391" s="143"/>
      <c r="AF391" s="143"/>
      <c r="AG391" s="143"/>
      <c r="AH391" s="143"/>
      <c r="AI391" s="143"/>
      <c r="AJ391" s="143"/>
      <c r="AK391" s="143"/>
      <c r="AL391" s="143"/>
      <c r="AM391" s="143"/>
      <c r="AN391" s="143"/>
      <c r="AO391" s="144"/>
      <c r="AP391" s="142"/>
      <c r="AQ391" s="143"/>
      <c r="AR391" s="143"/>
      <c r="AS391" s="143"/>
      <c r="AT391" s="143"/>
      <c r="AU391" s="143"/>
      <c r="AV391" s="143"/>
      <c r="AW391" s="143"/>
      <c r="AX391" s="143"/>
      <c r="AY391" s="143"/>
      <c r="AZ391" s="143"/>
      <c r="BA391" s="144"/>
      <c r="BB391" s="142"/>
      <c r="BC391" s="143"/>
      <c r="BD391" s="143"/>
      <c r="BE391" s="143"/>
      <c r="BF391" s="143"/>
      <c r="BG391" s="143"/>
      <c r="BH391" s="143"/>
      <c r="BI391" s="143"/>
      <c r="BJ391" s="143"/>
      <c r="BK391" s="143"/>
      <c r="BL391" s="143"/>
      <c r="BM391" s="144"/>
      <c r="BN391" s="142"/>
      <c r="BO391" s="143"/>
      <c r="BP391" s="143"/>
      <c r="BQ391" s="143"/>
      <c r="BR391" s="143"/>
      <c r="BS391" s="143"/>
      <c r="BT391" s="143"/>
      <c r="BU391" s="143"/>
      <c r="BV391" s="143"/>
      <c r="BW391" s="143"/>
      <c r="BX391" s="143"/>
      <c r="BY391" s="144"/>
      <c r="BZ391" s="142"/>
      <c r="CA391" s="143"/>
      <c r="CB391" s="143"/>
      <c r="CC391" s="143"/>
      <c r="CD391" s="143"/>
      <c r="CE391" s="143"/>
      <c r="CF391" s="143"/>
      <c r="CG391" s="143"/>
      <c r="CH391" s="143"/>
      <c r="CI391" s="143"/>
      <c r="CJ391" s="143"/>
      <c r="CK391" s="143"/>
      <c r="CL391" s="142">
        <f>+CL392</f>
        <v>143333.33333333334</v>
      </c>
      <c r="CM391" s="143">
        <f t="shared" ref="CM391:DI391" si="90">+CM392</f>
        <v>143333.33333333334</v>
      </c>
      <c r="CN391" s="143">
        <f t="shared" si="90"/>
        <v>143333.33333333334</v>
      </c>
      <c r="CO391" s="143">
        <f t="shared" si="90"/>
        <v>143333.33333333334</v>
      </c>
      <c r="CP391" s="143">
        <f t="shared" si="90"/>
        <v>143333.33333333334</v>
      </c>
      <c r="CQ391" s="143">
        <f t="shared" si="90"/>
        <v>143333.33333333334</v>
      </c>
      <c r="CR391" s="143">
        <f t="shared" si="90"/>
        <v>143333.33333333334</v>
      </c>
      <c r="CS391" s="143">
        <f t="shared" si="90"/>
        <v>143333.33333333334</v>
      </c>
      <c r="CT391" s="143">
        <f t="shared" si="90"/>
        <v>143333.33333333334</v>
      </c>
      <c r="CU391" s="143">
        <f t="shared" si="90"/>
        <v>143333.33333333334</v>
      </c>
      <c r="CV391" s="143">
        <f t="shared" si="90"/>
        <v>143333.33333333334</v>
      </c>
      <c r="CW391" s="144">
        <f t="shared" si="90"/>
        <v>143333.33333333334</v>
      </c>
      <c r="CX391" s="317">
        <f t="shared" si="90"/>
        <v>178333.33333333334</v>
      </c>
      <c r="CY391" s="320">
        <f t="shared" si="90"/>
        <v>178333.33333333334</v>
      </c>
      <c r="CZ391" s="320">
        <f t="shared" si="90"/>
        <v>178333.33333333334</v>
      </c>
      <c r="DA391" s="320">
        <f t="shared" si="90"/>
        <v>178333.33333333334</v>
      </c>
      <c r="DB391" s="320">
        <f t="shared" si="90"/>
        <v>178333.33333333334</v>
      </c>
      <c r="DC391" s="320">
        <f t="shared" si="90"/>
        <v>178333.33333333334</v>
      </c>
      <c r="DD391" s="320">
        <f t="shared" si="90"/>
        <v>178333.33333333334</v>
      </c>
      <c r="DE391" s="320">
        <f t="shared" si="90"/>
        <v>178333.33333333334</v>
      </c>
      <c r="DF391" s="320">
        <f t="shared" si="90"/>
        <v>178333.33333333334</v>
      </c>
      <c r="DG391" s="320">
        <f t="shared" si="90"/>
        <v>178333.33333333334</v>
      </c>
      <c r="DH391" s="320">
        <f t="shared" si="90"/>
        <v>178333.33333333334</v>
      </c>
      <c r="DI391" s="318">
        <f t="shared" si="90"/>
        <v>178333.33333333334</v>
      </c>
      <c r="DJ391" s="142">
        <f>+DJ392</f>
        <v>187500</v>
      </c>
      <c r="DK391" s="143">
        <f t="shared" ref="DK391:DU391" si="91">+DK392</f>
        <v>187500</v>
      </c>
      <c r="DL391" s="143">
        <f t="shared" si="91"/>
        <v>187500</v>
      </c>
      <c r="DM391" s="143">
        <f t="shared" si="91"/>
        <v>187500</v>
      </c>
      <c r="DN391" s="143">
        <f t="shared" si="91"/>
        <v>187500</v>
      </c>
      <c r="DO391" s="143">
        <f t="shared" si="91"/>
        <v>187500</v>
      </c>
      <c r="DP391" s="143">
        <f t="shared" si="91"/>
        <v>187500</v>
      </c>
      <c r="DQ391" s="143">
        <f t="shared" si="91"/>
        <v>187500</v>
      </c>
      <c r="DR391" s="143">
        <f t="shared" si="91"/>
        <v>187500</v>
      </c>
      <c r="DS391" s="143">
        <f t="shared" si="91"/>
        <v>187500</v>
      </c>
      <c r="DT391" s="143">
        <f t="shared" si="91"/>
        <v>187500</v>
      </c>
      <c r="DU391" s="144">
        <f t="shared" si="91"/>
        <v>187500</v>
      </c>
    </row>
    <row r="392" spans="1:125">
      <c r="C392" s="74">
        <v>451</v>
      </c>
      <c r="D392" s="74" t="str">
        <f t="shared" si="71"/>
        <v>451p</v>
      </c>
      <c r="E392" s="78" t="s">
        <v>121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f>++SUM(CL393:CL397)</f>
        <v>143333.33333333334</v>
      </c>
      <c r="CM392" s="105">
        <f t="shared" ref="CM392:DI392" si="92">++SUM(CM393:CM397)</f>
        <v>143333.33333333334</v>
      </c>
      <c r="CN392" s="105">
        <f t="shared" si="92"/>
        <v>143333.33333333334</v>
      </c>
      <c r="CO392" s="105">
        <f t="shared" si="92"/>
        <v>143333.33333333334</v>
      </c>
      <c r="CP392" s="105">
        <f t="shared" si="92"/>
        <v>143333.33333333334</v>
      </c>
      <c r="CQ392" s="105">
        <f t="shared" si="92"/>
        <v>143333.33333333334</v>
      </c>
      <c r="CR392" s="105">
        <f t="shared" si="92"/>
        <v>143333.33333333334</v>
      </c>
      <c r="CS392" s="105">
        <f t="shared" si="92"/>
        <v>143333.33333333334</v>
      </c>
      <c r="CT392" s="105">
        <f t="shared" si="92"/>
        <v>143333.33333333334</v>
      </c>
      <c r="CU392" s="105">
        <f t="shared" si="92"/>
        <v>143333.33333333334</v>
      </c>
      <c r="CV392" s="105">
        <f t="shared" si="92"/>
        <v>143333.33333333334</v>
      </c>
      <c r="CW392" s="106">
        <f t="shared" si="92"/>
        <v>143333.33333333334</v>
      </c>
      <c r="CX392" s="316">
        <f t="shared" si="92"/>
        <v>178333.33333333334</v>
      </c>
      <c r="CY392" s="319">
        <f t="shared" si="92"/>
        <v>178333.33333333334</v>
      </c>
      <c r="CZ392" s="319">
        <f t="shared" si="92"/>
        <v>178333.33333333334</v>
      </c>
      <c r="DA392" s="319">
        <f t="shared" si="92"/>
        <v>178333.33333333334</v>
      </c>
      <c r="DB392" s="319">
        <f t="shared" si="92"/>
        <v>178333.33333333334</v>
      </c>
      <c r="DC392" s="319">
        <f t="shared" si="92"/>
        <v>178333.33333333334</v>
      </c>
      <c r="DD392" s="319">
        <f t="shared" si="92"/>
        <v>178333.33333333334</v>
      </c>
      <c r="DE392" s="319">
        <f t="shared" si="92"/>
        <v>178333.33333333334</v>
      </c>
      <c r="DF392" s="319">
        <f t="shared" si="92"/>
        <v>178333.33333333334</v>
      </c>
      <c r="DG392" s="319">
        <f t="shared" si="92"/>
        <v>178333.33333333334</v>
      </c>
      <c r="DH392" s="319">
        <f t="shared" si="92"/>
        <v>178333.33333333334</v>
      </c>
      <c r="DI392" s="315">
        <f t="shared" si="92"/>
        <v>178333.33333333334</v>
      </c>
      <c r="DJ392" s="104">
        <f>+SUM(DJ393:DJ397)</f>
        <v>187500</v>
      </c>
      <c r="DK392" s="105">
        <f t="shared" ref="DK392:DU392" si="93">+SUM(DK393:DK397)</f>
        <v>187500</v>
      </c>
      <c r="DL392" s="105">
        <f t="shared" si="93"/>
        <v>187500</v>
      </c>
      <c r="DM392" s="105">
        <f t="shared" si="93"/>
        <v>187500</v>
      </c>
      <c r="DN392" s="105">
        <f t="shared" si="93"/>
        <v>187500</v>
      </c>
      <c r="DO392" s="105">
        <f t="shared" si="93"/>
        <v>187500</v>
      </c>
      <c r="DP392" s="105">
        <f t="shared" si="93"/>
        <v>187500</v>
      </c>
      <c r="DQ392" s="105">
        <f t="shared" si="93"/>
        <v>187500</v>
      </c>
      <c r="DR392" s="105">
        <f t="shared" si="93"/>
        <v>187500</v>
      </c>
      <c r="DS392" s="105">
        <f t="shared" si="93"/>
        <v>187500</v>
      </c>
      <c r="DT392" s="105">
        <f t="shared" si="93"/>
        <v>187500</v>
      </c>
      <c r="DU392" s="106">
        <f t="shared" si="93"/>
        <v>187500</v>
      </c>
    </row>
    <row r="393" spans="1:125" ht="30">
      <c r="D393" s="74" t="str">
        <f t="shared" si="71"/>
        <v>4511p</v>
      </c>
      <c r="E393" s="78" t="s">
        <v>350</v>
      </c>
      <c r="F393" s="104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6"/>
      <c r="R393" s="104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6"/>
      <c r="AD393" s="104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6"/>
      <c r="AP393" s="104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6"/>
      <c r="BB393" s="104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6"/>
      <c r="BN393" s="104"/>
      <c r="BO393" s="105"/>
      <c r="BP393" s="105"/>
      <c r="BQ393" s="105"/>
      <c r="BR393" s="105"/>
      <c r="BS393" s="105"/>
      <c r="BT393" s="105"/>
      <c r="BU393" s="105"/>
      <c r="BV393" s="105"/>
      <c r="BW393" s="105"/>
      <c r="BX393" s="105"/>
      <c r="BY393" s="106"/>
      <c r="BZ393" s="104"/>
      <c r="CA393" s="105"/>
      <c r="CB393" s="105"/>
      <c r="CC393" s="105"/>
      <c r="CD393" s="105"/>
      <c r="CE393" s="105"/>
      <c r="CF393" s="105"/>
      <c r="CG393" s="105"/>
      <c r="CH393" s="105"/>
      <c r="CI393" s="105"/>
      <c r="CJ393" s="105"/>
      <c r="CK393" s="105"/>
      <c r="CL393" s="104"/>
      <c r="CM393" s="105"/>
      <c r="CN393" s="105"/>
      <c r="CO393" s="105"/>
      <c r="CP393" s="105"/>
      <c r="CQ393" s="105"/>
      <c r="CR393" s="105"/>
      <c r="CS393" s="105"/>
      <c r="CT393" s="105"/>
      <c r="CU393" s="105"/>
      <c r="CV393" s="105"/>
      <c r="CW393" s="106"/>
      <c r="CX393" s="316">
        <v>0</v>
      </c>
      <c r="CY393" s="319">
        <v>0</v>
      </c>
      <c r="CZ393" s="319">
        <v>0</v>
      </c>
      <c r="DA393" s="319">
        <v>0</v>
      </c>
      <c r="DB393" s="319">
        <v>0</v>
      </c>
      <c r="DC393" s="319">
        <v>0</v>
      </c>
      <c r="DD393" s="319">
        <v>0</v>
      </c>
      <c r="DE393" s="319">
        <v>0</v>
      </c>
      <c r="DF393" s="319">
        <v>0</v>
      </c>
      <c r="DG393" s="319">
        <v>0</v>
      </c>
      <c r="DH393" s="319">
        <v>0</v>
      </c>
      <c r="DI393" s="315">
        <v>0</v>
      </c>
      <c r="DJ393" s="104">
        <v>0</v>
      </c>
      <c r="DK393" s="105">
        <v>0</v>
      </c>
      <c r="DL393" s="105">
        <v>0</v>
      </c>
      <c r="DM393" s="105">
        <v>0</v>
      </c>
      <c r="DN393" s="105">
        <v>0</v>
      </c>
      <c r="DO393" s="105">
        <v>0</v>
      </c>
      <c r="DP393" s="105">
        <v>0</v>
      </c>
      <c r="DQ393" s="105">
        <v>0</v>
      </c>
      <c r="DR393" s="105">
        <v>0</v>
      </c>
      <c r="DS393" s="105">
        <v>0</v>
      </c>
      <c r="DT393" s="105">
        <v>0</v>
      </c>
      <c r="DU393" s="106">
        <v>0</v>
      </c>
    </row>
    <row r="394" spans="1:125">
      <c r="D394" s="74" t="str">
        <f t="shared" si="71"/>
        <v>4512p</v>
      </c>
      <c r="E394" s="78" t="s">
        <v>352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/>
      <c r="CM394" s="105"/>
      <c r="CN394" s="105"/>
      <c r="CO394" s="105"/>
      <c r="CP394" s="105"/>
      <c r="CQ394" s="105"/>
      <c r="CR394" s="105"/>
      <c r="CS394" s="105"/>
      <c r="CT394" s="105"/>
      <c r="CU394" s="105"/>
      <c r="CV394" s="105"/>
      <c r="CW394" s="106"/>
      <c r="CX394" s="316">
        <v>0</v>
      </c>
      <c r="CY394" s="319">
        <v>0</v>
      </c>
      <c r="CZ394" s="319">
        <v>0</v>
      </c>
      <c r="DA394" s="319">
        <v>0</v>
      </c>
      <c r="DB394" s="319">
        <v>0</v>
      </c>
      <c r="DC394" s="319">
        <v>0</v>
      </c>
      <c r="DD394" s="319">
        <v>0</v>
      </c>
      <c r="DE394" s="319">
        <v>0</v>
      </c>
      <c r="DF394" s="319">
        <v>0</v>
      </c>
      <c r="DG394" s="319">
        <v>0</v>
      </c>
      <c r="DH394" s="319">
        <v>0</v>
      </c>
      <c r="DI394" s="315">
        <v>0</v>
      </c>
      <c r="DJ394" s="104">
        <v>0</v>
      </c>
      <c r="DK394" s="105">
        <v>0</v>
      </c>
      <c r="DL394" s="105">
        <v>0</v>
      </c>
      <c r="DM394" s="105">
        <v>0</v>
      </c>
      <c r="DN394" s="105">
        <v>0</v>
      </c>
      <c r="DO394" s="105">
        <v>0</v>
      </c>
      <c r="DP394" s="105">
        <v>0</v>
      </c>
      <c r="DQ394" s="105">
        <v>0</v>
      </c>
      <c r="DR394" s="105">
        <v>0</v>
      </c>
      <c r="DS394" s="105">
        <v>0</v>
      </c>
      <c r="DT394" s="105">
        <v>0</v>
      </c>
      <c r="DU394" s="106">
        <v>0</v>
      </c>
    </row>
    <row r="395" spans="1:125">
      <c r="D395" s="74" t="str">
        <f t="shared" si="71"/>
        <v>4513p</v>
      </c>
      <c r="E395" s="78" t="s">
        <v>354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100000</v>
      </c>
      <c r="CM395" s="105">
        <v>100000</v>
      </c>
      <c r="CN395" s="105">
        <v>100000</v>
      </c>
      <c r="CO395" s="105">
        <v>100000</v>
      </c>
      <c r="CP395" s="105">
        <v>100000</v>
      </c>
      <c r="CQ395" s="105">
        <v>100000</v>
      </c>
      <c r="CR395" s="105">
        <v>100000</v>
      </c>
      <c r="CS395" s="105">
        <v>100000</v>
      </c>
      <c r="CT395" s="105">
        <v>100000</v>
      </c>
      <c r="CU395" s="105">
        <v>100000</v>
      </c>
      <c r="CV395" s="105">
        <v>100000</v>
      </c>
      <c r="CW395" s="106">
        <v>100000</v>
      </c>
      <c r="CX395" s="316">
        <v>114166.66666666667</v>
      </c>
      <c r="CY395" s="319">
        <v>114166.66666666667</v>
      </c>
      <c r="CZ395" s="319">
        <v>114166.66666666667</v>
      </c>
      <c r="DA395" s="319">
        <v>114166.66666666667</v>
      </c>
      <c r="DB395" s="319">
        <v>114166.66666666667</v>
      </c>
      <c r="DC395" s="319">
        <v>114166.66666666667</v>
      </c>
      <c r="DD395" s="319">
        <v>114166.66666666667</v>
      </c>
      <c r="DE395" s="319">
        <v>114166.66666666667</v>
      </c>
      <c r="DF395" s="319">
        <v>114166.66666666667</v>
      </c>
      <c r="DG395" s="319">
        <v>114166.66666666667</v>
      </c>
      <c r="DH395" s="319">
        <v>114166.66666666667</v>
      </c>
      <c r="DI395" s="315">
        <v>114166.66666666667</v>
      </c>
      <c r="DJ395" s="104">
        <v>120833.33333333333</v>
      </c>
      <c r="DK395" s="105">
        <v>120833.33333333333</v>
      </c>
      <c r="DL395" s="105">
        <v>120833.33333333333</v>
      </c>
      <c r="DM395" s="105">
        <v>120833.33333333333</v>
      </c>
      <c r="DN395" s="105">
        <v>120833.33333333333</v>
      </c>
      <c r="DO395" s="105">
        <v>120833.33333333333</v>
      </c>
      <c r="DP395" s="105">
        <v>120833.33333333333</v>
      </c>
      <c r="DQ395" s="105">
        <v>120833.33333333333</v>
      </c>
      <c r="DR395" s="105">
        <v>120833.33333333333</v>
      </c>
      <c r="DS395" s="105">
        <v>120833.33333333333</v>
      </c>
      <c r="DT395" s="105">
        <v>120833.33333333333</v>
      </c>
      <c r="DU395" s="106">
        <v>120833.33333333333</v>
      </c>
    </row>
    <row r="396" spans="1:125" ht="30">
      <c r="D396" s="74" t="str">
        <f t="shared" si="71"/>
        <v>4514p</v>
      </c>
      <c r="E396" s="78" t="s">
        <v>356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/>
      <c r="CM396" s="105"/>
      <c r="CN396" s="105"/>
      <c r="CO396" s="105"/>
      <c r="CP396" s="105"/>
      <c r="CQ396" s="105"/>
      <c r="CR396" s="105"/>
      <c r="CS396" s="105"/>
      <c r="CT396" s="105"/>
      <c r="CU396" s="105"/>
      <c r="CV396" s="105"/>
      <c r="CW396" s="106"/>
      <c r="CX396" s="316">
        <v>0</v>
      </c>
      <c r="CY396" s="319">
        <v>0</v>
      </c>
      <c r="CZ396" s="319">
        <v>0</v>
      </c>
      <c r="DA396" s="319">
        <v>0</v>
      </c>
      <c r="DB396" s="319">
        <v>0</v>
      </c>
      <c r="DC396" s="319">
        <v>0</v>
      </c>
      <c r="DD396" s="319">
        <v>0</v>
      </c>
      <c r="DE396" s="319">
        <v>0</v>
      </c>
      <c r="DF396" s="319">
        <v>0</v>
      </c>
      <c r="DG396" s="319">
        <v>0</v>
      </c>
      <c r="DH396" s="319">
        <v>0</v>
      </c>
      <c r="DI396" s="315">
        <v>0</v>
      </c>
      <c r="DJ396" s="104">
        <v>0</v>
      </c>
      <c r="DK396" s="105">
        <v>0</v>
      </c>
      <c r="DL396" s="105">
        <v>0</v>
      </c>
      <c r="DM396" s="105">
        <v>0</v>
      </c>
      <c r="DN396" s="105">
        <v>0</v>
      </c>
      <c r="DO396" s="105">
        <v>0</v>
      </c>
      <c r="DP396" s="105">
        <v>0</v>
      </c>
      <c r="DQ396" s="105">
        <v>0</v>
      </c>
      <c r="DR396" s="105">
        <v>0</v>
      </c>
      <c r="DS396" s="105">
        <v>0</v>
      </c>
      <c r="DT396" s="105">
        <v>0</v>
      </c>
      <c r="DU396" s="106">
        <v>0</v>
      </c>
    </row>
    <row r="397" spans="1:125">
      <c r="D397" s="74" t="str">
        <f t="shared" si="71"/>
        <v>4515p</v>
      </c>
      <c r="E397" s="78" t="s">
        <v>358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>
        <v>43333.333333333336</v>
      </c>
      <c r="CM397" s="105">
        <v>43333.333333333336</v>
      </c>
      <c r="CN397" s="105">
        <v>43333.333333333336</v>
      </c>
      <c r="CO397" s="105">
        <v>43333.333333333336</v>
      </c>
      <c r="CP397" s="105">
        <v>43333.333333333336</v>
      </c>
      <c r="CQ397" s="105">
        <v>43333.333333333336</v>
      </c>
      <c r="CR397" s="105">
        <v>43333.333333333336</v>
      </c>
      <c r="CS397" s="105">
        <v>43333.333333333336</v>
      </c>
      <c r="CT397" s="105">
        <v>43333.333333333336</v>
      </c>
      <c r="CU397" s="105">
        <v>43333.333333333336</v>
      </c>
      <c r="CV397" s="105">
        <v>43333.333333333336</v>
      </c>
      <c r="CW397" s="106">
        <v>43333.333333333336</v>
      </c>
      <c r="CX397" s="316">
        <v>64166.666666666664</v>
      </c>
      <c r="CY397" s="319">
        <v>64166.666666666664</v>
      </c>
      <c r="CZ397" s="319">
        <v>64166.666666666664</v>
      </c>
      <c r="DA397" s="319">
        <v>64166.666666666664</v>
      </c>
      <c r="DB397" s="319">
        <v>64166.666666666664</v>
      </c>
      <c r="DC397" s="319">
        <v>64166.666666666664</v>
      </c>
      <c r="DD397" s="319">
        <v>64166.666666666664</v>
      </c>
      <c r="DE397" s="319">
        <v>64166.666666666664</v>
      </c>
      <c r="DF397" s="319">
        <v>64166.666666666664</v>
      </c>
      <c r="DG397" s="319">
        <v>64166.666666666664</v>
      </c>
      <c r="DH397" s="319">
        <v>64166.666666666664</v>
      </c>
      <c r="DI397" s="315">
        <v>64166.666666666664</v>
      </c>
      <c r="DJ397" s="104">
        <v>66666.666666666672</v>
      </c>
      <c r="DK397" s="105">
        <v>66666.666666666672</v>
      </c>
      <c r="DL397" s="105">
        <v>66666.666666666672</v>
      </c>
      <c r="DM397" s="105">
        <v>66666.666666666672</v>
      </c>
      <c r="DN397" s="105">
        <v>66666.666666666672</v>
      </c>
      <c r="DO397" s="105">
        <v>66666.666666666672</v>
      </c>
      <c r="DP397" s="105">
        <v>66666.666666666672</v>
      </c>
      <c r="DQ397" s="105">
        <v>66666.666666666672</v>
      </c>
      <c r="DR397" s="105">
        <v>66666.666666666672</v>
      </c>
      <c r="DS397" s="105">
        <v>66666.666666666672</v>
      </c>
      <c r="DT397" s="105">
        <v>66666.666666666672</v>
      </c>
      <c r="DU397" s="106">
        <v>66666.666666666672</v>
      </c>
    </row>
    <row r="398" spans="1:125" s="9" customFormat="1">
      <c r="A398" s="140" t="s">
        <v>100</v>
      </c>
      <c r="B398" s="140">
        <v>46</v>
      </c>
      <c r="C398" s="140"/>
      <c r="D398" s="140" t="str">
        <f t="shared" si="71"/>
        <v>p</v>
      </c>
      <c r="E398" s="141" t="s">
        <v>360</v>
      </c>
      <c r="F398" s="142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4"/>
      <c r="R398" s="142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4"/>
      <c r="AD398" s="142"/>
      <c r="AE398" s="143"/>
      <c r="AF398" s="143"/>
      <c r="AG398" s="143"/>
      <c r="AH398" s="143"/>
      <c r="AI398" s="143"/>
      <c r="AJ398" s="143"/>
      <c r="AK398" s="143"/>
      <c r="AL398" s="143"/>
      <c r="AM398" s="143"/>
      <c r="AN398" s="143"/>
      <c r="AO398" s="144"/>
      <c r="AP398" s="142"/>
      <c r="AQ398" s="143"/>
      <c r="AR398" s="143"/>
      <c r="AS398" s="143"/>
      <c r="AT398" s="143"/>
      <c r="AU398" s="143"/>
      <c r="AV398" s="143"/>
      <c r="AW398" s="143"/>
      <c r="AX398" s="143"/>
      <c r="AY398" s="143"/>
      <c r="AZ398" s="143"/>
      <c r="BA398" s="144"/>
      <c r="BB398" s="142"/>
      <c r="BC398" s="143"/>
      <c r="BD398" s="143"/>
      <c r="BE398" s="143"/>
      <c r="BF398" s="143"/>
      <c r="BG398" s="143"/>
      <c r="BH398" s="143"/>
      <c r="BI398" s="143"/>
      <c r="BJ398" s="143"/>
      <c r="BK398" s="143"/>
      <c r="BL398" s="143"/>
      <c r="BM398" s="144"/>
      <c r="BN398" s="142"/>
      <c r="BO398" s="143"/>
      <c r="BP398" s="143"/>
      <c r="BQ398" s="143"/>
      <c r="BR398" s="143"/>
      <c r="BS398" s="143"/>
      <c r="BT398" s="143"/>
      <c r="BU398" s="143"/>
      <c r="BV398" s="143"/>
      <c r="BW398" s="143"/>
      <c r="BX398" s="143"/>
      <c r="BY398" s="144"/>
      <c r="BZ398" s="142"/>
      <c r="CA398" s="143"/>
      <c r="CB398" s="143"/>
      <c r="CC398" s="143"/>
      <c r="CD398" s="143"/>
      <c r="CE398" s="143"/>
      <c r="CF398" s="143"/>
      <c r="CG398" s="143"/>
      <c r="CH398" s="143"/>
      <c r="CI398" s="143"/>
      <c r="CJ398" s="143"/>
      <c r="CK398" s="143"/>
      <c r="CL398" s="142">
        <f t="shared" ref="CL398:CX398" si="94">+CL399+CL402+CL405</f>
        <v>9889761</v>
      </c>
      <c r="CM398" s="143">
        <f t="shared" si="94"/>
        <v>9889761</v>
      </c>
      <c r="CN398" s="143">
        <f t="shared" si="94"/>
        <v>9889761</v>
      </c>
      <c r="CO398" s="143">
        <f t="shared" si="94"/>
        <v>9889761</v>
      </c>
      <c r="CP398" s="143">
        <f t="shared" si="94"/>
        <v>9889761</v>
      </c>
      <c r="CQ398" s="143">
        <f t="shared" si="94"/>
        <v>9889761</v>
      </c>
      <c r="CR398" s="143">
        <f t="shared" si="94"/>
        <v>9889761</v>
      </c>
      <c r="CS398" s="143">
        <f t="shared" si="94"/>
        <v>9889761</v>
      </c>
      <c r="CT398" s="143">
        <f t="shared" si="94"/>
        <v>9889761</v>
      </c>
      <c r="CU398" s="143">
        <f t="shared" si="94"/>
        <v>9889761</v>
      </c>
      <c r="CV398" s="143">
        <f t="shared" si="94"/>
        <v>9889761</v>
      </c>
      <c r="CW398" s="144">
        <f t="shared" si="94"/>
        <v>9889761</v>
      </c>
      <c r="CX398" s="317">
        <f t="shared" si="94"/>
        <v>14285575.4575</v>
      </c>
      <c r="CY398" s="320">
        <f t="shared" ref="CY398:DI398" si="95">+CY399+CY402+CY405</f>
        <v>14285575.4575</v>
      </c>
      <c r="CZ398" s="320">
        <f t="shared" si="95"/>
        <v>14285575.4575</v>
      </c>
      <c r="DA398" s="320">
        <f t="shared" si="95"/>
        <v>14285575.4575</v>
      </c>
      <c r="DB398" s="320">
        <f t="shared" si="95"/>
        <v>14285575.4575</v>
      </c>
      <c r="DC398" s="320">
        <f t="shared" si="95"/>
        <v>14285575.4575</v>
      </c>
      <c r="DD398" s="320">
        <f t="shared" si="95"/>
        <v>14285575.4575</v>
      </c>
      <c r="DE398" s="320">
        <f t="shared" si="95"/>
        <v>14285575.4575</v>
      </c>
      <c r="DF398" s="320">
        <f t="shared" si="95"/>
        <v>14285575.4575</v>
      </c>
      <c r="DG398" s="320">
        <f t="shared" si="95"/>
        <v>14285575.4575</v>
      </c>
      <c r="DH398" s="320">
        <f t="shared" si="95"/>
        <v>14285575.4575</v>
      </c>
      <c r="DI398" s="318">
        <f t="shared" si="95"/>
        <v>14285575.4575</v>
      </c>
      <c r="DJ398" s="142">
        <f>+DJ399+DJ402+DJ405</f>
        <v>33191007.030833334</v>
      </c>
      <c r="DK398" s="143">
        <f t="shared" ref="DK398:DU398" si="96">+DK399+DK402+DK405</f>
        <v>33191007.030833334</v>
      </c>
      <c r="DL398" s="143">
        <f t="shared" si="96"/>
        <v>33191007.030833334</v>
      </c>
      <c r="DM398" s="143">
        <f t="shared" si="96"/>
        <v>33191007.030833334</v>
      </c>
      <c r="DN398" s="143">
        <f t="shared" si="96"/>
        <v>33191007.030833334</v>
      </c>
      <c r="DO398" s="143">
        <f t="shared" si="96"/>
        <v>33191007.030833334</v>
      </c>
      <c r="DP398" s="143">
        <f t="shared" si="96"/>
        <v>33191007.030833334</v>
      </c>
      <c r="DQ398" s="143">
        <f t="shared" si="96"/>
        <v>33191007.030833334</v>
      </c>
      <c r="DR398" s="143">
        <f t="shared" si="96"/>
        <v>33191007.030833334</v>
      </c>
      <c r="DS398" s="143">
        <f t="shared" si="96"/>
        <v>33191007.030833334</v>
      </c>
      <c r="DT398" s="143">
        <f t="shared" si="96"/>
        <v>33191007.030833334</v>
      </c>
      <c r="DU398" s="144">
        <f t="shared" si="96"/>
        <v>33191007.030833334</v>
      </c>
    </row>
    <row r="399" spans="1:125" s="9" customFormat="1">
      <c r="A399" s="140"/>
      <c r="B399" s="140"/>
      <c r="C399" s="140">
        <v>461</v>
      </c>
      <c r="D399" s="140" t="str">
        <f t="shared" si="71"/>
        <v>461p</v>
      </c>
      <c r="E399" s="141" t="s">
        <v>362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f t="shared" ref="CL399:CX399" si="97">+SUM(CL400:CL401)</f>
        <v>7208333.333333333</v>
      </c>
      <c r="CM399" s="143">
        <f t="shared" si="97"/>
        <v>7208333.333333333</v>
      </c>
      <c r="CN399" s="143">
        <f t="shared" si="97"/>
        <v>7208333.333333333</v>
      </c>
      <c r="CO399" s="143">
        <f t="shared" si="97"/>
        <v>7208333.333333333</v>
      </c>
      <c r="CP399" s="143">
        <f t="shared" si="97"/>
        <v>7208333.333333333</v>
      </c>
      <c r="CQ399" s="143">
        <f t="shared" si="97"/>
        <v>7208333.333333333</v>
      </c>
      <c r="CR399" s="143">
        <f t="shared" si="97"/>
        <v>7208333.333333333</v>
      </c>
      <c r="CS399" s="143">
        <f t="shared" si="97"/>
        <v>7208333.333333333</v>
      </c>
      <c r="CT399" s="143">
        <f t="shared" si="97"/>
        <v>7208333.333333333</v>
      </c>
      <c r="CU399" s="143">
        <f t="shared" si="97"/>
        <v>7208333.333333333</v>
      </c>
      <c r="CV399" s="143">
        <f t="shared" si="97"/>
        <v>7208333.333333333</v>
      </c>
      <c r="CW399" s="144">
        <f t="shared" si="97"/>
        <v>7208333.333333333</v>
      </c>
      <c r="CX399" s="317">
        <f t="shared" si="97"/>
        <v>11507395.460000001</v>
      </c>
      <c r="CY399" s="320">
        <f t="shared" ref="CY399:DI399" si="98">+SUM(CY400:CY401)</f>
        <v>11507395.460000001</v>
      </c>
      <c r="CZ399" s="320">
        <f t="shared" si="98"/>
        <v>11507395.460000001</v>
      </c>
      <c r="DA399" s="320">
        <f t="shared" si="98"/>
        <v>11507395.460000001</v>
      </c>
      <c r="DB399" s="320">
        <f t="shared" si="98"/>
        <v>11507395.460000001</v>
      </c>
      <c r="DC399" s="320">
        <f t="shared" si="98"/>
        <v>11507395.460000001</v>
      </c>
      <c r="DD399" s="320">
        <f t="shared" si="98"/>
        <v>11507395.460000001</v>
      </c>
      <c r="DE399" s="320">
        <f t="shared" si="98"/>
        <v>11507395.460000001</v>
      </c>
      <c r="DF399" s="320">
        <f t="shared" si="98"/>
        <v>11507395.460000001</v>
      </c>
      <c r="DG399" s="320">
        <f t="shared" si="98"/>
        <v>11507395.460000001</v>
      </c>
      <c r="DH399" s="320">
        <f t="shared" si="98"/>
        <v>11507395.460000001</v>
      </c>
      <c r="DI399" s="318">
        <f t="shared" si="98"/>
        <v>11507395.460000001</v>
      </c>
      <c r="DJ399" s="142">
        <f>+SUM(DJ400:DJ401)</f>
        <v>30373417.030833334</v>
      </c>
      <c r="DK399" s="143">
        <f t="shared" ref="DK399:DU399" si="99">+SUM(DK400:DK401)</f>
        <v>30373417.030833334</v>
      </c>
      <c r="DL399" s="143">
        <f t="shared" si="99"/>
        <v>30373417.030833334</v>
      </c>
      <c r="DM399" s="143">
        <f t="shared" si="99"/>
        <v>30373417.030833334</v>
      </c>
      <c r="DN399" s="143">
        <f t="shared" si="99"/>
        <v>30373417.030833334</v>
      </c>
      <c r="DO399" s="143">
        <f t="shared" si="99"/>
        <v>30373417.030833334</v>
      </c>
      <c r="DP399" s="143">
        <f t="shared" si="99"/>
        <v>30373417.030833334</v>
      </c>
      <c r="DQ399" s="143">
        <f t="shared" si="99"/>
        <v>30373417.030833334</v>
      </c>
      <c r="DR399" s="143">
        <f t="shared" si="99"/>
        <v>30373417.030833334</v>
      </c>
      <c r="DS399" s="143">
        <f t="shared" si="99"/>
        <v>30373417.030833334</v>
      </c>
      <c r="DT399" s="143">
        <f t="shared" si="99"/>
        <v>30373417.030833334</v>
      </c>
      <c r="DU399" s="144">
        <f t="shared" si="99"/>
        <v>30373417.030833334</v>
      </c>
    </row>
    <row r="400" spans="1:125" ht="30">
      <c r="D400" s="74" t="str">
        <f t="shared" si="71"/>
        <v>4611p</v>
      </c>
      <c r="E400" s="78" t="s">
        <v>363</v>
      </c>
      <c r="F400" s="104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6"/>
      <c r="R400" s="104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6"/>
      <c r="AD400" s="104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6"/>
      <c r="AP400" s="104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6"/>
      <c r="BB400" s="104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6"/>
      <c r="BN400" s="104"/>
      <c r="BO400" s="105"/>
      <c r="BP400" s="105"/>
      <c r="BQ400" s="105"/>
      <c r="BR400" s="105"/>
      <c r="BS400" s="105"/>
      <c r="BT400" s="105"/>
      <c r="BU400" s="105"/>
      <c r="BV400" s="105"/>
      <c r="BW400" s="105"/>
      <c r="BX400" s="105"/>
      <c r="BY400" s="106"/>
      <c r="BZ400" s="104"/>
      <c r="CA400" s="105"/>
      <c r="CB400" s="105"/>
      <c r="CC400" s="105"/>
      <c r="CD400" s="105"/>
      <c r="CE400" s="105"/>
      <c r="CF400" s="105"/>
      <c r="CG400" s="105"/>
      <c r="CH400" s="105"/>
      <c r="CI400" s="105"/>
      <c r="CJ400" s="105"/>
      <c r="CK400" s="105"/>
      <c r="CL400" s="104">
        <v>1983333.3333333333</v>
      </c>
      <c r="CM400" s="105">
        <v>1983333.3333333333</v>
      </c>
      <c r="CN400" s="105">
        <v>1983333.3333333333</v>
      </c>
      <c r="CO400" s="105">
        <v>1983333.3333333333</v>
      </c>
      <c r="CP400" s="105">
        <v>1983333.3333333333</v>
      </c>
      <c r="CQ400" s="105">
        <v>1983333.3333333333</v>
      </c>
      <c r="CR400" s="105">
        <v>1983333.3333333333</v>
      </c>
      <c r="CS400" s="105">
        <v>1983333.3333333333</v>
      </c>
      <c r="CT400" s="105">
        <v>1983333.3333333333</v>
      </c>
      <c r="CU400" s="105">
        <v>1983333.3333333333</v>
      </c>
      <c r="CV400" s="105">
        <v>1983333.3333333333</v>
      </c>
      <c r="CW400" s="106">
        <v>1983333.3333333333</v>
      </c>
      <c r="CX400" s="316">
        <v>2500695.4391666665</v>
      </c>
      <c r="CY400" s="319">
        <v>2500695.4391666665</v>
      </c>
      <c r="CZ400" s="319">
        <v>2500695.4391666665</v>
      </c>
      <c r="DA400" s="319">
        <v>2500695.4391666665</v>
      </c>
      <c r="DB400" s="319">
        <v>2500695.4391666665</v>
      </c>
      <c r="DC400" s="319">
        <v>2500695.4391666665</v>
      </c>
      <c r="DD400" s="319">
        <v>2500695.4391666665</v>
      </c>
      <c r="DE400" s="319">
        <v>2500695.4391666665</v>
      </c>
      <c r="DF400" s="319">
        <v>2500695.4391666665</v>
      </c>
      <c r="DG400" s="319">
        <v>2500695.4391666665</v>
      </c>
      <c r="DH400" s="319">
        <v>2500695.4391666665</v>
      </c>
      <c r="DI400" s="315">
        <v>2500695.4391666665</v>
      </c>
      <c r="DJ400" s="104">
        <v>3892510.16</v>
      </c>
      <c r="DK400" s="105">
        <v>3892510.16</v>
      </c>
      <c r="DL400" s="105">
        <v>3892510.16</v>
      </c>
      <c r="DM400" s="105">
        <v>3892510.16</v>
      </c>
      <c r="DN400" s="105">
        <v>3892510.16</v>
      </c>
      <c r="DO400" s="105">
        <v>3892510.16</v>
      </c>
      <c r="DP400" s="105">
        <v>3892510.16</v>
      </c>
      <c r="DQ400" s="105">
        <v>3892510.16</v>
      </c>
      <c r="DR400" s="105">
        <v>3892510.16</v>
      </c>
      <c r="DS400" s="105">
        <v>3892510.16</v>
      </c>
      <c r="DT400" s="105">
        <v>3892510.16</v>
      </c>
      <c r="DU400" s="106">
        <v>3892510.16</v>
      </c>
    </row>
    <row r="401" spans="1:125" ht="30">
      <c r="D401" s="74" t="str">
        <f t="shared" si="71"/>
        <v>4612p</v>
      </c>
      <c r="E401" s="78" t="s">
        <v>365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5225000</v>
      </c>
      <c r="CM401" s="105">
        <v>5225000</v>
      </c>
      <c r="CN401" s="105">
        <v>5225000</v>
      </c>
      <c r="CO401" s="105">
        <v>5225000</v>
      </c>
      <c r="CP401" s="105">
        <v>5225000</v>
      </c>
      <c r="CQ401" s="105">
        <v>5225000</v>
      </c>
      <c r="CR401" s="105">
        <v>5225000</v>
      </c>
      <c r="CS401" s="105">
        <v>5225000</v>
      </c>
      <c r="CT401" s="105">
        <v>5225000</v>
      </c>
      <c r="CU401" s="105">
        <v>5225000</v>
      </c>
      <c r="CV401" s="105">
        <v>5225000</v>
      </c>
      <c r="CW401" s="106">
        <v>5225000</v>
      </c>
      <c r="CX401" s="316">
        <v>9006700.020833334</v>
      </c>
      <c r="CY401" s="319">
        <v>9006700.020833334</v>
      </c>
      <c r="CZ401" s="319">
        <v>9006700.020833334</v>
      </c>
      <c r="DA401" s="319">
        <v>9006700.020833334</v>
      </c>
      <c r="DB401" s="319">
        <v>9006700.020833334</v>
      </c>
      <c r="DC401" s="319">
        <v>9006700.020833334</v>
      </c>
      <c r="DD401" s="319">
        <v>9006700.020833334</v>
      </c>
      <c r="DE401" s="319">
        <v>9006700.020833334</v>
      </c>
      <c r="DF401" s="319">
        <v>9006700.020833334</v>
      </c>
      <c r="DG401" s="319">
        <v>9006700.020833334</v>
      </c>
      <c r="DH401" s="319">
        <v>9006700.020833334</v>
      </c>
      <c r="DI401" s="315">
        <v>9006700.020833334</v>
      </c>
      <c r="DJ401" s="104">
        <v>26480906.870833334</v>
      </c>
      <c r="DK401" s="105">
        <v>26480906.870833334</v>
      </c>
      <c r="DL401" s="105">
        <v>26480906.870833334</v>
      </c>
      <c r="DM401" s="105">
        <v>26480906.870833334</v>
      </c>
      <c r="DN401" s="105">
        <v>26480906.870833334</v>
      </c>
      <c r="DO401" s="105">
        <v>26480906.870833334</v>
      </c>
      <c r="DP401" s="105">
        <v>26480906.870833334</v>
      </c>
      <c r="DQ401" s="105">
        <v>26480906.870833334</v>
      </c>
      <c r="DR401" s="105">
        <v>26480906.870833334</v>
      </c>
      <c r="DS401" s="105">
        <v>26480906.870833334</v>
      </c>
      <c r="DT401" s="105">
        <v>26480906.870833334</v>
      </c>
      <c r="DU401" s="106">
        <v>26480906.870833334</v>
      </c>
    </row>
    <row r="402" spans="1:125" s="9" customFormat="1">
      <c r="A402" s="140"/>
      <c r="B402" s="140"/>
      <c r="C402" s="140">
        <v>462</v>
      </c>
      <c r="D402" s="140" t="str">
        <f t="shared" si="71"/>
        <v>462p</v>
      </c>
      <c r="E402" s="141" t="s">
        <v>367</v>
      </c>
      <c r="F402" s="142"/>
      <c r="G402" s="143"/>
      <c r="H402" s="143"/>
      <c r="I402" s="143"/>
      <c r="J402" s="143"/>
      <c r="K402" s="143"/>
      <c r="L402" s="143"/>
      <c r="M402" s="143"/>
      <c r="N402" s="143"/>
      <c r="O402" s="143"/>
      <c r="P402" s="143"/>
      <c r="Q402" s="144"/>
      <c r="R402" s="142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144"/>
      <c r="AD402" s="142"/>
      <c r="AE402" s="143"/>
      <c r="AF402" s="143"/>
      <c r="AG402" s="143"/>
      <c r="AH402" s="143"/>
      <c r="AI402" s="143"/>
      <c r="AJ402" s="143"/>
      <c r="AK402" s="143"/>
      <c r="AL402" s="143"/>
      <c r="AM402" s="143"/>
      <c r="AN402" s="143"/>
      <c r="AO402" s="144"/>
      <c r="AP402" s="142"/>
      <c r="AQ402" s="143"/>
      <c r="AR402" s="143"/>
      <c r="AS402" s="143"/>
      <c r="AT402" s="143"/>
      <c r="AU402" s="143"/>
      <c r="AV402" s="143"/>
      <c r="AW402" s="143"/>
      <c r="AX402" s="143"/>
      <c r="AY402" s="143"/>
      <c r="AZ402" s="143"/>
      <c r="BA402" s="144"/>
      <c r="BB402" s="142"/>
      <c r="BC402" s="143"/>
      <c r="BD402" s="143"/>
      <c r="BE402" s="143"/>
      <c r="BF402" s="143"/>
      <c r="BG402" s="143"/>
      <c r="BH402" s="143"/>
      <c r="BI402" s="143"/>
      <c r="BJ402" s="143"/>
      <c r="BK402" s="143"/>
      <c r="BL402" s="143"/>
      <c r="BM402" s="144"/>
      <c r="BN402" s="142"/>
      <c r="BO402" s="143"/>
      <c r="BP402" s="143"/>
      <c r="BQ402" s="143"/>
      <c r="BR402" s="143"/>
      <c r="BS402" s="143"/>
      <c r="BT402" s="143"/>
      <c r="BU402" s="143"/>
      <c r="BV402" s="143"/>
      <c r="BW402" s="143"/>
      <c r="BX402" s="143"/>
      <c r="BY402" s="144"/>
      <c r="BZ402" s="142"/>
      <c r="CA402" s="143"/>
      <c r="CB402" s="143"/>
      <c r="CC402" s="143"/>
      <c r="CD402" s="143"/>
      <c r="CE402" s="143"/>
      <c r="CF402" s="143"/>
      <c r="CG402" s="143"/>
      <c r="CH402" s="143"/>
      <c r="CI402" s="143"/>
      <c r="CJ402" s="143"/>
      <c r="CK402" s="143"/>
      <c r="CL402" s="142">
        <f t="shared" ref="CL402:CX402" si="100">+SUM(CL403:CL404)</f>
        <v>0</v>
      </c>
      <c r="CM402" s="143">
        <f t="shared" si="100"/>
        <v>0</v>
      </c>
      <c r="CN402" s="143">
        <f t="shared" si="100"/>
        <v>0</v>
      </c>
      <c r="CO402" s="143">
        <f t="shared" si="100"/>
        <v>0</v>
      </c>
      <c r="CP402" s="143">
        <f t="shared" si="100"/>
        <v>0</v>
      </c>
      <c r="CQ402" s="143">
        <f t="shared" si="100"/>
        <v>0</v>
      </c>
      <c r="CR402" s="143">
        <f t="shared" si="100"/>
        <v>0</v>
      </c>
      <c r="CS402" s="143">
        <f t="shared" si="100"/>
        <v>0</v>
      </c>
      <c r="CT402" s="143">
        <f t="shared" si="100"/>
        <v>0</v>
      </c>
      <c r="CU402" s="143">
        <f t="shared" si="100"/>
        <v>0</v>
      </c>
      <c r="CV402" s="143">
        <f t="shared" si="100"/>
        <v>0</v>
      </c>
      <c r="CW402" s="144">
        <f t="shared" si="100"/>
        <v>0</v>
      </c>
      <c r="CX402" s="317">
        <f t="shared" si="100"/>
        <v>0</v>
      </c>
      <c r="CY402" s="320">
        <f t="shared" ref="CY402:DI402" si="101">+SUM(CY403:CY404)</f>
        <v>0</v>
      </c>
      <c r="CZ402" s="320">
        <f t="shared" si="101"/>
        <v>0</v>
      </c>
      <c r="DA402" s="320">
        <f t="shared" si="101"/>
        <v>0</v>
      </c>
      <c r="DB402" s="320">
        <f t="shared" si="101"/>
        <v>0</v>
      </c>
      <c r="DC402" s="320">
        <f t="shared" si="101"/>
        <v>0</v>
      </c>
      <c r="DD402" s="320">
        <f t="shared" si="101"/>
        <v>0</v>
      </c>
      <c r="DE402" s="320">
        <f t="shared" si="101"/>
        <v>0</v>
      </c>
      <c r="DF402" s="320">
        <f t="shared" si="101"/>
        <v>0</v>
      </c>
      <c r="DG402" s="320">
        <f t="shared" si="101"/>
        <v>0</v>
      </c>
      <c r="DH402" s="320">
        <f t="shared" si="101"/>
        <v>0</v>
      </c>
      <c r="DI402" s="318">
        <f t="shared" si="101"/>
        <v>0</v>
      </c>
      <c r="DJ402" s="142">
        <f>+SUM(DJ403:DJ404)</f>
        <v>0</v>
      </c>
      <c r="DK402" s="143">
        <f t="shared" ref="DK402:DU402" si="102">+SUM(DK403:DK404)</f>
        <v>0</v>
      </c>
      <c r="DL402" s="143">
        <f t="shared" si="102"/>
        <v>0</v>
      </c>
      <c r="DM402" s="143">
        <f t="shared" si="102"/>
        <v>0</v>
      </c>
      <c r="DN402" s="143">
        <f t="shared" si="102"/>
        <v>0</v>
      </c>
      <c r="DO402" s="143">
        <f t="shared" si="102"/>
        <v>0</v>
      </c>
      <c r="DP402" s="143">
        <f t="shared" si="102"/>
        <v>0</v>
      </c>
      <c r="DQ402" s="143">
        <f t="shared" si="102"/>
        <v>0</v>
      </c>
      <c r="DR402" s="143">
        <f t="shared" si="102"/>
        <v>0</v>
      </c>
      <c r="DS402" s="143">
        <f t="shared" si="102"/>
        <v>0</v>
      </c>
      <c r="DT402" s="143">
        <f t="shared" si="102"/>
        <v>0</v>
      </c>
      <c r="DU402" s="144">
        <f t="shared" si="102"/>
        <v>0</v>
      </c>
    </row>
    <row r="403" spans="1:125">
      <c r="D403" s="74" t="str">
        <f t="shared" si="71"/>
        <v>4621p</v>
      </c>
      <c r="E403" s="78" t="s">
        <v>369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6">
        <v>0</v>
      </c>
      <c r="CY403" s="319">
        <v>0</v>
      </c>
      <c r="CZ403" s="319">
        <v>0</v>
      </c>
      <c r="DA403" s="319">
        <v>0</v>
      </c>
      <c r="DB403" s="319">
        <v>0</v>
      </c>
      <c r="DC403" s="319">
        <v>0</v>
      </c>
      <c r="DD403" s="319">
        <v>0</v>
      </c>
      <c r="DE403" s="319">
        <v>0</v>
      </c>
      <c r="DF403" s="319">
        <v>0</v>
      </c>
      <c r="DG403" s="319">
        <v>0</v>
      </c>
      <c r="DH403" s="319">
        <v>0</v>
      </c>
      <c r="DI403" s="315">
        <v>0</v>
      </c>
      <c r="DJ403" s="104"/>
      <c r="DK403" s="105"/>
      <c r="DL403" s="105"/>
      <c r="DM403" s="105"/>
      <c r="DN403" s="105"/>
      <c r="DO403" s="105"/>
      <c r="DP403" s="105"/>
      <c r="DQ403" s="105"/>
      <c r="DR403" s="105"/>
      <c r="DS403" s="105"/>
      <c r="DT403" s="105"/>
      <c r="DU403" s="106"/>
    </row>
    <row r="404" spans="1:125">
      <c r="D404" s="74" t="str">
        <f t="shared" si="71"/>
        <v>4622p</v>
      </c>
      <c r="E404" s="78" t="s">
        <v>371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6">
        <v>0</v>
      </c>
      <c r="CY404" s="319">
        <v>0</v>
      </c>
      <c r="CZ404" s="319">
        <v>0</v>
      </c>
      <c r="DA404" s="319">
        <v>0</v>
      </c>
      <c r="DB404" s="319">
        <v>0</v>
      </c>
      <c r="DC404" s="319">
        <v>0</v>
      </c>
      <c r="DD404" s="319">
        <v>0</v>
      </c>
      <c r="DE404" s="319">
        <v>0</v>
      </c>
      <c r="DF404" s="319">
        <v>0</v>
      </c>
      <c r="DG404" s="319">
        <v>0</v>
      </c>
      <c r="DH404" s="319">
        <v>0</v>
      </c>
      <c r="DI404" s="315">
        <v>0</v>
      </c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</row>
    <row r="405" spans="1:125" s="9" customFormat="1">
      <c r="A405" s="140"/>
      <c r="B405" s="140"/>
      <c r="C405" s="140">
        <v>463</v>
      </c>
      <c r="D405" s="140" t="str">
        <f t="shared" si="71"/>
        <v>4630p</v>
      </c>
      <c r="E405" s="141" t="s">
        <v>373</v>
      </c>
      <c r="F405" s="142"/>
      <c r="G405" s="143"/>
      <c r="H405" s="143"/>
      <c r="I405" s="143"/>
      <c r="J405" s="143"/>
      <c r="K405" s="143"/>
      <c r="L405" s="143"/>
      <c r="M405" s="143"/>
      <c r="N405" s="143"/>
      <c r="O405" s="143"/>
      <c r="P405" s="143"/>
      <c r="Q405" s="144"/>
      <c r="R405" s="142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144"/>
      <c r="AD405" s="142"/>
      <c r="AE405" s="143"/>
      <c r="AF405" s="143"/>
      <c r="AG405" s="143"/>
      <c r="AH405" s="143"/>
      <c r="AI405" s="143"/>
      <c r="AJ405" s="143"/>
      <c r="AK405" s="143"/>
      <c r="AL405" s="143"/>
      <c r="AM405" s="143"/>
      <c r="AN405" s="143"/>
      <c r="AO405" s="144"/>
      <c r="AP405" s="142"/>
      <c r="AQ405" s="143"/>
      <c r="AR405" s="143"/>
      <c r="AS405" s="143"/>
      <c r="AT405" s="143"/>
      <c r="AU405" s="143"/>
      <c r="AV405" s="143"/>
      <c r="AW405" s="143"/>
      <c r="AX405" s="143"/>
      <c r="AY405" s="143"/>
      <c r="AZ405" s="143"/>
      <c r="BA405" s="144"/>
      <c r="BB405" s="142"/>
      <c r="BC405" s="143"/>
      <c r="BD405" s="143"/>
      <c r="BE405" s="143"/>
      <c r="BF405" s="143"/>
      <c r="BG405" s="143"/>
      <c r="BH405" s="143"/>
      <c r="BI405" s="143"/>
      <c r="BJ405" s="143"/>
      <c r="BK405" s="143"/>
      <c r="BL405" s="143"/>
      <c r="BM405" s="144"/>
      <c r="BN405" s="142"/>
      <c r="BO405" s="143"/>
      <c r="BP405" s="143"/>
      <c r="BQ405" s="143"/>
      <c r="BR405" s="143"/>
      <c r="BS405" s="143"/>
      <c r="BT405" s="143"/>
      <c r="BU405" s="143"/>
      <c r="BV405" s="143"/>
      <c r="BW405" s="143"/>
      <c r="BX405" s="143"/>
      <c r="BY405" s="144"/>
      <c r="BZ405" s="142"/>
      <c r="CA405" s="143"/>
      <c r="CB405" s="143"/>
      <c r="CC405" s="143"/>
      <c r="CD405" s="143"/>
      <c r="CE405" s="143"/>
      <c r="CF405" s="143"/>
      <c r="CG405" s="143"/>
      <c r="CH405" s="143"/>
      <c r="CI405" s="143"/>
      <c r="CJ405" s="143"/>
      <c r="CK405" s="143"/>
      <c r="CL405" s="142">
        <v>2681427.6666666665</v>
      </c>
      <c r="CM405" s="143">
        <v>2681427.6666666665</v>
      </c>
      <c r="CN405" s="143">
        <v>2681427.6666666665</v>
      </c>
      <c r="CO405" s="143">
        <v>2681427.6666666665</v>
      </c>
      <c r="CP405" s="143">
        <v>2681427.6666666665</v>
      </c>
      <c r="CQ405" s="143">
        <v>2681427.6666666665</v>
      </c>
      <c r="CR405" s="143">
        <v>2681427.6666666665</v>
      </c>
      <c r="CS405" s="143">
        <v>2681427.6666666665</v>
      </c>
      <c r="CT405" s="143">
        <v>2681427.6666666665</v>
      </c>
      <c r="CU405" s="143">
        <v>2681427.6666666665</v>
      </c>
      <c r="CV405" s="143">
        <v>2681427.6666666665</v>
      </c>
      <c r="CW405" s="144">
        <v>2681427.6666666665</v>
      </c>
      <c r="CX405" s="317">
        <v>2778179.9974999996</v>
      </c>
      <c r="CY405" s="320">
        <v>2778179.9974999996</v>
      </c>
      <c r="CZ405" s="320">
        <v>2778179.9974999996</v>
      </c>
      <c r="DA405" s="320">
        <v>2778179.9974999996</v>
      </c>
      <c r="DB405" s="320">
        <v>2778179.9974999996</v>
      </c>
      <c r="DC405" s="320">
        <v>2778179.9974999996</v>
      </c>
      <c r="DD405" s="320">
        <v>2778179.9974999996</v>
      </c>
      <c r="DE405" s="320">
        <v>2778179.9974999996</v>
      </c>
      <c r="DF405" s="320">
        <v>2778179.9974999996</v>
      </c>
      <c r="DG405" s="320">
        <v>2778179.9974999996</v>
      </c>
      <c r="DH405" s="320">
        <v>2778179.9974999996</v>
      </c>
      <c r="DI405" s="318">
        <v>2778179.9974999996</v>
      </c>
      <c r="DJ405" s="142">
        <v>2817590</v>
      </c>
      <c r="DK405" s="143">
        <v>2817590</v>
      </c>
      <c r="DL405" s="143">
        <v>2817590</v>
      </c>
      <c r="DM405" s="143">
        <v>2817590</v>
      </c>
      <c r="DN405" s="143">
        <v>2817590</v>
      </c>
      <c r="DO405" s="143">
        <v>2817590</v>
      </c>
      <c r="DP405" s="143">
        <v>2817590</v>
      </c>
      <c r="DQ405" s="143">
        <v>2817590</v>
      </c>
      <c r="DR405" s="143">
        <v>2817590</v>
      </c>
      <c r="DS405" s="143">
        <v>2817590</v>
      </c>
      <c r="DT405" s="143">
        <v>2817590</v>
      </c>
      <c r="DU405" s="144">
        <v>2817590</v>
      </c>
    </row>
    <row r="406" spans="1:125" s="9" customFormat="1">
      <c r="A406" s="140" t="s">
        <v>100</v>
      </c>
      <c r="B406" s="140">
        <v>47</v>
      </c>
      <c r="C406" s="140"/>
      <c r="D406" s="140" t="str">
        <f t="shared" si="71"/>
        <v>47p</v>
      </c>
      <c r="E406" s="141" t="s">
        <v>375</v>
      </c>
      <c r="F406" s="142"/>
      <c r="G406" s="143"/>
      <c r="H406" s="143"/>
      <c r="I406" s="143"/>
      <c r="J406" s="143"/>
      <c r="K406" s="143"/>
      <c r="L406" s="143"/>
      <c r="M406" s="143"/>
      <c r="N406" s="143"/>
      <c r="O406" s="143"/>
      <c r="P406" s="143"/>
      <c r="Q406" s="144"/>
      <c r="R406" s="142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4"/>
      <c r="AD406" s="142"/>
      <c r="AE406" s="143"/>
      <c r="AF406" s="143"/>
      <c r="AG406" s="143"/>
      <c r="AH406" s="143"/>
      <c r="AI406" s="143"/>
      <c r="AJ406" s="143"/>
      <c r="AK406" s="143"/>
      <c r="AL406" s="143"/>
      <c r="AM406" s="143"/>
      <c r="AN406" s="143"/>
      <c r="AO406" s="144"/>
      <c r="AP406" s="142"/>
      <c r="AQ406" s="143"/>
      <c r="AR406" s="143"/>
      <c r="AS406" s="143"/>
      <c r="AT406" s="143"/>
      <c r="AU406" s="143"/>
      <c r="AV406" s="143"/>
      <c r="AW406" s="143"/>
      <c r="AX406" s="143"/>
      <c r="AY406" s="143"/>
      <c r="AZ406" s="143"/>
      <c r="BA406" s="144"/>
      <c r="BB406" s="142"/>
      <c r="BC406" s="143"/>
      <c r="BD406" s="143"/>
      <c r="BE406" s="143"/>
      <c r="BF406" s="143"/>
      <c r="BG406" s="143"/>
      <c r="BH406" s="143"/>
      <c r="BI406" s="143"/>
      <c r="BJ406" s="143"/>
      <c r="BK406" s="143"/>
      <c r="BL406" s="143"/>
      <c r="BM406" s="144"/>
      <c r="BN406" s="142"/>
      <c r="BO406" s="143"/>
      <c r="BP406" s="143"/>
      <c r="BQ406" s="143"/>
      <c r="BR406" s="143"/>
      <c r="BS406" s="143"/>
      <c r="BT406" s="143"/>
      <c r="BU406" s="143"/>
      <c r="BV406" s="143"/>
      <c r="BW406" s="143"/>
      <c r="BX406" s="143"/>
      <c r="BY406" s="144"/>
      <c r="BZ406" s="142"/>
      <c r="CA406" s="143"/>
      <c r="CB406" s="143"/>
      <c r="CC406" s="143"/>
      <c r="CD406" s="143"/>
      <c r="CE406" s="143"/>
      <c r="CF406" s="143"/>
      <c r="CG406" s="143"/>
      <c r="CH406" s="143"/>
      <c r="CI406" s="143"/>
      <c r="CJ406" s="143"/>
      <c r="CK406" s="143"/>
      <c r="CL406" s="142">
        <f t="shared" ref="CL406:CX406" si="103">+SUM(CL407:CL409)</f>
        <v>613005.79833333334</v>
      </c>
      <c r="CM406" s="143">
        <f t="shared" si="103"/>
        <v>613005.79833333334</v>
      </c>
      <c r="CN406" s="143">
        <f t="shared" si="103"/>
        <v>613005.79833333334</v>
      </c>
      <c r="CO406" s="143">
        <f t="shared" si="103"/>
        <v>613005.79833333334</v>
      </c>
      <c r="CP406" s="143">
        <f t="shared" si="103"/>
        <v>613005.79833333334</v>
      </c>
      <c r="CQ406" s="143">
        <f t="shared" si="103"/>
        <v>613005.79833333334</v>
      </c>
      <c r="CR406" s="143">
        <f t="shared" si="103"/>
        <v>613005.79833333334</v>
      </c>
      <c r="CS406" s="143">
        <f t="shared" si="103"/>
        <v>613005.79833333334</v>
      </c>
      <c r="CT406" s="143">
        <f t="shared" si="103"/>
        <v>613005.79833333334</v>
      </c>
      <c r="CU406" s="143">
        <f t="shared" si="103"/>
        <v>613005.79833333334</v>
      </c>
      <c r="CV406" s="143">
        <f t="shared" si="103"/>
        <v>613005.79833333334</v>
      </c>
      <c r="CW406" s="144">
        <f t="shared" si="103"/>
        <v>613005.79833333334</v>
      </c>
      <c r="CX406" s="317">
        <f t="shared" si="103"/>
        <v>737887.48083333333</v>
      </c>
      <c r="CY406" s="320">
        <f t="shared" ref="CY406:DI406" si="104">+SUM(CY407:CY409)</f>
        <v>737887.48083333333</v>
      </c>
      <c r="CZ406" s="320">
        <f t="shared" si="104"/>
        <v>737887.48083333333</v>
      </c>
      <c r="DA406" s="320">
        <f t="shared" si="104"/>
        <v>737887.48083333333</v>
      </c>
      <c r="DB406" s="320">
        <f t="shared" si="104"/>
        <v>737887.48083333333</v>
      </c>
      <c r="DC406" s="320">
        <f t="shared" si="104"/>
        <v>737887.48083333333</v>
      </c>
      <c r="DD406" s="320">
        <f t="shared" si="104"/>
        <v>737887.48083333333</v>
      </c>
      <c r="DE406" s="320">
        <f t="shared" si="104"/>
        <v>737887.48083333333</v>
      </c>
      <c r="DF406" s="320">
        <f t="shared" si="104"/>
        <v>737887.48083333333</v>
      </c>
      <c r="DG406" s="320">
        <f t="shared" si="104"/>
        <v>737887.48083333333</v>
      </c>
      <c r="DH406" s="320">
        <f t="shared" si="104"/>
        <v>737887.48083333333</v>
      </c>
      <c r="DI406" s="318">
        <f t="shared" si="104"/>
        <v>737887.48083333333</v>
      </c>
      <c r="DJ406" s="142">
        <f>+SUM(DJ407:DJ409)</f>
        <v>1087930.2858333334</v>
      </c>
      <c r="DK406" s="143">
        <f t="shared" ref="DK406:DU406" si="105">+SUM(DK407:DK409)</f>
        <v>1087930.2858333334</v>
      </c>
      <c r="DL406" s="143">
        <f t="shared" si="105"/>
        <v>1087930.2858333334</v>
      </c>
      <c r="DM406" s="143">
        <f t="shared" si="105"/>
        <v>1087930.2858333334</v>
      </c>
      <c r="DN406" s="143">
        <f t="shared" si="105"/>
        <v>1087930.2858333334</v>
      </c>
      <c r="DO406" s="143">
        <f t="shared" si="105"/>
        <v>1087930.2858333334</v>
      </c>
      <c r="DP406" s="143">
        <f t="shared" si="105"/>
        <v>1087930.2858333334</v>
      </c>
      <c r="DQ406" s="143">
        <f t="shared" si="105"/>
        <v>1087930.2858333334</v>
      </c>
      <c r="DR406" s="143">
        <f t="shared" si="105"/>
        <v>1087930.2858333334</v>
      </c>
      <c r="DS406" s="143">
        <f t="shared" si="105"/>
        <v>1087930.2858333334</v>
      </c>
      <c r="DT406" s="143">
        <f t="shared" si="105"/>
        <v>1087930.2858333334</v>
      </c>
      <c r="DU406" s="144">
        <f t="shared" si="105"/>
        <v>1087930.2858333334</v>
      </c>
    </row>
    <row r="407" spans="1:125">
      <c r="A407" s="74" t="s">
        <v>100</v>
      </c>
      <c r="B407" s="74" t="s">
        <v>100</v>
      </c>
      <c r="C407" s="74">
        <v>471</v>
      </c>
      <c r="D407" s="74" t="str">
        <f t="shared" si="71"/>
        <v>4710p</v>
      </c>
      <c r="E407" s="78" t="s">
        <v>377</v>
      </c>
      <c r="F407" s="104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6"/>
      <c r="R407" s="104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6"/>
      <c r="AD407" s="104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6"/>
      <c r="AP407" s="104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6"/>
      <c r="BB407" s="104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6"/>
      <c r="BN407" s="104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6"/>
      <c r="BZ407" s="104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5"/>
      <c r="CK407" s="105"/>
      <c r="CL407" s="104">
        <v>579172.46499999997</v>
      </c>
      <c r="CM407" s="105">
        <v>579172.46499999997</v>
      </c>
      <c r="CN407" s="105">
        <v>579172.46499999997</v>
      </c>
      <c r="CO407" s="105">
        <v>579172.46499999997</v>
      </c>
      <c r="CP407" s="105">
        <v>579172.46499999997</v>
      </c>
      <c r="CQ407" s="105">
        <v>579172.46499999997</v>
      </c>
      <c r="CR407" s="105">
        <v>579172.46499999997</v>
      </c>
      <c r="CS407" s="105">
        <v>579172.46499999997</v>
      </c>
      <c r="CT407" s="105">
        <v>579172.46499999997</v>
      </c>
      <c r="CU407" s="105">
        <v>579172.46499999997</v>
      </c>
      <c r="CV407" s="105">
        <v>579172.46499999997</v>
      </c>
      <c r="CW407" s="106">
        <v>579172.46499999997</v>
      </c>
      <c r="CX407" s="316">
        <v>737887.48083333333</v>
      </c>
      <c r="CY407" s="319">
        <v>737887.48083333333</v>
      </c>
      <c r="CZ407" s="319">
        <v>737887.48083333333</v>
      </c>
      <c r="DA407" s="319">
        <v>737887.48083333333</v>
      </c>
      <c r="DB407" s="319">
        <v>737887.48083333333</v>
      </c>
      <c r="DC407" s="319">
        <v>737887.48083333333</v>
      </c>
      <c r="DD407" s="319">
        <v>737887.48083333333</v>
      </c>
      <c r="DE407" s="319">
        <v>737887.48083333333</v>
      </c>
      <c r="DF407" s="319">
        <v>737887.48083333333</v>
      </c>
      <c r="DG407" s="319">
        <v>737887.48083333333</v>
      </c>
      <c r="DH407" s="319">
        <v>737887.48083333333</v>
      </c>
      <c r="DI407" s="315">
        <v>737887.48083333333</v>
      </c>
      <c r="DJ407" s="104">
        <v>1087930.2858333334</v>
      </c>
      <c r="DK407" s="105">
        <v>1087930.2858333334</v>
      </c>
      <c r="DL407" s="105">
        <v>1087930.2858333334</v>
      </c>
      <c r="DM407" s="105">
        <v>1087930.2858333334</v>
      </c>
      <c r="DN407" s="105">
        <v>1087930.2858333334</v>
      </c>
      <c r="DO407" s="105">
        <v>1087930.2858333334</v>
      </c>
      <c r="DP407" s="105">
        <v>1087930.2858333334</v>
      </c>
      <c r="DQ407" s="105">
        <v>1087930.2858333334</v>
      </c>
      <c r="DR407" s="105">
        <v>1087930.2858333334</v>
      </c>
      <c r="DS407" s="105">
        <v>1087930.2858333334</v>
      </c>
      <c r="DT407" s="105">
        <v>1087930.2858333334</v>
      </c>
      <c r="DU407" s="106">
        <v>1087930.2858333334</v>
      </c>
    </row>
    <row r="408" spans="1:125">
      <c r="C408" s="74">
        <v>472</v>
      </c>
      <c r="D408" s="74" t="str">
        <f t="shared" si="71"/>
        <v>4720p</v>
      </c>
      <c r="E408" s="78" t="s">
        <v>379</v>
      </c>
      <c r="F408" s="104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6"/>
      <c r="R408" s="104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6"/>
      <c r="AD408" s="104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6"/>
      <c r="AP408" s="104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6"/>
      <c r="BB408" s="104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6"/>
      <c r="BN408" s="104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6"/>
      <c r="BZ408" s="104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5"/>
      <c r="CK408" s="105"/>
      <c r="CL408" s="104">
        <v>33833.333333333336</v>
      </c>
      <c r="CM408" s="105">
        <v>33833.333333333336</v>
      </c>
      <c r="CN408" s="105">
        <v>33833.333333333336</v>
      </c>
      <c r="CO408" s="105">
        <v>33833.333333333336</v>
      </c>
      <c r="CP408" s="105">
        <v>33833.333333333336</v>
      </c>
      <c r="CQ408" s="105">
        <v>33833.333333333336</v>
      </c>
      <c r="CR408" s="105">
        <v>33833.333333333336</v>
      </c>
      <c r="CS408" s="105">
        <v>33833.333333333336</v>
      </c>
      <c r="CT408" s="105">
        <v>33833.333333333336</v>
      </c>
      <c r="CU408" s="105">
        <v>33833.333333333336</v>
      </c>
      <c r="CV408" s="105">
        <v>33833.333333333336</v>
      </c>
      <c r="CW408" s="106">
        <v>33833.333333333336</v>
      </c>
      <c r="CX408" s="316">
        <v>0</v>
      </c>
      <c r="CY408" s="319">
        <v>0</v>
      </c>
      <c r="CZ408" s="319">
        <v>0</v>
      </c>
      <c r="DA408" s="319">
        <v>0</v>
      </c>
      <c r="DB408" s="319">
        <v>0</v>
      </c>
      <c r="DC408" s="319">
        <v>0</v>
      </c>
      <c r="DD408" s="319">
        <v>0</v>
      </c>
      <c r="DE408" s="319">
        <v>0</v>
      </c>
      <c r="DF408" s="319">
        <v>0</v>
      </c>
      <c r="DG408" s="319">
        <v>0</v>
      </c>
      <c r="DH408" s="319">
        <v>0</v>
      </c>
      <c r="DI408" s="315">
        <v>0</v>
      </c>
      <c r="DJ408" s="104">
        <v>0</v>
      </c>
      <c r="DK408" s="105">
        <v>0</v>
      </c>
      <c r="DL408" s="105">
        <v>0</v>
      </c>
      <c r="DM408" s="105">
        <v>0</v>
      </c>
      <c r="DN408" s="105">
        <v>0</v>
      </c>
      <c r="DO408" s="105">
        <v>0</v>
      </c>
      <c r="DP408" s="105">
        <v>0</v>
      </c>
      <c r="DQ408" s="105">
        <v>0</v>
      </c>
      <c r="DR408" s="105">
        <v>0</v>
      </c>
      <c r="DS408" s="105">
        <v>0</v>
      </c>
      <c r="DT408" s="105">
        <v>0</v>
      </c>
      <c r="DU408" s="106">
        <v>0</v>
      </c>
    </row>
    <row r="409" spans="1:125">
      <c r="C409" s="74">
        <v>473</v>
      </c>
      <c r="D409" s="74" t="str">
        <f t="shared" si="71"/>
        <v>4730p</v>
      </c>
      <c r="E409" s="78" t="s">
        <v>381</v>
      </c>
      <c r="F409" s="104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6"/>
      <c r="R409" s="104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6"/>
      <c r="AD409" s="104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6"/>
      <c r="AP409" s="104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6"/>
      <c r="BB409" s="104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6"/>
      <c r="BN409" s="104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6"/>
      <c r="BZ409" s="104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5"/>
      <c r="CK409" s="105"/>
      <c r="CL409" s="104"/>
      <c r="CM409" s="105"/>
      <c r="CN409" s="105"/>
      <c r="CO409" s="105"/>
      <c r="CP409" s="105"/>
      <c r="CQ409" s="105"/>
      <c r="CR409" s="105"/>
      <c r="CS409" s="105"/>
      <c r="CT409" s="105"/>
      <c r="CU409" s="105"/>
      <c r="CV409" s="105"/>
      <c r="CW409" s="106"/>
      <c r="CX409" s="316">
        <v>0</v>
      </c>
      <c r="CY409" s="319">
        <v>0</v>
      </c>
      <c r="CZ409" s="319">
        <v>0</v>
      </c>
      <c r="DA409" s="319">
        <v>0</v>
      </c>
      <c r="DB409" s="319">
        <v>0</v>
      </c>
      <c r="DC409" s="319">
        <v>0</v>
      </c>
      <c r="DD409" s="319">
        <v>0</v>
      </c>
      <c r="DE409" s="319">
        <v>0</v>
      </c>
      <c r="DF409" s="319">
        <v>0</v>
      </c>
      <c r="DG409" s="319">
        <v>0</v>
      </c>
      <c r="DH409" s="319">
        <v>0</v>
      </c>
      <c r="DI409" s="315">
        <v>0</v>
      </c>
      <c r="DJ409" s="104">
        <v>0</v>
      </c>
      <c r="DK409" s="105">
        <v>0</v>
      </c>
      <c r="DL409" s="105">
        <v>0</v>
      </c>
      <c r="DM409" s="105">
        <v>0</v>
      </c>
      <c r="DN409" s="105">
        <v>0</v>
      </c>
      <c r="DO409" s="105">
        <v>0</v>
      </c>
      <c r="DP409" s="105">
        <v>0</v>
      </c>
      <c r="DQ409" s="105">
        <v>0</v>
      </c>
      <c r="DR409" s="105">
        <v>0</v>
      </c>
      <c r="DS409" s="105">
        <v>0</v>
      </c>
      <c r="DT409" s="105">
        <v>0</v>
      </c>
      <c r="DU409" s="106">
        <v>0</v>
      </c>
    </row>
    <row r="410" spans="1:125">
      <c r="F410" s="104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6"/>
      <c r="R410" s="104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6"/>
      <c r="AD410" s="104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6"/>
      <c r="AP410" s="104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6"/>
      <c r="BB410" s="104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6"/>
      <c r="BN410" s="104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6"/>
      <c r="BZ410" s="104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5"/>
      <c r="CK410" s="105"/>
      <c r="CL410" s="104"/>
      <c r="CM410" s="105"/>
      <c r="CN410" s="105"/>
      <c r="CO410" s="105"/>
      <c r="CP410" s="105"/>
      <c r="CQ410" s="105"/>
      <c r="CR410" s="105"/>
      <c r="CS410" s="105"/>
      <c r="CT410" s="105"/>
      <c r="CU410" s="105"/>
      <c r="CV410" s="105"/>
      <c r="CW410" s="106"/>
      <c r="CX410" s="104"/>
      <c r="CY410" s="105"/>
      <c r="CZ410" s="105"/>
      <c r="DA410" s="105"/>
      <c r="DB410" s="105"/>
      <c r="DC410" s="105"/>
      <c r="DD410" s="105"/>
      <c r="DE410" s="105"/>
      <c r="DF410" s="105"/>
      <c r="DG410" s="105"/>
      <c r="DH410" s="105"/>
      <c r="DI410" s="106"/>
      <c r="DJ410" s="104"/>
      <c r="DK410" s="105"/>
      <c r="DL410" s="105"/>
      <c r="DM410" s="105"/>
      <c r="DN410" s="105"/>
      <c r="DO410" s="105"/>
      <c r="DP410" s="105"/>
      <c r="DQ410" s="105"/>
      <c r="DR410" s="105"/>
      <c r="DS410" s="105"/>
      <c r="DT410" s="105"/>
      <c r="DU410" s="106"/>
    </row>
    <row r="411" spans="1:125">
      <c r="F411" s="104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6"/>
      <c r="R411" s="104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6"/>
      <c r="AD411" s="104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6"/>
      <c r="AP411" s="104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6"/>
      <c r="BB411" s="104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6"/>
      <c r="BN411" s="104"/>
      <c r="BO411" s="105"/>
      <c r="BP411" s="105"/>
      <c r="BQ411" s="105"/>
      <c r="BR411" s="105"/>
      <c r="BS411" s="105"/>
      <c r="BT411" s="105"/>
      <c r="BU411" s="105"/>
      <c r="BV411" s="105"/>
      <c r="BW411" s="105"/>
      <c r="BX411" s="105"/>
      <c r="BY411" s="106"/>
      <c r="BZ411" s="104"/>
      <c r="CA411" s="105"/>
      <c r="CB411" s="105"/>
      <c r="CC411" s="105"/>
      <c r="CD411" s="105"/>
      <c r="CE411" s="105"/>
      <c r="CF411" s="105"/>
      <c r="CG411" s="105"/>
      <c r="CH411" s="105"/>
      <c r="CI411" s="105"/>
      <c r="CJ411" s="105"/>
      <c r="CK411" s="105"/>
      <c r="CL411" s="104"/>
      <c r="CM411" s="105"/>
      <c r="CN411" s="105"/>
      <c r="CO411" s="105"/>
      <c r="CP411" s="105"/>
      <c r="CQ411" s="105"/>
      <c r="CR411" s="105"/>
      <c r="CS411" s="105"/>
      <c r="CT411" s="105"/>
      <c r="CU411" s="105"/>
      <c r="CV411" s="105"/>
      <c r="CW411" s="106"/>
      <c r="CX411" s="104"/>
      <c r="CY411" s="105"/>
      <c r="CZ411" s="105"/>
      <c r="DA411" s="105"/>
      <c r="DB411" s="105"/>
      <c r="DC411" s="105"/>
      <c r="DD411" s="105"/>
      <c r="DE411" s="105"/>
      <c r="DF411" s="105"/>
      <c r="DG411" s="105"/>
      <c r="DH411" s="105"/>
      <c r="DI411" s="106"/>
      <c r="DJ411" s="104"/>
      <c r="DK411" s="105"/>
      <c r="DL411" s="105"/>
      <c r="DM411" s="105"/>
      <c r="DN411" s="105"/>
      <c r="DO411" s="105"/>
      <c r="DP411" s="105"/>
      <c r="DQ411" s="105"/>
      <c r="DR411" s="105"/>
      <c r="DS411" s="105"/>
      <c r="DT411" s="105"/>
      <c r="DU411" s="106"/>
    </row>
  </sheetData>
  <mergeCells count="22">
    <mergeCell ref="CX221:DI221"/>
    <mergeCell ref="DJ221:DU221"/>
    <mergeCell ref="AP221:BA221"/>
    <mergeCell ref="BB221:BM221"/>
    <mergeCell ref="BN221:BY221"/>
    <mergeCell ref="BZ221:CK221"/>
    <mergeCell ref="CL221:CW221"/>
    <mergeCell ref="E6:E7"/>
    <mergeCell ref="E221:E222"/>
    <mergeCell ref="F221:Q221"/>
    <mergeCell ref="R221:AC221"/>
    <mergeCell ref="AD221:AO221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77"/>
  <sheetViews>
    <sheetView workbookViewId="0">
      <pane ySplit="4" topLeftCell="A203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6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8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2015</v>
      </c>
      <c r="C4" s="56" t="s">
        <v>700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68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710</v>
      </c>
      <c r="F11" s="12" t="s">
        <v>711</v>
      </c>
      <c r="G11" s="52" t="str">
        <f t="shared" si="0"/>
        <v>Mjesečni podaci 2015</v>
      </c>
    </row>
    <row r="12" spans="2:7">
      <c r="E12" s="11" t="s">
        <v>14</v>
      </c>
      <c r="F12" s="12" t="s">
        <v>15</v>
      </c>
      <c r="G12" s="52" t="str">
        <f t="shared" si="0"/>
        <v>Mjesečni podaci 2014</v>
      </c>
    </row>
    <row r="13" spans="2:7">
      <c r="E13" s="11" t="s">
        <v>16</v>
      </c>
      <c r="F13" s="12" t="s">
        <v>17</v>
      </c>
      <c r="G13" s="52" t="str">
        <f t="shared" si="0"/>
        <v>Mjesečni podaci 2013</v>
      </c>
    </row>
    <row r="14" spans="2:7">
      <c r="E14" s="11" t="s">
        <v>18</v>
      </c>
      <c r="F14" s="12" t="s">
        <v>19</v>
      </c>
      <c r="G14" s="52" t="str">
        <f t="shared" si="0"/>
        <v>Mjesečni podaci 2012</v>
      </c>
    </row>
    <row r="15" spans="2:7">
      <c r="E15" s="11" t="s">
        <v>20</v>
      </c>
      <c r="F15" s="12" t="s">
        <v>415</v>
      </c>
      <c r="G15" s="52" t="str">
        <f t="shared" si="0"/>
        <v>Istorijski podaci, od 2006</v>
      </c>
    </row>
    <row r="16" spans="2:7">
      <c r="E16" s="11" t="s">
        <v>21</v>
      </c>
      <c r="F16" s="12" t="s">
        <v>22</v>
      </c>
      <c r="G16" s="52" t="str">
        <f t="shared" si="0"/>
        <v>Javni dug</v>
      </c>
    </row>
    <row r="17" spans="2:7">
      <c r="E17" s="11" t="s">
        <v>423</v>
      </c>
      <c r="F17" s="12" t="s">
        <v>423</v>
      </c>
      <c r="G17" s="52" t="str">
        <f t="shared" si="0"/>
        <v>Plan</v>
      </c>
    </row>
    <row r="18" spans="2:7">
      <c r="E18" s="11" t="s">
        <v>424</v>
      </c>
      <c r="F18" s="12" t="s">
        <v>425</v>
      </c>
      <c r="G18" s="52" t="str">
        <f t="shared" si="0"/>
        <v>Ostvarenje</v>
      </c>
    </row>
    <row r="19" spans="2:7">
      <c r="D19" s="43"/>
      <c r="E19" s="33" t="s">
        <v>426</v>
      </c>
      <c r="F19" s="34" t="s">
        <v>427</v>
      </c>
      <c r="G19" s="53" t="str">
        <f t="shared" si="0"/>
        <v>Početak</v>
      </c>
    </row>
    <row r="20" spans="2:7">
      <c r="D20" s="39"/>
      <c r="E20" s="40"/>
      <c r="F20" s="40"/>
      <c r="G20" s="54" t="str">
        <f t="shared" si="0"/>
        <v/>
      </c>
    </row>
    <row r="21" spans="2:7">
      <c r="E21" s="11"/>
      <c r="F21" s="12"/>
      <c r="G21" s="52" t="str">
        <f t="shared" si="0"/>
        <v/>
      </c>
    </row>
    <row r="22" spans="2:7">
      <c r="B22" s="13"/>
      <c r="C22" s="44"/>
      <c r="D22" s="44">
        <v>7</v>
      </c>
      <c r="E22" s="15" t="s">
        <v>701</v>
      </c>
      <c r="F22" s="16" t="s">
        <v>24</v>
      </c>
      <c r="G22" s="52" t="str">
        <f t="shared" si="0"/>
        <v>Prihodi budžeta</v>
      </c>
    </row>
    <row r="23" spans="2:7">
      <c r="B23" s="13"/>
      <c r="C23" s="45"/>
      <c r="D23" s="45">
        <v>71</v>
      </c>
      <c r="E23" s="15" t="s">
        <v>25</v>
      </c>
      <c r="F23" s="16" t="s">
        <v>26</v>
      </c>
      <c r="G23" s="52" t="str">
        <f t="shared" si="0"/>
        <v>Tekući prihodi</v>
      </c>
    </row>
    <row r="24" spans="2:7">
      <c r="B24" s="17"/>
      <c r="C24" s="46"/>
      <c r="D24" s="45">
        <v>711</v>
      </c>
      <c r="E24" s="18" t="s">
        <v>27</v>
      </c>
      <c r="F24" s="19" t="s">
        <v>28</v>
      </c>
      <c r="G24" s="52" t="str">
        <f t="shared" si="0"/>
        <v>Porezi</v>
      </c>
    </row>
    <row r="25" spans="2:7">
      <c r="B25" s="17"/>
      <c r="C25" s="47"/>
      <c r="D25" s="47">
        <v>7111</v>
      </c>
      <c r="E25" s="21" t="s">
        <v>29</v>
      </c>
      <c r="F25" s="22" t="s">
        <v>30</v>
      </c>
      <c r="G25" s="52" t="str">
        <f t="shared" si="0"/>
        <v>Porez na dohodak fizičkih lica</v>
      </c>
    </row>
    <row r="26" spans="2:7">
      <c r="B26" s="20"/>
      <c r="C26" s="47"/>
      <c r="D26" s="47">
        <v>7112</v>
      </c>
      <c r="E26" s="21" t="s">
        <v>31</v>
      </c>
      <c r="F26" s="22" t="s">
        <v>32</v>
      </c>
      <c r="G26" s="52" t="str">
        <f t="shared" si="0"/>
        <v>Porez na dobit pravnih lica</v>
      </c>
    </row>
    <row r="27" spans="2:7">
      <c r="B27" s="20"/>
      <c r="C27" s="47"/>
      <c r="D27" s="47">
        <v>7113</v>
      </c>
      <c r="E27" s="21" t="s">
        <v>33</v>
      </c>
      <c r="F27" s="22" t="s">
        <v>34</v>
      </c>
      <c r="G27" s="52" t="str">
        <f t="shared" si="0"/>
        <v>Porez na promet nepokretnosti</v>
      </c>
    </row>
    <row r="28" spans="2:7">
      <c r="B28" s="20"/>
      <c r="C28" s="47"/>
      <c r="D28" s="47">
        <v>7114</v>
      </c>
      <c r="E28" s="21" t="s">
        <v>35</v>
      </c>
      <c r="F28" s="22" t="s">
        <v>36</v>
      </c>
      <c r="G28" s="52" t="str">
        <f t="shared" si="0"/>
        <v>Porez na dodatu vrijednost</v>
      </c>
    </row>
    <row r="29" spans="2:7">
      <c r="B29" s="20"/>
      <c r="C29" s="47"/>
      <c r="D29" s="47">
        <v>7115</v>
      </c>
      <c r="E29" s="21" t="s">
        <v>37</v>
      </c>
      <c r="F29" s="22" t="s">
        <v>38</v>
      </c>
      <c r="G29" s="52" t="str">
        <f t="shared" si="0"/>
        <v>Akcize</v>
      </c>
    </row>
    <row r="30" spans="2:7">
      <c r="B30" s="20"/>
      <c r="C30" s="47"/>
      <c r="D30" s="47">
        <v>7116</v>
      </c>
      <c r="E30" s="21" t="s">
        <v>39</v>
      </c>
      <c r="F30" s="22" t="s">
        <v>40</v>
      </c>
      <c r="G30" s="52" t="str">
        <f t="shared" si="0"/>
        <v>Porez na međunarodnu trgovinu i transakcije</v>
      </c>
    </row>
    <row r="31" spans="2:7">
      <c r="B31" s="20"/>
      <c r="C31" s="47"/>
      <c r="D31" s="47">
        <v>7117</v>
      </c>
      <c r="E31" s="21" t="s">
        <v>41</v>
      </c>
      <c r="F31" s="22" t="s">
        <v>42</v>
      </c>
      <c r="G31" s="52" t="str">
        <f t="shared" si="0"/>
        <v>Lokalni porezi</v>
      </c>
    </row>
    <row r="32" spans="2:7">
      <c r="B32" s="20"/>
      <c r="C32" s="47"/>
      <c r="D32" s="47">
        <v>7118</v>
      </c>
      <c r="E32" s="21" t="s">
        <v>43</v>
      </c>
      <c r="F32" s="22" t="s">
        <v>44</v>
      </c>
      <c r="G32" s="52" t="str">
        <f t="shared" si="0"/>
        <v>Ostali republički porezi</v>
      </c>
    </row>
    <row r="33" spans="2:7">
      <c r="B33" s="20"/>
      <c r="C33" s="46"/>
      <c r="D33" s="45">
        <v>712</v>
      </c>
      <c r="E33" s="18" t="s">
        <v>45</v>
      </c>
      <c r="F33" s="19" t="s">
        <v>46</v>
      </c>
      <c r="G33" s="52" t="str">
        <f t="shared" si="0"/>
        <v>Doprinosi</v>
      </c>
    </row>
    <row r="34" spans="2:7">
      <c r="B34" s="17"/>
      <c r="C34" s="47"/>
      <c r="D34" s="47">
        <v>7121</v>
      </c>
      <c r="E34" s="21" t="s">
        <v>47</v>
      </c>
      <c r="F34" s="22" t="s">
        <v>48</v>
      </c>
      <c r="G34" s="52" t="str">
        <f t="shared" si="0"/>
        <v>Doprinosi za penzijsko i invalidsko osiguranje</v>
      </c>
    </row>
    <row r="35" spans="2:7">
      <c r="B35" s="20"/>
      <c r="C35" s="47"/>
      <c r="D35" s="47">
        <v>7122</v>
      </c>
      <c r="E35" s="21" t="s">
        <v>49</v>
      </c>
      <c r="F35" s="22" t="s">
        <v>50</v>
      </c>
      <c r="G35" s="52" t="str">
        <f t="shared" si="0"/>
        <v>Doprinosi za zdravstveno osiguranje</v>
      </c>
    </row>
    <row r="36" spans="2:7">
      <c r="B36" s="20"/>
      <c r="C36" s="47"/>
      <c r="D36" s="47">
        <v>7123</v>
      </c>
      <c r="E36" s="21" t="s">
        <v>51</v>
      </c>
      <c r="F36" s="22" t="s">
        <v>52</v>
      </c>
      <c r="G36" s="52" t="str">
        <f t="shared" si="0"/>
        <v>Doprinosi za osiguranje od nezaposlenosti</v>
      </c>
    </row>
    <row r="37" spans="2:7">
      <c r="B37" s="20"/>
      <c r="C37" s="47"/>
      <c r="D37" s="47">
        <v>7124</v>
      </c>
      <c r="E37" s="21" t="s">
        <v>53</v>
      </c>
      <c r="F37" s="22" t="s">
        <v>54</v>
      </c>
      <c r="G37" s="52" t="str">
        <f t="shared" si="0"/>
        <v>Ostali doprinosi</v>
      </c>
    </row>
    <row r="38" spans="2:7">
      <c r="B38" s="20"/>
      <c r="C38" s="46"/>
      <c r="D38" s="45">
        <v>713</v>
      </c>
      <c r="E38" s="18" t="s">
        <v>55</v>
      </c>
      <c r="F38" s="19" t="s">
        <v>56</v>
      </c>
      <c r="G38" s="52" t="str">
        <f t="shared" si="0"/>
        <v>Takse</v>
      </c>
    </row>
    <row r="39" spans="2:7">
      <c r="B39" s="17"/>
      <c r="C39" s="47"/>
      <c r="D39" s="47">
        <v>7131</v>
      </c>
      <c r="E39" s="21" t="s">
        <v>57</v>
      </c>
      <c r="F39" s="22" t="s">
        <v>58</v>
      </c>
      <c r="G39" s="52" t="str">
        <f t="shared" si="0"/>
        <v>Administrativne takse</v>
      </c>
    </row>
    <row r="40" spans="2:7">
      <c r="B40" s="20"/>
      <c r="C40" s="47"/>
      <c r="D40" s="47">
        <v>7132</v>
      </c>
      <c r="E40" s="21" t="s">
        <v>59</v>
      </c>
      <c r="F40" s="22" t="s">
        <v>60</v>
      </c>
      <c r="G40" s="52" t="str">
        <f t="shared" si="0"/>
        <v>Sudske takse</v>
      </c>
    </row>
    <row r="41" spans="2:7">
      <c r="B41" s="20"/>
      <c r="C41" s="47"/>
      <c r="D41" s="47">
        <v>7133</v>
      </c>
      <c r="E41" s="21" t="s">
        <v>61</v>
      </c>
      <c r="F41" s="22" t="s">
        <v>62</v>
      </c>
      <c r="G41" s="52" t="str">
        <f t="shared" si="0"/>
        <v>Boravišne takse</v>
      </c>
    </row>
    <row r="42" spans="2:7">
      <c r="B42" s="20"/>
      <c r="C42" s="47"/>
      <c r="D42" s="47">
        <v>7134</v>
      </c>
      <c r="E42" s="21" t="s">
        <v>63</v>
      </c>
      <c r="F42" s="22" t="s">
        <v>64</v>
      </c>
      <c r="G42" s="52" t="str">
        <f t="shared" si="0"/>
        <v>Registracione takse</v>
      </c>
    </row>
    <row r="43" spans="2:7">
      <c r="B43" s="20"/>
      <c r="C43" s="47"/>
      <c r="D43" s="47">
        <v>7135</v>
      </c>
      <c r="E43" s="21" t="s">
        <v>65</v>
      </c>
      <c r="F43" s="22" t="s">
        <v>66</v>
      </c>
      <c r="G43" s="52" t="str">
        <f t="shared" si="0"/>
        <v>Lokalne komunalne takse</v>
      </c>
    </row>
    <row r="44" spans="2:7">
      <c r="B44" s="20"/>
      <c r="C44" s="47"/>
      <c r="D44" s="47">
        <v>7136</v>
      </c>
      <c r="E44" s="21" t="s">
        <v>67</v>
      </c>
      <c r="F44" s="22" t="s">
        <v>68</v>
      </c>
      <c r="G44" s="52" t="str">
        <f t="shared" si="0"/>
        <v>Ostale takse</v>
      </c>
    </row>
    <row r="45" spans="2:7">
      <c r="B45" s="20"/>
      <c r="C45" s="46"/>
      <c r="D45" s="45">
        <v>714</v>
      </c>
      <c r="E45" s="18" t="s">
        <v>69</v>
      </c>
      <c r="F45" s="19" t="s">
        <v>70</v>
      </c>
      <c r="G45" s="52" t="str">
        <f t="shared" si="0"/>
        <v>Naknade</v>
      </c>
    </row>
    <row r="46" spans="2:7" ht="23.25">
      <c r="B46" s="17"/>
      <c r="C46" s="47"/>
      <c r="D46" s="47">
        <v>7141</v>
      </c>
      <c r="E46" s="21" t="s">
        <v>71</v>
      </c>
      <c r="F46" s="22" t="s">
        <v>72</v>
      </c>
      <c r="G46" s="52" t="str">
        <f t="shared" si="0"/>
        <v>Naknade za korišćenje dobara od opšteg interesa</v>
      </c>
    </row>
    <row r="47" spans="2:7">
      <c r="B47" s="20"/>
      <c r="C47" s="47"/>
      <c r="D47" s="47">
        <v>7142</v>
      </c>
      <c r="E47" s="21" t="s">
        <v>73</v>
      </c>
      <c r="F47" s="22" t="s">
        <v>74</v>
      </c>
      <c r="G47" s="52" t="str">
        <f t="shared" si="0"/>
        <v>Naknade za korišćenje prirodnih dobara</v>
      </c>
    </row>
    <row r="48" spans="2:7">
      <c r="B48" s="20"/>
      <c r="C48" s="47"/>
      <c r="D48" s="47">
        <v>7143</v>
      </c>
      <c r="E48" s="21" t="s">
        <v>75</v>
      </c>
      <c r="F48" s="22" t="s">
        <v>76</v>
      </c>
      <c r="G48" s="52" t="str">
        <f t="shared" si="0"/>
        <v>Ekološke naknade</v>
      </c>
    </row>
    <row r="49" spans="2:7">
      <c r="B49" s="20"/>
      <c r="C49" s="47"/>
      <c r="D49" s="47">
        <v>7144</v>
      </c>
      <c r="E49" s="21" t="s">
        <v>77</v>
      </c>
      <c r="F49" s="22" t="s">
        <v>78</v>
      </c>
      <c r="G49" s="52" t="str">
        <f t="shared" si="0"/>
        <v>Naknade za priređivanje igara na sreću</v>
      </c>
    </row>
    <row r="50" spans="2:7">
      <c r="B50" s="20"/>
      <c r="C50" s="47"/>
      <c r="D50" s="47">
        <v>7145</v>
      </c>
      <c r="E50" s="21" t="s">
        <v>79</v>
      </c>
      <c r="F50" s="22" t="s">
        <v>80</v>
      </c>
      <c r="G50" s="52" t="str">
        <f t="shared" si="0"/>
        <v>Naknade za korišćenje građevinskog zemljišta</v>
      </c>
    </row>
    <row r="51" spans="2:7" ht="23.25">
      <c r="B51" s="20"/>
      <c r="C51" s="47"/>
      <c r="D51" s="47">
        <v>7146</v>
      </c>
      <c r="E51" s="21" t="s">
        <v>81</v>
      </c>
      <c r="F51" s="22" t="s">
        <v>82</v>
      </c>
      <c r="G51" s="52" t="str">
        <f t="shared" si="0"/>
        <v xml:space="preserve">Naknade za uređivanje i izgradnju građevinskog zemljišta </v>
      </c>
    </row>
    <row r="52" spans="2:7" ht="34.5">
      <c r="B52" s="20"/>
      <c r="C52" s="47"/>
      <c r="D52" s="47">
        <v>7147</v>
      </c>
      <c r="E52" s="21" t="s">
        <v>83</v>
      </c>
      <c r="F52" s="22" t="s">
        <v>84</v>
      </c>
      <c r="G52" s="52" t="str">
        <f t="shared" si="0"/>
        <v xml:space="preserve">Naknade za izgradnju i održavanje lokalnih puteva i drugih javnih objekata od opštinskog značaja </v>
      </c>
    </row>
    <row r="53" spans="2:7">
      <c r="B53" s="20"/>
      <c r="C53" s="47"/>
      <c r="D53" s="47">
        <v>7148</v>
      </c>
      <c r="E53" s="21" t="s">
        <v>85</v>
      </c>
      <c r="F53" s="22" t="s">
        <v>86</v>
      </c>
      <c r="G53" s="52" t="str">
        <f t="shared" si="0"/>
        <v>Naknada za puteve</v>
      </c>
    </row>
    <row r="54" spans="2:7">
      <c r="B54" s="20"/>
      <c r="C54" s="47"/>
      <c r="D54" s="47">
        <v>7149</v>
      </c>
      <c r="E54" s="21" t="s">
        <v>87</v>
      </c>
      <c r="F54" s="22" t="s">
        <v>88</v>
      </c>
      <c r="G54" s="52" t="str">
        <f t="shared" si="0"/>
        <v>Ostale naknade</v>
      </c>
    </row>
    <row r="55" spans="2:7">
      <c r="B55" s="20"/>
      <c r="C55" s="46"/>
      <c r="D55" s="45">
        <v>715</v>
      </c>
      <c r="E55" s="18" t="s">
        <v>89</v>
      </c>
      <c r="F55" s="19" t="s">
        <v>90</v>
      </c>
      <c r="G55" s="52" t="str">
        <f t="shared" si="0"/>
        <v>Ostali prihodi</v>
      </c>
    </row>
    <row r="56" spans="2:7">
      <c r="B56" s="17"/>
      <c r="C56" s="47"/>
      <c r="D56" s="47">
        <v>7151</v>
      </c>
      <c r="E56" s="21" t="s">
        <v>91</v>
      </c>
      <c r="F56" s="22" t="s">
        <v>92</v>
      </c>
      <c r="G56" s="52" t="str">
        <f t="shared" si="0"/>
        <v>Prihodi od kapitala</v>
      </c>
    </row>
    <row r="57" spans="2:7">
      <c r="B57" s="20"/>
      <c r="C57" s="47"/>
      <c r="D57" s="47">
        <v>7152</v>
      </c>
      <c r="E57" s="21" t="s">
        <v>93</v>
      </c>
      <c r="F57" s="22" t="s">
        <v>94</v>
      </c>
      <c r="G57" s="52" t="str">
        <f t="shared" si="0"/>
        <v>Novčane kazne i oduzete imovinske koristi</v>
      </c>
    </row>
    <row r="58" spans="2:7" ht="23.25">
      <c r="B58" s="20"/>
      <c r="C58" s="47"/>
      <c r="D58" s="47">
        <v>7153</v>
      </c>
      <c r="E58" s="21" t="s">
        <v>95</v>
      </c>
      <c r="F58" s="22" t="s">
        <v>96</v>
      </c>
      <c r="G58" s="52" t="str">
        <f t="shared" si="0"/>
        <v>Prihodi koje organi ostvaruju vršenjem svoje djelatnosti</v>
      </c>
    </row>
    <row r="59" spans="2:7">
      <c r="B59" s="20"/>
      <c r="C59" s="47"/>
      <c r="D59" s="47">
        <v>7154</v>
      </c>
      <c r="E59" s="21" t="s">
        <v>97</v>
      </c>
      <c r="F59" s="22" t="s">
        <v>98</v>
      </c>
      <c r="G59" s="52" t="str">
        <f t="shared" si="0"/>
        <v>Samodoprinosi</v>
      </c>
    </row>
    <row r="60" spans="2:7">
      <c r="B60" s="20"/>
      <c r="C60" s="47"/>
      <c r="D60" s="47">
        <v>7155</v>
      </c>
      <c r="E60" s="21" t="s">
        <v>89</v>
      </c>
      <c r="F60" s="22" t="s">
        <v>99</v>
      </c>
      <c r="G60" s="52" t="str">
        <f t="shared" si="0"/>
        <v>Ostali prihodi</v>
      </c>
    </row>
    <row r="61" spans="2:7">
      <c r="B61" s="20"/>
      <c r="C61" s="45" t="s">
        <v>100</v>
      </c>
      <c r="D61" s="45">
        <v>72</v>
      </c>
      <c r="E61" s="23" t="s">
        <v>101</v>
      </c>
      <c r="F61" s="16" t="s">
        <v>102</v>
      </c>
      <c r="G61" s="52" t="str">
        <f t="shared" si="0"/>
        <v>Primici od prodaje imovine</v>
      </c>
    </row>
    <row r="62" spans="2:7">
      <c r="B62" s="17"/>
      <c r="C62" s="47">
        <v>721</v>
      </c>
      <c r="D62" s="47">
        <v>7212</v>
      </c>
      <c r="E62" s="21" t="s">
        <v>103</v>
      </c>
      <c r="F62" s="22" t="s">
        <v>104</v>
      </c>
      <c r="G62" s="52" t="str">
        <f t="shared" si="0"/>
        <v>Primici od prodaje nefinansijske imovine</v>
      </c>
    </row>
    <row r="63" spans="2:7">
      <c r="B63" s="20"/>
      <c r="C63" s="47">
        <v>722</v>
      </c>
      <c r="D63" s="47">
        <v>7222</v>
      </c>
      <c r="E63" s="21" t="s">
        <v>105</v>
      </c>
      <c r="F63" s="22" t="s">
        <v>106</v>
      </c>
      <c r="G63" s="52" t="str">
        <f t="shared" si="0"/>
        <v>Primici od prodaje finansijske imovine</v>
      </c>
    </row>
    <row r="64" spans="2:7" ht="23.25">
      <c r="B64" s="20"/>
      <c r="C64" s="45"/>
      <c r="D64" s="45">
        <v>73</v>
      </c>
      <c r="E64" s="23" t="s">
        <v>107</v>
      </c>
      <c r="F64" s="16" t="s">
        <v>108</v>
      </c>
      <c r="G64" s="52" t="str">
        <f t="shared" si="0"/>
        <v>Primici od otplate kredita i sredstva prenesena iz prethodne godine</v>
      </c>
    </row>
    <row r="65" spans="2:7">
      <c r="B65" s="17"/>
      <c r="C65" s="47">
        <v>731</v>
      </c>
      <c r="D65" s="47">
        <v>7311</v>
      </c>
      <c r="E65" s="21" t="s">
        <v>109</v>
      </c>
      <c r="F65" s="22" t="s">
        <v>110</v>
      </c>
      <c r="G65" s="52" t="str">
        <f t="shared" si="0"/>
        <v>Primici od otplate kredita</v>
      </c>
    </row>
    <row r="66" spans="2:7">
      <c r="B66" s="20"/>
      <c r="C66" s="47">
        <v>732</v>
      </c>
      <c r="D66" s="47">
        <v>7321</v>
      </c>
      <c r="E66" s="21" t="s">
        <v>111</v>
      </c>
      <c r="F66" s="22" t="s">
        <v>112</v>
      </c>
      <c r="G66" s="52" t="str">
        <f t="shared" si="0"/>
        <v>Sredstva prenesena iz prethodne godine</v>
      </c>
    </row>
    <row r="67" spans="2:7">
      <c r="B67" s="20"/>
      <c r="C67" s="45" t="s">
        <v>100</v>
      </c>
      <c r="D67" s="45">
        <v>74</v>
      </c>
      <c r="E67" s="23" t="s">
        <v>113</v>
      </c>
      <c r="F67" s="16" t="s">
        <v>114</v>
      </c>
      <c r="G67" s="52" t="str">
        <f t="shared" si="0"/>
        <v>Donacije i transferi</v>
      </c>
    </row>
    <row r="68" spans="2:7">
      <c r="B68" s="17"/>
      <c r="C68" s="47">
        <v>741</v>
      </c>
      <c r="D68" s="47">
        <v>7411</v>
      </c>
      <c r="E68" s="21" t="s">
        <v>115</v>
      </c>
      <c r="F68" s="22" t="s">
        <v>116</v>
      </c>
      <c r="G68" s="52" t="str">
        <f t="shared" si="0"/>
        <v>Donacije</v>
      </c>
    </row>
    <row r="69" spans="2:7">
      <c r="B69" s="20"/>
      <c r="C69" s="47">
        <v>742</v>
      </c>
      <c r="D69" s="47">
        <v>7421</v>
      </c>
      <c r="E69" s="21" t="s">
        <v>117</v>
      </c>
      <c r="F69" s="22" t="s">
        <v>118</v>
      </c>
      <c r="G69" s="52" t="str">
        <f t="shared" ref="G69:G133" si="1">+IF(ISBLANK(IF($B$2=1,E69,F69)),"",IF($B$2=1,E69,F69))</f>
        <v>Transferi</v>
      </c>
    </row>
    <row r="70" spans="2:7">
      <c r="B70" s="20"/>
      <c r="C70" s="46"/>
      <c r="D70" s="45">
        <v>75</v>
      </c>
      <c r="E70" s="23" t="s">
        <v>119</v>
      </c>
      <c r="F70" s="16" t="s">
        <v>120</v>
      </c>
      <c r="G70" s="52" t="str">
        <f t="shared" si="1"/>
        <v xml:space="preserve">Pozajmice i krediti </v>
      </c>
    </row>
    <row r="71" spans="2:7">
      <c r="B71" s="17"/>
      <c r="C71" s="45"/>
      <c r="D71" s="45">
        <v>751</v>
      </c>
      <c r="E71" s="18" t="s">
        <v>121</v>
      </c>
      <c r="F71" s="19" t="s">
        <v>120</v>
      </c>
      <c r="G71" s="52" t="str">
        <f t="shared" si="1"/>
        <v>Pozajmice i krediti</v>
      </c>
    </row>
    <row r="72" spans="2:7">
      <c r="B72" s="17"/>
      <c r="C72" s="47"/>
      <c r="D72" s="47">
        <v>7511</v>
      </c>
      <c r="E72" s="21" t="s">
        <v>122</v>
      </c>
      <c r="F72" s="22" t="s">
        <v>123</v>
      </c>
      <c r="G72" s="52" t="str">
        <f t="shared" si="1"/>
        <v>Pozajmice i krediti od domaćih izvora</v>
      </c>
    </row>
    <row r="73" spans="2:7">
      <c r="B73" s="20"/>
      <c r="C73" s="48"/>
      <c r="D73" s="48">
        <v>7512</v>
      </c>
      <c r="E73" s="24" t="s">
        <v>124</v>
      </c>
      <c r="F73" s="62" t="s">
        <v>125</v>
      </c>
      <c r="G73" s="53" t="str">
        <f t="shared" si="1"/>
        <v>Pozajmice i krediti od inostranih izvora</v>
      </c>
    </row>
    <row r="74" spans="2:7">
      <c r="B74" s="20"/>
      <c r="C74" s="44"/>
      <c r="D74" s="44">
        <v>4</v>
      </c>
      <c r="E74" s="15" t="s">
        <v>702</v>
      </c>
      <c r="F74" s="16" t="s">
        <v>127</v>
      </c>
      <c r="G74" s="52" t="str">
        <f t="shared" si="1"/>
        <v>Budžetki izdaci</v>
      </c>
    </row>
    <row r="75" spans="2:7">
      <c r="B75" s="20"/>
      <c r="C75" s="44"/>
      <c r="D75" s="44">
        <v>40</v>
      </c>
      <c r="E75" s="15" t="s">
        <v>428</v>
      </c>
      <c r="F75" s="16" t="s">
        <v>429</v>
      </c>
      <c r="G75" s="52" t="str">
        <f t="shared" si="1"/>
        <v>Tekući budžetski izdaci</v>
      </c>
    </row>
    <row r="76" spans="2:7">
      <c r="B76" s="13"/>
      <c r="C76" s="44"/>
      <c r="D76" s="44">
        <v>41</v>
      </c>
      <c r="E76" s="15" t="s">
        <v>128</v>
      </c>
      <c r="F76" s="16" t="s">
        <v>129</v>
      </c>
      <c r="G76" s="52" t="str">
        <f t="shared" si="1"/>
        <v>Tekući izdaci</v>
      </c>
    </row>
    <row r="77" spans="2:7">
      <c r="B77" s="14" t="s">
        <v>100</v>
      </c>
      <c r="C77" s="46"/>
      <c r="D77" s="44">
        <v>411</v>
      </c>
      <c r="E77" s="18" t="s">
        <v>130</v>
      </c>
      <c r="F77" s="19" t="s">
        <v>131</v>
      </c>
      <c r="G77" s="52" t="str">
        <f t="shared" si="1"/>
        <v>Bruto zarade i doprinosi na teret poslodavca</v>
      </c>
    </row>
    <row r="78" spans="2:7">
      <c r="B78" s="14"/>
      <c r="C78" s="49"/>
      <c r="D78" s="49">
        <v>4111</v>
      </c>
      <c r="E78" s="21" t="s">
        <v>132</v>
      </c>
      <c r="F78" s="22" t="s">
        <v>133</v>
      </c>
      <c r="G78" s="52" t="str">
        <f t="shared" si="1"/>
        <v>Neto zarade</v>
      </c>
    </row>
    <row r="79" spans="2:7">
      <c r="B79" s="25"/>
      <c r="C79" s="49"/>
      <c r="D79" s="49">
        <v>4112</v>
      </c>
      <c r="E79" s="21" t="s">
        <v>134</v>
      </c>
      <c r="F79" s="22" t="s">
        <v>30</v>
      </c>
      <c r="G79" s="52" t="str">
        <f t="shared" si="1"/>
        <v>Porez na zarade</v>
      </c>
    </row>
    <row r="80" spans="2:7">
      <c r="B80" s="25"/>
      <c r="C80" s="49"/>
      <c r="D80" s="49">
        <v>4113</v>
      </c>
      <c r="E80" s="21" t="s">
        <v>135</v>
      </c>
      <c r="F80" s="22" t="s">
        <v>136</v>
      </c>
      <c r="G80" s="52" t="str">
        <f t="shared" si="1"/>
        <v>Doprinosi na teret zaposlenog</v>
      </c>
    </row>
    <row r="81" spans="2:7" ht="15.75">
      <c r="B81" s="25"/>
      <c r="C81" s="50"/>
      <c r="D81" s="49">
        <v>4114</v>
      </c>
      <c r="E81" s="21" t="s">
        <v>137</v>
      </c>
      <c r="F81" s="22" t="s">
        <v>138</v>
      </c>
      <c r="G81" s="52" t="str">
        <f t="shared" si="1"/>
        <v>Doprinosi na teret poslodavca</v>
      </c>
    </row>
    <row r="82" spans="2:7" ht="15.75">
      <c r="B82" s="26"/>
      <c r="C82" s="49"/>
      <c r="D82" s="49">
        <v>4115</v>
      </c>
      <c r="E82" s="21" t="s">
        <v>139</v>
      </c>
      <c r="F82" s="22" t="s">
        <v>140</v>
      </c>
      <c r="G82" s="52" t="str">
        <f t="shared" si="1"/>
        <v>Opštinski prirez</v>
      </c>
    </row>
    <row r="83" spans="2:7">
      <c r="B83" s="25"/>
      <c r="C83" s="46"/>
      <c r="D83" s="44">
        <v>412</v>
      </c>
      <c r="E83" s="18" t="s">
        <v>141</v>
      </c>
      <c r="F83" s="19" t="s">
        <v>142</v>
      </c>
      <c r="G83" s="52" t="str">
        <f t="shared" si="1"/>
        <v>Ostala lična primanja</v>
      </c>
    </row>
    <row r="84" spans="2:7">
      <c r="B84" s="14"/>
      <c r="C84" s="49"/>
      <c r="D84" s="49">
        <v>4121</v>
      </c>
      <c r="E84" s="21" t="s">
        <v>143</v>
      </c>
      <c r="F84" s="22" t="s">
        <v>144</v>
      </c>
      <c r="G84" s="52" t="str">
        <f t="shared" si="1"/>
        <v>Naknada za zimnicu</v>
      </c>
    </row>
    <row r="85" spans="2:7">
      <c r="B85" s="25"/>
      <c r="C85" s="49"/>
      <c r="D85" s="49">
        <v>4122</v>
      </c>
      <c r="E85" s="21" t="s">
        <v>145</v>
      </c>
      <c r="F85" s="22" t="s">
        <v>146</v>
      </c>
      <c r="G85" s="52" t="str">
        <f t="shared" si="1"/>
        <v>Naknada za stanovanje i odvojen život</v>
      </c>
    </row>
    <row r="86" spans="2:7">
      <c r="B86" s="25"/>
      <c r="C86" s="49"/>
      <c r="D86" s="49">
        <v>4123</v>
      </c>
      <c r="E86" s="21" t="s">
        <v>147</v>
      </c>
      <c r="F86" s="22" t="s">
        <v>148</v>
      </c>
      <c r="G86" s="52" t="str">
        <f t="shared" si="1"/>
        <v>Naknada za prevoz</v>
      </c>
    </row>
    <row r="87" spans="2:7">
      <c r="B87" s="25"/>
      <c r="C87" s="49"/>
      <c r="D87" s="49">
        <v>4124</v>
      </c>
      <c r="E87" s="21" t="s">
        <v>149</v>
      </c>
      <c r="F87" s="22" t="s">
        <v>150</v>
      </c>
      <c r="G87" s="52" t="str">
        <f t="shared" si="1"/>
        <v>Jubilarne nagrade</v>
      </c>
    </row>
    <row r="88" spans="2:7">
      <c r="B88" s="25"/>
      <c r="C88" s="49"/>
      <c r="D88" s="49">
        <v>4125</v>
      </c>
      <c r="E88" s="21" t="s">
        <v>151</v>
      </c>
      <c r="F88" s="22" t="s">
        <v>152</v>
      </c>
      <c r="G88" s="52" t="str">
        <f t="shared" si="1"/>
        <v>Otpremnine</v>
      </c>
    </row>
    <row r="89" spans="2:7">
      <c r="B89" s="25"/>
      <c r="C89" s="49"/>
      <c r="D89" s="49">
        <v>4126</v>
      </c>
      <c r="E89" s="21" t="s">
        <v>153</v>
      </c>
      <c r="F89" s="22" t="s">
        <v>154</v>
      </c>
      <c r="G89" s="52" t="str">
        <f t="shared" si="1"/>
        <v>Naknada skupstinskim poslanicima</v>
      </c>
    </row>
    <row r="90" spans="2:7">
      <c r="B90" s="25"/>
      <c r="C90" s="49"/>
      <c r="D90" s="49">
        <v>4127</v>
      </c>
      <c r="E90" s="21" t="s">
        <v>87</v>
      </c>
      <c r="F90" s="22" t="s">
        <v>155</v>
      </c>
      <c r="G90" s="52" t="str">
        <f t="shared" si="1"/>
        <v>Ostale naknade</v>
      </c>
    </row>
    <row r="91" spans="2:7">
      <c r="B91" s="25"/>
      <c r="C91" s="46"/>
      <c r="D91" s="44">
        <v>413</v>
      </c>
      <c r="E91" s="18" t="s">
        <v>156</v>
      </c>
      <c r="F91" s="19" t="s">
        <v>157</v>
      </c>
      <c r="G91" s="52" t="str">
        <f t="shared" si="1"/>
        <v>Rashodi za materijal</v>
      </c>
    </row>
    <row r="92" spans="2:7">
      <c r="B92" s="14"/>
      <c r="C92" s="49"/>
      <c r="D92" s="49">
        <v>4131</v>
      </c>
      <c r="E92" s="21" t="s">
        <v>158</v>
      </c>
      <c r="F92" s="22" t="s">
        <v>159</v>
      </c>
      <c r="G92" s="52" t="str">
        <f t="shared" si="1"/>
        <v>Administrativni materijal</v>
      </c>
    </row>
    <row r="93" spans="2:7">
      <c r="B93" s="25"/>
      <c r="C93" s="49"/>
      <c r="D93" s="49">
        <v>4132</v>
      </c>
      <c r="E93" s="21" t="s">
        <v>160</v>
      </c>
      <c r="F93" s="22" t="s">
        <v>161</v>
      </c>
      <c r="G93" s="52" t="str">
        <f t="shared" si="1"/>
        <v>Materijal za zdravstvenu zaštitu</v>
      </c>
    </row>
    <row r="94" spans="2:7">
      <c r="B94" s="25"/>
      <c r="C94" s="49"/>
      <c r="D94" s="49">
        <v>4133</v>
      </c>
      <c r="E94" s="21" t="s">
        <v>162</v>
      </c>
      <c r="F94" s="22" t="s">
        <v>163</v>
      </c>
      <c r="G94" s="52" t="str">
        <f t="shared" si="1"/>
        <v>Materijal za posebne namjene</v>
      </c>
    </row>
    <row r="95" spans="2:7">
      <c r="B95" s="25"/>
      <c r="C95" s="49"/>
      <c r="D95" s="49">
        <v>4134</v>
      </c>
      <c r="E95" s="21" t="s">
        <v>164</v>
      </c>
      <c r="F95" s="22" t="s">
        <v>165</v>
      </c>
      <c r="G95" s="52" t="str">
        <f t="shared" si="1"/>
        <v>Rashodi za energiju</v>
      </c>
    </row>
    <row r="96" spans="2:7">
      <c r="B96" s="25"/>
      <c r="C96" s="49"/>
      <c r="D96" s="49">
        <v>4135</v>
      </c>
      <c r="E96" s="21" t="s">
        <v>166</v>
      </c>
      <c r="F96" s="22" t="s">
        <v>167</v>
      </c>
      <c r="G96" s="52" t="str">
        <f t="shared" si="1"/>
        <v>Rashodi za gorivo</v>
      </c>
    </row>
    <row r="97" spans="2:7">
      <c r="B97" s="25"/>
      <c r="C97" s="49"/>
      <c r="D97" s="49">
        <v>4139</v>
      </c>
      <c r="E97" s="21" t="s">
        <v>168</v>
      </c>
      <c r="F97" s="22" t="s">
        <v>169</v>
      </c>
      <c r="G97" s="52" t="str">
        <f t="shared" si="1"/>
        <v>Ostali rashodi za materijal</v>
      </c>
    </row>
    <row r="98" spans="2:7">
      <c r="B98" s="25"/>
      <c r="C98" s="46"/>
      <c r="D98" s="44">
        <v>414</v>
      </c>
      <c r="E98" s="18" t="s">
        <v>170</v>
      </c>
      <c r="F98" s="19" t="s">
        <v>171</v>
      </c>
      <c r="G98" s="52" t="str">
        <f t="shared" si="1"/>
        <v>Rashodi za usluge</v>
      </c>
    </row>
    <row r="99" spans="2:7">
      <c r="B99" s="14"/>
      <c r="C99" s="49"/>
      <c r="D99" s="49">
        <v>4141</v>
      </c>
      <c r="E99" s="21" t="s">
        <v>172</v>
      </c>
      <c r="F99" s="22" t="s">
        <v>173</v>
      </c>
      <c r="G99" s="52" t="str">
        <f t="shared" si="1"/>
        <v>Službena putovanja</v>
      </c>
    </row>
    <row r="100" spans="2:7">
      <c r="B100" s="25"/>
      <c r="C100" s="49"/>
      <c r="D100" s="49">
        <v>4142</v>
      </c>
      <c r="E100" s="21" t="s">
        <v>174</v>
      </c>
      <c r="F100" s="22" t="s">
        <v>175</v>
      </c>
      <c r="G100" s="52" t="str">
        <f t="shared" si="1"/>
        <v>Reprezentacija</v>
      </c>
    </row>
    <row r="101" spans="2:7">
      <c r="B101" s="25"/>
      <c r="C101" s="49"/>
      <c r="D101" s="49">
        <v>4143</v>
      </c>
      <c r="E101" s="21" t="s">
        <v>176</v>
      </c>
      <c r="F101" s="22" t="s">
        <v>177</v>
      </c>
      <c r="G101" s="52" t="str">
        <f t="shared" si="1"/>
        <v>Komunikacione usluge</v>
      </c>
    </row>
    <row r="102" spans="2:7">
      <c r="B102" s="25"/>
      <c r="C102" s="49"/>
      <c r="D102" s="49">
        <v>4144</v>
      </c>
      <c r="E102" s="21" t="s">
        <v>178</v>
      </c>
      <c r="F102" s="22" t="s">
        <v>179</v>
      </c>
      <c r="G102" s="52" t="str">
        <f t="shared" si="1"/>
        <v>Bankarske usluge i negativne kursne razlike</v>
      </c>
    </row>
    <row r="103" spans="2:7">
      <c r="B103" s="25"/>
      <c r="C103" s="49"/>
      <c r="D103" s="49">
        <v>4145</v>
      </c>
      <c r="E103" s="21" t="s">
        <v>180</v>
      </c>
      <c r="F103" s="22" t="s">
        <v>181</v>
      </c>
      <c r="G103" s="52" t="str">
        <f t="shared" si="1"/>
        <v>Usluge prevoza</v>
      </c>
    </row>
    <row r="104" spans="2:7">
      <c r="B104" s="25"/>
      <c r="C104" s="49"/>
      <c r="D104" s="49">
        <v>4146</v>
      </c>
      <c r="E104" s="21" t="s">
        <v>182</v>
      </c>
      <c r="F104" s="22" t="s">
        <v>183</v>
      </c>
      <c r="G104" s="52" t="str">
        <f t="shared" si="1"/>
        <v>Advokatske, notarske i pravne usluge</v>
      </c>
    </row>
    <row r="105" spans="2:7">
      <c r="B105" s="25"/>
      <c r="C105" s="49"/>
      <c r="D105" s="49">
        <v>4147</v>
      </c>
      <c r="E105" s="21" t="s">
        <v>184</v>
      </c>
      <c r="F105" s="22" t="s">
        <v>185</v>
      </c>
      <c r="G105" s="52" t="str">
        <f t="shared" si="1"/>
        <v>Konsultantske usluge, projekti i studije</v>
      </c>
    </row>
    <row r="106" spans="2:7">
      <c r="B106" s="25"/>
      <c r="C106" s="49"/>
      <c r="D106" s="49">
        <v>4148</v>
      </c>
      <c r="E106" s="21" t="s">
        <v>186</v>
      </c>
      <c r="F106" s="22" t="s">
        <v>187</v>
      </c>
      <c r="G106" s="52" t="str">
        <f t="shared" si="1"/>
        <v>Usluge stručnog usavršavanja</v>
      </c>
    </row>
    <row r="107" spans="2:7">
      <c r="B107" s="25"/>
      <c r="C107" s="49"/>
      <c r="D107" s="49">
        <v>4149</v>
      </c>
      <c r="E107" s="21" t="s">
        <v>188</v>
      </c>
      <c r="F107" s="22" t="s">
        <v>189</v>
      </c>
      <c r="G107" s="52" t="str">
        <f t="shared" si="1"/>
        <v>Ostale usluge</v>
      </c>
    </row>
    <row r="108" spans="2:7">
      <c r="B108" s="25"/>
      <c r="C108" s="46"/>
      <c r="D108" s="44">
        <v>415</v>
      </c>
      <c r="E108" s="18" t="s">
        <v>190</v>
      </c>
      <c r="F108" s="19" t="s">
        <v>191</v>
      </c>
      <c r="G108" s="52" t="str">
        <f t="shared" si="1"/>
        <v>Rashodi za tekuće održavanje</v>
      </c>
    </row>
    <row r="109" spans="2:7">
      <c r="B109" s="14"/>
      <c r="C109" s="49"/>
      <c r="D109" s="49">
        <v>4151</v>
      </c>
      <c r="E109" s="21" t="s">
        <v>192</v>
      </c>
      <c r="F109" s="22" t="s">
        <v>193</v>
      </c>
      <c r="G109" s="52" t="str">
        <f t="shared" si="1"/>
        <v>Tekuće održavanje javne infrastrukture</v>
      </c>
    </row>
    <row r="110" spans="2:7">
      <c r="B110" s="25"/>
      <c r="C110" s="49"/>
      <c r="D110" s="49">
        <v>4152</v>
      </c>
      <c r="E110" s="21" t="s">
        <v>194</v>
      </c>
      <c r="F110" s="22" t="s">
        <v>195</v>
      </c>
      <c r="G110" s="52" t="str">
        <f t="shared" si="1"/>
        <v>Tekuće održavanje građevinskih objekata</v>
      </c>
    </row>
    <row r="111" spans="2:7">
      <c r="B111" s="25"/>
      <c r="C111" s="49"/>
      <c r="D111" s="49">
        <v>4153</v>
      </c>
      <c r="E111" s="21" t="s">
        <v>196</v>
      </c>
      <c r="F111" s="22" t="s">
        <v>197</v>
      </c>
      <c r="G111" s="52" t="str">
        <f t="shared" si="1"/>
        <v>Tekuće održavanje opreme</v>
      </c>
    </row>
    <row r="112" spans="2:7">
      <c r="B112" s="25"/>
      <c r="C112" s="46"/>
      <c r="D112" s="44">
        <v>416</v>
      </c>
      <c r="E112" s="18" t="s">
        <v>198</v>
      </c>
      <c r="F112" s="19" t="s">
        <v>199</v>
      </c>
      <c r="G112" s="52" t="str">
        <f t="shared" si="1"/>
        <v>Kamate</v>
      </c>
    </row>
    <row r="113" spans="2:7">
      <c r="B113" s="14"/>
      <c r="C113" s="49"/>
      <c r="D113" s="49">
        <v>4161</v>
      </c>
      <c r="E113" s="21" t="s">
        <v>200</v>
      </c>
      <c r="F113" s="22" t="s">
        <v>201</v>
      </c>
      <c r="G113" s="52" t="str">
        <f t="shared" si="1"/>
        <v>Kamate rezidentima</v>
      </c>
    </row>
    <row r="114" spans="2:7">
      <c r="B114" s="25"/>
      <c r="C114" s="49"/>
      <c r="D114" s="49">
        <v>4162</v>
      </c>
      <c r="E114" s="21" t="s">
        <v>202</v>
      </c>
      <c r="F114" s="22" t="s">
        <v>203</v>
      </c>
      <c r="G114" s="52" t="str">
        <f t="shared" si="1"/>
        <v>Kamate nerezidentima</v>
      </c>
    </row>
    <row r="115" spans="2:7">
      <c r="B115" s="25"/>
      <c r="C115" s="46"/>
      <c r="D115" s="44">
        <v>417</v>
      </c>
      <c r="E115" s="18" t="s">
        <v>204</v>
      </c>
      <c r="F115" s="19" t="s">
        <v>205</v>
      </c>
      <c r="G115" s="52" t="str">
        <f t="shared" si="1"/>
        <v>Renta</v>
      </c>
    </row>
    <row r="116" spans="2:7">
      <c r="B116" s="14"/>
      <c r="C116" s="49"/>
      <c r="D116" s="49">
        <v>4171</v>
      </c>
      <c r="E116" s="21" t="s">
        <v>206</v>
      </c>
      <c r="F116" s="22" t="s">
        <v>207</v>
      </c>
      <c r="G116" s="52" t="str">
        <f t="shared" si="1"/>
        <v>Zakup objekata</v>
      </c>
    </row>
    <row r="117" spans="2:7">
      <c r="B117" s="25"/>
      <c r="C117" s="49"/>
      <c r="D117" s="49">
        <v>4172</v>
      </c>
      <c r="E117" s="21" t="s">
        <v>208</v>
      </c>
      <c r="F117" s="22" t="s">
        <v>209</v>
      </c>
      <c r="G117" s="52" t="str">
        <f t="shared" si="1"/>
        <v>Zakup opreme</v>
      </c>
    </row>
    <row r="118" spans="2:7">
      <c r="B118" s="25"/>
      <c r="C118" s="49"/>
      <c r="D118" s="49">
        <v>4173</v>
      </c>
      <c r="E118" s="21" t="s">
        <v>210</v>
      </c>
      <c r="F118" s="22" t="s">
        <v>211</v>
      </c>
      <c r="G118" s="52" t="str">
        <f t="shared" si="1"/>
        <v>Zakup zemljišta</v>
      </c>
    </row>
    <row r="119" spans="2:7">
      <c r="B119" s="25"/>
      <c r="C119" s="46"/>
      <c r="D119" s="44">
        <v>418</v>
      </c>
      <c r="E119" s="18" t="s">
        <v>212</v>
      </c>
      <c r="F119" s="19" t="s">
        <v>213</v>
      </c>
      <c r="G119" s="52" t="str">
        <f t="shared" si="1"/>
        <v>Subvencije</v>
      </c>
    </row>
    <row r="120" spans="2:7">
      <c r="B120" s="14"/>
      <c r="C120" s="49"/>
      <c r="D120" s="49">
        <v>4181</v>
      </c>
      <c r="E120" s="21" t="s">
        <v>214</v>
      </c>
      <c r="F120" s="22" t="s">
        <v>215</v>
      </c>
      <c r="G120" s="52" t="str">
        <f t="shared" si="1"/>
        <v>Subvencije za proizvodnju i pružanje usluga</v>
      </c>
    </row>
    <row r="121" spans="2:7">
      <c r="B121" s="25"/>
      <c r="C121" s="49"/>
      <c r="D121" s="49">
        <v>4182</v>
      </c>
      <c r="E121" s="21" t="s">
        <v>216</v>
      </c>
      <c r="F121" s="22" t="s">
        <v>217</v>
      </c>
      <c r="G121" s="52" t="str">
        <f t="shared" si="1"/>
        <v>Izvozne subvencije</v>
      </c>
    </row>
    <row r="122" spans="2:7">
      <c r="B122" s="25"/>
      <c r="C122" s="49"/>
      <c r="D122" s="49">
        <v>4183</v>
      </c>
      <c r="E122" s="21" t="s">
        <v>218</v>
      </c>
      <c r="F122" s="22" t="s">
        <v>219</v>
      </c>
      <c r="G122" s="52" t="str">
        <f t="shared" si="1"/>
        <v>Uvozne subvencije</v>
      </c>
    </row>
    <row r="123" spans="2:7">
      <c r="B123" s="25"/>
      <c r="C123" s="46"/>
      <c r="D123" s="44">
        <v>419</v>
      </c>
      <c r="E123" s="18" t="s">
        <v>220</v>
      </c>
      <c r="F123" s="19" t="s">
        <v>221</v>
      </c>
      <c r="G123" s="52" t="str">
        <f t="shared" si="1"/>
        <v>Ostali izdaci</v>
      </c>
    </row>
    <row r="124" spans="2:7">
      <c r="B124" s="14"/>
      <c r="C124" s="49"/>
      <c r="D124" s="49">
        <v>4191</v>
      </c>
      <c r="E124" s="21" t="s">
        <v>222</v>
      </c>
      <c r="F124" s="22" t="s">
        <v>223</v>
      </c>
      <c r="G124" s="52" t="str">
        <f t="shared" si="1"/>
        <v>Izdaci po osnovu isplate ugovora o djelu</v>
      </c>
    </row>
    <row r="125" spans="2:7">
      <c r="B125" s="25"/>
      <c r="C125" s="49"/>
      <c r="D125" s="49">
        <v>4192</v>
      </c>
      <c r="E125" s="21" t="s">
        <v>224</v>
      </c>
      <c r="F125" s="22" t="s">
        <v>225</v>
      </c>
      <c r="G125" s="52" t="str">
        <f t="shared" si="1"/>
        <v>Izdaci po osnovu troškova sudskih postupaka</v>
      </c>
    </row>
    <row r="126" spans="2:7">
      <c r="B126" s="25"/>
      <c r="C126" s="49"/>
      <c r="D126" s="49">
        <v>4193</v>
      </c>
      <c r="E126" s="21" t="s">
        <v>226</v>
      </c>
      <c r="F126" s="22" t="s">
        <v>227</v>
      </c>
      <c r="G126" s="52" t="str">
        <f t="shared" si="1"/>
        <v>Izrada i održavanje softvera</v>
      </c>
    </row>
    <row r="127" spans="2:7">
      <c r="B127" s="25"/>
      <c r="C127" s="49"/>
      <c r="D127" s="49">
        <v>4194</v>
      </c>
      <c r="E127" s="21" t="s">
        <v>228</v>
      </c>
      <c r="F127" s="22" t="s">
        <v>229</v>
      </c>
      <c r="G127" s="52" t="str">
        <f t="shared" si="1"/>
        <v>Osiguranje</v>
      </c>
    </row>
    <row r="128" spans="2:7" ht="23.25">
      <c r="B128" s="25"/>
      <c r="C128" s="47"/>
      <c r="D128" s="47">
        <v>4195</v>
      </c>
      <c r="E128" s="27" t="s">
        <v>230</v>
      </c>
      <c r="F128" s="22" t="s">
        <v>231</v>
      </c>
      <c r="G128" s="52" t="str">
        <f t="shared" si="1"/>
        <v>Kontribucije za članstvo u domaćim i međunarodnim organizacijama</v>
      </c>
    </row>
    <row r="129" spans="2:7">
      <c r="B129" s="20"/>
      <c r="C129" s="49"/>
      <c r="D129" s="49">
        <v>4196</v>
      </c>
      <c r="E129" s="21" t="s">
        <v>232</v>
      </c>
      <c r="F129" s="22" t="s">
        <v>233</v>
      </c>
      <c r="G129" s="52" t="str">
        <f t="shared" si="1"/>
        <v>Komunalne naknade</v>
      </c>
    </row>
    <row r="130" spans="2:7">
      <c r="B130" s="25"/>
      <c r="C130" s="49"/>
      <c r="D130" s="47">
        <v>4197</v>
      </c>
      <c r="E130" s="21" t="s">
        <v>234</v>
      </c>
      <c r="F130" s="22" t="s">
        <v>235</v>
      </c>
      <c r="G130" s="52" t="str">
        <f t="shared" si="1"/>
        <v>Kazne</v>
      </c>
    </row>
    <row r="131" spans="2:7">
      <c r="B131" s="25"/>
      <c r="C131" s="49"/>
      <c r="D131" s="49">
        <v>4198</v>
      </c>
      <c r="E131" s="21" t="s">
        <v>55</v>
      </c>
      <c r="F131" s="22" t="s">
        <v>70</v>
      </c>
      <c r="G131" s="52" t="str">
        <f t="shared" si="1"/>
        <v>Takse</v>
      </c>
    </row>
    <row r="132" spans="2:7">
      <c r="B132" s="25"/>
      <c r="C132" s="49"/>
      <c r="D132" s="47">
        <v>4199</v>
      </c>
      <c r="E132" s="21" t="s">
        <v>236</v>
      </c>
      <c r="F132" s="22" t="s">
        <v>237</v>
      </c>
      <c r="G132" s="52" t="str">
        <f t="shared" si="1"/>
        <v>Ostalo</v>
      </c>
    </row>
    <row r="133" spans="2:7">
      <c r="B133" s="25"/>
      <c r="C133" s="44" t="s">
        <v>100</v>
      </c>
      <c r="D133" s="44">
        <v>42</v>
      </c>
      <c r="E133" s="15" t="s">
        <v>238</v>
      </c>
      <c r="F133" s="16" t="s">
        <v>239</v>
      </c>
      <c r="G133" s="52" t="str">
        <f t="shared" si="1"/>
        <v>Transferi za socijalnu zaštitu</v>
      </c>
    </row>
    <row r="134" spans="2:7">
      <c r="B134" s="14"/>
      <c r="C134" s="46"/>
      <c r="D134" s="44">
        <v>421</v>
      </c>
      <c r="E134" s="18" t="s">
        <v>240</v>
      </c>
      <c r="F134" s="19" t="s">
        <v>241</v>
      </c>
      <c r="G134" s="52" t="str">
        <f t="shared" ref="G134:G198" si="2">+IF(ISBLANK(IF($B$2=1,E134,F134)),"",IF($B$2=1,E134,F134))</f>
        <v>Prava iz oblasti socijalne zaštite</v>
      </c>
    </row>
    <row r="135" spans="2:7">
      <c r="B135" s="14"/>
      <c r="C135" s="49" t="s">
        <v>100</v>
      </c>
      <c r="D135" s="49">
        <v>4211</v>
      </c>
      <c r="E135" s="21" t="s">
        <v>242</v>
      </c>
      <c r="F135" s="22" t="s">
        <v>243</v>
      </c>
      <c r="G135" s="52" t="str">
        <f t="shared" si="2"/>
        <v>Dječiji dodaci</v>
      </c>
    </row>
    <row r="136" spans="2:7">
      <c r="B136" s="25"/>
      <c r="C136" s="49"/>
      <c r="D136" s="49">
        <v>4212</v>
      </c>
      <c r="E136" s="21" t="s">
        <v>244</v>
      </c>
      <c r="F136" s="22" t="s">
        <v>245</v>
      </c>
      <c r="G136" s="52" t="str">
        <f t="shared" si="2"/>
        <v>Boračko invalidska zaštita</v>
      </c>
    </row>
    <row r="137" spans="2:7">
      <c r="B137" s="25"/>
      <c r="C137" s="49"/>
      <c r="D137" s="49">
        <v>4213</v>
      </c>
      <c r="E137" s="21" t="s">
        <v>246</v>
      </c>
      <c r="F137" s="22" t="s">
        <v>247</v>
      </c>
      <c r="G137" s="52" t="str">
        <f t="shared" si="2"/>
        <v>Materijalno obezbjeđenje porodice</v>
      </c>
    </row>
    <row r="138" spans="2:7">
      <c r="B138" s="25"/>
      <c r="C138" s="49"/>
      <c r="D138" s="49">
        <v>4214</v>
      </c>
      <c r="E138" s="21" t="s">
        <v>248</v>
      </c>
      <c r="F138" s="22" t="s">
        <v>249</v>
      </c>
      <c r="G138" s="52" t="str">
        <f t="shared" si="2"/>
        <v>Porodiljska odsustva</v>
      </c>
    </row>
    <row r="139" spans="2:7">
      <c r="B139" s="25"/>
      <c r="C139" s="49"/>
      <c r="D139" s="49">
        <v>4215</v>
      </c>
      <c r="E139" s="21" t="s">
        <v>250</v>
      </c>
      <c r="F139" s="22" t="s">
        <v>251</v>
      </c>
      <c r="G139" s="52" t="str">
        <f t="shared" si="2"/>
        <v>Tuđa njega i pomoć</v>
      </c>
    </row>
    <row r="140" spans="2:7">
      <c r="B140" s="25"/>
      <c r="C140" s="49"/>
      <c r="D140" s="49">
        <v>4216</v>
      </c>
      <c r="E140" s="21" t="s">
        <v>252</v>
      </c>
      <c r="F140" s="22" t="s">
        <v>253</v>
      </c>
      <c r="G140" s="52" t="str">
        <f t="shared" si="2"/>
        <v>Ishrana djece u predškolskim ustanovama</v>
      </c>
    </row>
    <row r="141" spans="2:7">
      <c r="B141" s="25"/>
      <c r="C141" s="49"/>
      <c r="D141" s="49">
        <v>4217</v>
      </c>
      <c r="E141" s="21" t="s">
        <v>254</v>
      </c>
      <c r="F141" s="22" t="s">
        <v>255</v>
      </c>
      <c r="G141" s="52" t="str">
        <f t="shared" si="2"/>
        <v>Izdržavanje štićenika u domovima</v>
      </c>
    </row>
    <row r="142" spans="2:7">
      <c r="B142" s="25"/>
      <c r="C142" s="46"/>
      <c r="D142" s="44">
        <v>422</v>
      </c>
      <c r="E142" s="18" t="s">
        <v>256</v>
      </c>
      <c r="F142" s="19" t="s">
        <v>257</v>
      </c>
      <c r="G142" s="52" t="str">
        <f t="shared" si="2"/>
        <v>Sredstva za tehnološke viškove</v>
      </c>
    </row>
    <row r="143" spans="2:7">
      <c r="B143" s="14"/>
      <c r="C143" s="49"/>
      <c r="D143" s="49">
        <v>4221</v>
      </c>
      <c r="E143" s="21" t="s">
        <v>258</v>
      </c>
      <c r="F143" s="22" t="s">
        <v>259</v>
      </c>
      <c r="G143" s="52" t="str">
        <f t="shared" si="2"/>
        <v>Garantovane zarade</v>
      </c>
    </row>
    <row r="144" spans="2:7">
      <c r="B144" s="25"/>
      <c r="C144" s="49"/>
      <c r="D144" s="49">
        <v>4222</v>
      </c>
      <c r="E144" s="21" t="s">
        <v>260</v>
      </c>
      <c r="F144" s="22" t="s">
        <v>261</v>
      </c>
      <c r="G144" s="52" t="str">
        <f t="shared" si="2"/>
        <v>Otpremnine za tehnološke viškove</v>
      </c>
    </row>
    <row r="145" spans="2:7">
      <c r="B145" s="25"/>
      <c r="C145" s="49"/>
      <c r="D145" s="49">
        <v>4223</v>
      </c>
      <c r="E145" s="21" t="s">
        <v>262</v>
      </c>
      <c r="F145" s="22" t="s">
        <v>263</v>
      </c>
      <c r="G145" s="52" t="str">
        <f t="shared" si="2"/>
        <v>Dokup staža</v>
      </c>
    </row>
    <row r="146" spans="2:7">
      <c r="B146" s="25"/>
      <c r="C146" s="49"/>
      <c r="D146" s="49">
        <v>4224</v>
      </c>
      <c r="E146" s="21" t="s">
        <v>264</v>
      </c>
      <c r="F146" s="22" t="s">
        <v>265</v>
      </c>
      <c r="G146" s="52" t="str">
        <f t="shared" si="2"/>
        <v>Naknade nezaposlenim licima</v>
      </c>
    </row>
    <row r="147" spans="2:7">
      <c r="B147" s="25"/>
      <c r="C147" s="49"/>
      <c r="D147" s="49">
        <v>4225</v>
      </c>
      <c r="E147" s="21" t="s">
        <v>236</v>
      </c>
      <c r="F147" s="22" t="s">
        <v>266</v>
      </c>
      <c r="G147" s="52" t="str">
        <f t="shared" si="2"/>
        <v>Ostalo</v>
      </c>
    </row>
    <row r="148" spans="2:7">
      <c r="B148" s="25"/>
      <c r="C148" s="46"/>
      <c r="D148" s="44">
        <v>423</v>
      </c>
      <c r="E148" s="18" t="s">
        <v>267</v>
      </c>
      <c r="F148" s="19" t="s">
        <v>268</v>
      </c>
      <c r="G148" s="52" t="str">
        <f t="shared" si="2"/>
        <v>Prava iz oblasti penzijskog i invalidskog osiguranja</v>
      </c>
    </row>
    <row r="149" spans="2:7">
      <c r="B149" s="14"/>
      <c r="C149" s="49"/>
      <c r="D149" s="49">
        <v>4231</v>
      </c>
      <c r="E149" s="21" t="s">
        <v>269</v>
      </c>
      <c r="F149" s="22" t="s">
        <v>270</v>
      </c>
      <c r="G149" s="52" t="str">
        <f t="shared" si="2"/>
        <v>Starosna penzija</v>
      </c>
    </row>
    <row r="150" spans="2:7">
      <c r="B150" s="25"/>
      <c r="C150" s="49"/>
      <c r="D150" s="49">
        <v>4232</v>
      </c>
      <c r="E150" s="21" t="s">
        <v>271</v>
      </c>
      <c r="F150" s="22" t="s">
        <v>272</v>
      </c>
      <c r="G150" s="52" t="str">
        <f t="shared" si="2"/>
        <v>Invalidska penzija</v>
      </c>
    </row>
    <row r="151" spans="2:7">
      <c r="B151" s="25"/>
      <c r="C151" s="49"/>
      <c r="D151" s="49">
        <v>4233</v>
      </c>
      <c r="E151" s="21" t="s">
        <v>273</v>
      </c>
      <c r="F151" s="22" t="s">
        <v>274</v>
      </c>
      <c r="G151" s="52" t="str">
        <f t="shared" si="2"/>
        <v>Porodična penzija</v>
      </c>
    </row>
    <row r="152" spans="2:7">
      <c r="B152" s="25"/>
      <c r="C152" s="49"/>
      <c r="D152" s="49">
        <v>4234</v>
      </c>
      <c r="E152" s="21" t="s">
        <v>69</v>
      </c>
      <c r="F152" s="22" t="s">
        <v>275</v>
      </c>
      <c r="G152" s="52" t="str">
        <f t="shared" si="2"/>
        <v>Naknade</v>
      </c>
    </row>
    <row r="153" spans="2:7">
      <c r="B153" s="25"/>
      <c r="C153" s="49"/>
      <c r="D153" s="49">
        <v>4235</v>
      </c>
      <c r="E153" s="21" t="s">
        <v>276</v>
      </c>
      <c r="F153" s="22" t="s">
        <v>277</v>
      </c>
      <c r="G153" s="52" t="str">
        <f t="shared" si="2"/>
        <v>Dodaci</v>
      </c>
    </row>
    <row r="154" spans="2:7">
      <c r="B154" s="25"/>
      <c r="C154" s="49"/>
      <c r="D154" s="49">
        <v>4236</v>
      </c>
      <c r="E154" s="21" t="s">
        <v>278</v>
      </c>
      <c r="F154" s="22" t="s">
        <v>279</v>
      </c>
      <c r="G154" s="52" t="str">
        <f t="shared" si="2"/>
        <v>Ostala prava</v>
      </c>
    </row>
    <row r="155" spans="2:7">
      <c r="B155" s="25"/>
      <c r="C155" s="49"/>
      <c r="D155" s="49">
        <v>4237</v>
      </c>
      <c r="E155" s="21" t="s">
        <v>280</v>
      </c>
      <c r="F155" s="22" t="s">
        <v>281</v>
      </c>
      <c r="G155" s="52" t="str">
        <f t="shared" si="2"/>
        <v>Doprinos za zdravstvenu zaštitu penzionera</v>
      </c>
    </row>
    <row r="156" spans="2:7">
      <c r="B156" s="25"/>
      <c r="C156" s="46"/>
      <c r="D156" s="44">
        <v>424</v>
      </c>
      <c r="E156" s="18" t="s">
        <v>282</v>
      </c>
      <c r="F156" s="19" t="s">
        <v>283</v>
      </c>
      <c r="G156" s="52" t="str">
        <f t="shared" si="2"/>
        <v>Ostala prava iz oblasti zdravstvene zaštite</v>
      </c>
    </row>
    <row r="157" spans="2:7">
      <c r="B157" s="14"/>
      <c r="C157" s="49"/>
      <c r="D157" s="49">
        <v>4241</v>
      </c>
      <c r="E157" s="21" t="s">
        <v>284</v>
      </c>
      <c r="F157" s="22" t="s">
        <v>285</v>
      </c>
      <c r="G157" s="52" t="str">
        <f t="shared" si="2"/>
        <v>Liječenje van Crne Gore</v>
      </c>
    </row>
    <row r="158" spans="2:7">
      <c r="B158" s="25"/>
      <c r="C158" s="46"/>
      <c r="D158" s="44">
        <v>425</v>
      </c>
      <c r="E158" s="18" t="s">
        <v>286</v>
      </c>
      <c r="F158" s="19" t="s">
        <v>287</v>
      </c>
      <c r="G158" s="52" t="str">
        <f t="shared" si="2"/>
        <v>Ostala prava iz zdravstvenog osiguranja</v>
      </c>
    </row>
    <row r="159" spans="2:7">
      <c r="B159" s="14"/>
      <c r="C159" s="49"/>
      <c r="D159" s="49">
        <v>4251</v>
      </c>
      <c r="E159" s="21" t="s">
        <v>288</v>
      </c>
      <c r="F159" s="22" t="s">
        <v>289</v>
      </c>
      <c r="G159" s="52" t="str">
        <f t="shared" si="2"/>
        <v>Ortopedske sprave i pomagala</v>
      </c>
    </row>
    <row r="160" spans="2:7">
      <c r="B160" s="25"/>
      <c r="C160" s="49"/>
      <c r="D160" s="49">
        <v>4252</v>
      </c>
      <c r="E160" s="21" t="s">
        <v>290</v>
      </c>
      <c r="F160" s="22" t="s">
        <v>291</v>
      </c>
      <c r="G160" s="52" t="str">
        <f t="shared" si="2"/>
        <v>Naknade za bolovanje preko 60 dana</v>
      </c>
    </row>
    <row r="161" spans="2:7">
      <c r="B161" s="25"/>
      <c r="C161" s="49"/>
      <c r="D161" s="49">
        <v>4253</v>
      </c>
      <c r="E161" s="21" t="s">
        <v>292</v>
      </c>
      <c r="F161" s="22" t="s">
        <v>293</v>
      </c>
      <c r="G161" s="52" t="str">
        <f t="shared" si="2"/>
        <v>Naknade za putne troškove osiguranika</v>
      </c>
    </row>
    <row r="162" spans="2:7" ht="23.25">
      <c r="B162" s="25"/>
      <c r="C162" s="44"/>
      <c r="D162" s="44">
        <v>43</v>
      </c>
      <c r="E162" s="15" t="s">
        <v>294</v>
      </c>
      <c r="F162" s="16" t="s">
        <v>295</v>
      </c>
      <c r="G162" s="52" t="str">
        <f t="shared" si="2"/>
        <v xml:space="preserve">Transferi institucijama, pojedincima, nevladinom i javnom sektoru </v>
      </c>
    </row>
    <row r="163" spans="2:7" ht="23.25">
      <c r="B163" s="14" t="s">
        <v>100</v>
      </c>
      <c r="C163" s="46"/>
      <c r="D163" s="44">
        <v>431</v>
      </c>
      <c r="E163" s="18" t="s">
        <v>294</v>
      </c>
      <c r="F163" s="19" t="s">
        <v>295</v>
      </c>
      <c r="G163" s="52" t="str">
        <f t="shared" si="2"/>
        <v xml:space="preserve">Transferi institucijama, pojedincima, nevladinom i javnom sektoru </v>
      </c>
    </row>
    <row r="164" spans="2:7">
      <c r="B164" s="14" t="s">
        <v>100</v>
      </c>
      <c r="C164" s="49"/>
      <c r="D164" s="49">
        <v>4311</v>
      </c>
      <c r="E164" s="21" t="s">
        <v>296</v>
      </c>
      <c r="F164" s="22" t="s">
        <v>297</v>
      </c>
      <c r="G164" s="52" t="str">
        <f t="shared" si="2"/>
        <v xml:space="preserve">Transferi za zdravstvenu zaštitu </v>
      </c>
    </row>
    <row r="165" spans="2:7">
      <c r="B165" s="25"/>
      <c r="C165" s="49"/>
      <c r="D165" s="49">
        <v>4312</v>
      </c>
      <c r="E165" s="21" t="s">
        <v>298</v>
      </c>
      <c r="F165" s="22" t="s">
        <v>299</v>
      </c>
      <c r="G165" s="52" t="str">
        <f t="shared" si="2"/>
        <v>Transferi obrazovanju</v>
      </c>
    </row>
    <row r="166" spans="2:7">
      <c r="B166" s="25"/>
      <c r="C166" s="49"/>
      <c r="D166" s="49">
        <v>4313</v>
      </c>
      <c r="E166" s="21" t="s">
        <v>300</v>
      </c>
      <c r="F166" s="22" t="s">
        <v>301</v>
      </c>
      <c r="G166" s="52" t="str">
        <f t="shared" si="2"/>
        <v>Transferi institucijama kulture i sporta</v>
      </c>
    </row>
    <row r="167" spans="2:7">
      <c r="B167" s="25"/>
      <c r="C167" s="49"/>
      <c r="D167" s="49">
        <v>4314</v>
      </c>
      <c r="E167" s="21" t="s">
        <v>302</v>
      </c>
      <c r="F167" s="22" t="s">
        <v>303</v>
      </c>
      <c r="G167" s="52" t="str">
        <f t="shared" si="2"/>
        <v>Transferi nevladinim organizacijama</v>
      </c>
    </row>
    <row r="168" spans="2:7" ht="23.25">
      <c r="B168" s="25"/>
      <c r="C168" s="49"/>
      <c r="D168" s="49">
        <v>4315</v>
      </c>
      <c r="E168" s="21" t="s">
        <v>304</v>
      </c>
      <c r="F168" s="22" t="s">
        <v>305</v>
      </c>
      <c r="G168" s="52" t="str">
        <f t="shared" si="2"/>
        <v>Transferi političkim partijama, strankama i udruženjima</v>
      </c>
    </row>
    <row r="169" spans="2:7">
      <c r="B169" s="25"/>
      <c r="C169" s="49"/>
      <c r="D169" s="49">
        <v>4316</v>
      </c>
      <c r="E169" s="21" t="s">
        <v>306</v>
      </c>
      <c r="F169" s="22" t="s">
        <v>307</v>
      </c>
      <c r="G169" s="52" t="str">
        <f t="shared" si="2"/>
        <v>Transferi za jednokratne socijalne pomoći</v>
      </c>
    </row>
    <row r="170" spans="2:7">
      <c r="B170" s="25"/>
      <c r="C170" s="49"/>
      <c r="D170" s="49">
        <v>4317</v>
      </c>
      <c r="E170" s="21" t="s">
        <v>308</v>
      </c>
      <c r="F170" s="22" t="s">
        <v>309</v>
      </c>
      <c r="G170" s="52" t="str">
        <f t="shared" si="2"/>
        <v>Transferi za lična primanja pripravnika</v>
      </c>
    </row>
    <row r="171" spans="2:7">
      <c r="B171" s="25"/>
      <c r="C171" s="49"/>
      <c r="D171" s="49">
        <v>4318</v>
      </c>
      <c r="E171" s="21" t="s">
        <v>310</v>
      </c>
      <c r="F171" s="22" t="s">
        <v>311</v>
      </c>
      <c r="G171" s="52" t="str">
        <f t="shared" si="2"/>
        <v>Ostali transferi pojedincima</v>
      </c>
    </row>
    <row r="172" spans="2:7">
      <c r="B172" s="25"/>
      <c r="C172" s="49"/>
      <c r="D172" s="49">
        <v>4319</v>
      </c>
      <c r="E172" s="21" t="s">
        <v>312</v>
      </c>
      <c r="F172" s="22" t="s">
        <v>313</v>
      </c>
      <c r="G172" s="52" t="str">
        <f t="shared" si="2"/>
        <v>Ostali transferi institucijama</v>
      </c>
    </row>
    <row r="173" spans="2:7">
      <c r="B173" s="25"/>
      <c r="C173" s="46"/>
      <c r="D173" s="44">
        <v>432</v>
      </c>
      <c r="E173" s="18" t="s">
        <v>314</v>
      </c>
      <c r="F173" s="19" t="s">
        <v>315</v>
      </c>
      <c r="G173" s="52" t="str">
        <f t="shared" si="2"/>
        <v xml:space="preserve">Ostali transferi </v>
      </c>
    </row>
    <row r="174" spans="2:7" ht="23.25">
      <c r="B174" s="14" t="s">
        <v>100</v>
      </c>
      <c r="C174" s="49"/>
      <c r="D174" s="49">
        <v>4321</v>
      </c>
      <c r="E174" s="21" t="s">
        <v>316</v>
      </c>
      <c r="F174" s="22" t="s">
        <v>317</v>
      </c>
      <c r="G174" s="52" t="str">
        <f t="shared" si="2"/>
        <v>Transferi Fondu penzijskog i invalidskog osiguranja</v>
      </c>
    </row>
    <row r="175" spans="2:7">
      <c r="B175" s="25"/>
      <c r="C175" s="49"/>
      <c r="D175" s="49">
        <v>4322</v>
      </c>
      <c r="E175" s="21" t="s">
        <v>318</v>
      </c>
      <c r="F175" s="22" t="s">
        <v>319</v>
      </c>
      <c r="G175" s="52" t="str">
        <f t="shared" si="2"/>
        <v>Transferi Fondu zdravstva</v>
      </c>
    </row>
    <row r="176" spans="2:7">
      <c r="B176" s="25"/>
      <c r="C176" s="49"/>
      <c r="D176" s="49">
        <v>4323</v>
      </c>
      <c r="E176" s="21" t="s">
        <v>320</v>
      </c>
      <c r="F176" s="22" t="s">
        <v>321</v>
      </c>
      <c r="G176" s="52" t="str">
        <f t="shared" si="2"/>
        <v>Transferi zavodu za zapošljavanje</v>
      </c>
    </row>
    <row r="177" spans="2:7">
      <c r="B177" s="25"/>
      <c r="C177" s="49"/>
      <c r="D177" s="49">
        <v>4324</v>
      </c>
      <c r="E177" s="21" t="s">
        <v>322</v>
      </c>
      <c r="F177" s="22" t="s">
        <v>323</v>
      </c>
      <c r="G177" s="52" t="str">
        <f t="shared" si="2"/>
        <v>Transferi opštinama</v>
      </c>
    </row>
    <row r="178" spans="2:7">
      <c r="B178" s="25"/>
      <c r="C178" s="49"/>
      <c r="D178" s="49">
        <v>4325</v>
      </c>
      <c r="E178" s="21" t="s">
        <v>324</v>
      </c>
      <c r="F178" s="22" t="s">
        <v>325</v>
      </c>
      <c r="G178" s="52" t="str">
        <f t="shared" si="2"/>
        <v>Transferi budžetu države</v>
      </c>
    </row>
    <row r="179" spans="2:7">
      <c r="B179" s="25"/>
      <c r="C179" s="49"/>
      <c r="D179" s="49">
        <v>4326</v>
      </c>
      <c r="E179" s="21" t="s">
        <v>326</v>
      </c>
      <c r="F179" s="22" t="s">
        <v>327</v>
      </c>
      <c r="G179" s="52" t="str">
        <f t="shared" si="2"/>
        <v>Transferi javnim preduzećima</v>
      </c>
    </row>
    <row r="180" spans="2:7">
      <c r="B180" s="25"/>
      <c r="C180" s="44" t="s">
        <v>100</v>
      </c>
      <c r="D180" s="44">
        <v>44</v>
      </c>
      <c r="E180" s="15" t="s">
        <v>560</v>
      </c>
      <c r="F180" s="16" t="s">
        <v>329</v>
      </c>
      <c r="G180" s="52" t="str">
        <f t="shared" si="2"/>
        <v>Kapitalni budžet</v>
      </c>
    </row>
    <row r="181" spans="2:7">
      <c r="B181" s="25"/>
      <c r="C181" s="44"/>
      <c r="D181" s="44">
        <v>440</v>
      </c>
      <c r="E181" s="15" t="s">
        <v>430</v>
      </c>
      <c r="F181" s="16" t="s">
        <v>431</v>
      </c>
      <c r="G181" s="52" t="str">
        <f t="shared" si="2"/>
        <v>Kapitalni izdaci u tekućem budžetu</v>
      </c>
    </row>
    <row r="182" spans="2:7">
      <c r="B182" s="14" t="s">
        <v>100</v>
      </c>
      <c r="C182" s="46"/>
      <c r="D182" s="44">
        <v>441</v>
      </c>
      <c r="E182" s="18" t="s">
        <v>328</v>
      </c>
      <c r="F182" s="19" t="s">
        <v>329</v>
      </c>
      <c r="G182" s="52" t="str">
        <f t="shared" si="2"/>
        <v>Kapitalni izdaci</v>
      </c>
    </row>
    <row r="183" spans="2:7">
      <c r="B183" s="14"/>
      <c r="C183" s="49"/>
      <c r="D183" s="49">
        <v>4411</v>
      </c>
      <c r="E183" s="21" t="s">
        <v>330</v>
      </c>
      <c r="F183" s="22" t="s">
        <v>331</v>
      </c>
      <c r="G183" s="52" t="str">
        <f t="shared" si="2"/>
        <v>Izdaci za infrastrukturu opšeg značaja</v>
      </c>
    </row>
    <row r="184" spans="2:7">
      <c r="B184" s="25"/>
      <c r="C184" s="49"/>
      <c r="D184" s="49">
        <v>4412</v>
      </c>
      <c r="E184" s="21" t="s">
        <v>332</v>
      </c>
      <c r="F184" s="22" t="s">
        <v>333</v>
      </c>
      <c r="G184" s="52" t="str">
        <f t="shared" si="2"/>
        <v>Izdaci za lokalnu infrastrukturu</v>
      </c>
    </row>
    <row r="185" spans="2:7">
      <c r="B185" s="25"/>
      <c r="C185" s="49"/>
      <c r="D185" s="49">
        <v>4413</v>
      </c>
      <c r="E185" s="21" t="s">
        <v>334</v>
      </c>
      <c r="F185" s="22" t="s">
        <v>335</v>
      </c>
      <c r="G185" s="52" t="str">
        <f t="shared" si="2"/>
        <v>Izdaci za građevinske objekte</v>
      </c>
    </row>
    <row r="186" spans="2:7">
      <c r="B186" s="25"/>
      <c r="C186" s="49"/>
      <c r="D186" s="49">
        <v>4414</v>
      </c>
      <c r="E186" s="21" t="s">
        <v>336</v>
      </c>
      <c r="F186" s="22" t="s">
        <v>337</v>
      </c>
      <c r="G186" s="52" t="str">
        <f t="shared" si="2"/>
        <v>Izdaci za uređenje zemljišta</v>
      </c>
    </row>
    <row r="187" spans="2:7">
      <c r="B187" s="25"/>
      <c r="C187" s="49"/>
      <c r="D187" s="49">
        <v>4415</v>
      </c>
      <c r="E187" s="21" t="s">
        <v>338</v>
      </c>
      <c r="F187" s="22" t="s">
        <v>339</v>
      </c>
      <c r="G187" s="52" t="str">
        <f t="shared" si="2"/>
        <v>Izdaci za opremu</v>
      </c>
    </row>
    <row r="188" spans="2:7">
      <c r="B188" s="25"/>
      <c r="C188" s="49"/>
      <c r="D188" s="49">
        <v>4416</v>
      </c>
      <c r="E188" s="21" t="s">
        <v>340</v>
      </c>
      <c r="F188" s="22" t="s">
        <v>341</v>
      </c>
      <c r="G188" s="52" t="str">
        <f t="shared" si="2"/>
        <v>Izdaci za investiciono održavanje</v>
      </c>
    </row>
    <row r="189" spans="2:7">
      <c r="B189" s="25"/>
      <c r="C189" s="49"/>
      <c r="D189" s="49">
        <v>4417</v>
      </c>
      <c r="E189" s="21" t="s">
        <v>342</v>
      </c>
      <c r="F189" s="22" t="s">
        <v>343</v>
      </c>
      <c r="G189" s="52" t="str">
        <f t="shared" si="2"/>
        <v>Izdaci za zalihe</v>
      </c>
    </row>
    <row r="190" spans="2:7">
      <c r="B190" s="25"/>
      <c r="C190" s="49"/>
      <c r="D190" s="49">
        <v>4418</v>
      </c>
      <c r="E190" s="21" t="s">
        <v>344</v>
      </c>
      <c r="F190" s="22" t="s">
        <v>345</v>
      </c>
      <c r="G190" s="52" t="str">
        <f t="shared" si="2"/>
        <v>Izdaci za kupovinu hartija od vrijednosti</v>
      </c>
    </row>
    <row r="191" spans="2:7">
      <c r="B191" s="25"/>
      <c r="C191" s="49"/>
      <c r="D191" s="49">
        <v>4419</v>
      </c>
      <c r="E191" s="21" t="s">
        <v>346</v>
      </c>
      <c r="F191" s="22" t="s">
        <v>347</v>
      </c>
      <c r="G191" s="52" t="str">
        <f t="shared" si="2"/>
        <v>Ostali kapitalni izdaci</v>
      </c>
    </row>
    <row r="192" spans="2:7">
      <c r="B192" s="25"/>
      <c r="C192" s="44"/>
      <c r="D192" s="44">
        <v>45</v>
      </c>
      <c r="E192" s="15" t="s">
        <v>348</v>
      </c>
      <c r="F192" s="16" t="s">
        <v>349</v>
      </c>
      <c r="G192" s="52" t="str">
        <f t="shared" si="2"/>
        <v>Krediti i pozajmice</v>
      </c>
    </row>
    <row r="193" spans="2:7">
      <c r="B193" s="14" t="s">
        <v>100</v>
      </c>
      <c r="C193" s="46"/>
      <c r="D193" s="44">
        <v>451</v>
      </c>
      <c r="E193" s="18" t="s">
        <v>121</v>
      </c>
      <c r="F193" s="19" t="s">
        <v>349</v>
      </c>
      <c r="G193" s="52" t="str">
        <f t="shared" si="2"/>
        <v>Pozajmice i krediti</v>
      </c>
    </row>
    <row r="194" spans="2:7" ht="23.25">
      <c r="B194" s="14"/>
      <c r="C194" s="49"/>
      <c r="D194" s="49">
        <v>4511</v>
      </c>
      <c r="E194" s="21" t="s">
        <v>350</v>
      </c>
      <c r="F194" s="22" t="s">
        <v>351</v>
      </c>
      <c r="G194" s="52" t="str">
        <f t="shared" si="2"/>
        <v>Pozajmice i krediti nefinansijskim institucijama</v>
      </c>
    </row>
    <row r="195" spans="2:7">
      <c r="B195" s="25"/>
      <c r="C195" s="49"/>
      <c r="D195" s="49">
        <v>4512</v>
      </c>
      <c r="E195" s="21" t="s">
        <v>352</v>
      </c>
      <c r="F195" s="22" t="s">
        <v>353</v>
      </c>
      <c r="G195" s="52" t="str">
        <f t="shared" si="2"/>
        <v>Pozajmice i krediti finansijskim institucijama</v>
      </c>
    </row>
    <row r="196" spans="2:7">
      <c r="B196" s="25"/>
      <c r="C196" s="49"/>
      <c r="D196" s="49">
        <v>4513</v>
      </c>
      <c r="E196" s="21" t="s">
        <v>354</v>
      </c>
      <c r="F196" s="22" t="s">
        <v>355</v>
      </c>
      <c r="G196" s="52" t="str">
        <f t="shared" si="2"/>
        <v>Pozajmice i krediti pojedincima</v>
      </c>
    </row>
    <row r="197" spans="2:7" ht="23.25">
      <c r="B197" s="25"/>
      <c r="C197" s="49"/>
      <c r="D197" s="49">
        <v>4514</v>
      </c>
      <c r="E197" s="21" t="s">
        <v>356</v>
      </c>
      <c r="F197" s="22" t="s">
        <v>357</v>
      </c>
      <c r="G197" s="52" t="str">
        <f t="shared" si="2"/>
        <v>Pozajmice i krediti vanbudžetskim fondovima i opštinama</v>
      </c>
    </row>
    <row r="198" spans="2:7">
      <c r="B198" s="25"/>
      <c r="C198" s="49"/>
      <c r="D198" s="49">
        <v>4515</v>
      </c>
      <c r="E198" s="21" t="s">
        <v>358</v>
      </c>
      <c r="F198" s="22" t="s">
        <v>359</v>
      </c>
      <c r="G198" s="52" t="str">
        <f t="shared" si="2"/>
        <v>Ostale pozajmice i krediti</v>
      </c>
    </row>
    <row r="199" spans="2:7">
      <c r="B199" s="25"/>
      <c r="C199" s="44"/>
      <c r="D199" s="44">
        <v>46</v>
      </c>
      <c r="E199" s="15" t="s">
        <v>360</v>
      </c>
      <c r="F199" s="16" t="s">
        <v>361</v>
      </c>
      <c r="G199" s="52" t="str">
        <f t="shared" ref="G199:G271" si="3">+IF(ISBLANK(IF($B$2=1,E199,F199)),"",IF($B$2=1,E199,F199))</f>
        <v>Otplata dugova</v>
      </c>
    </row>
    <row r="200" spans="2:7">
      <c r="B200" s="14" t="s">
        <v>100</v>
      </c>
      <c r="C200" s="46"/>
      <c r="D200" s="44">
        <v>461</v>
      </c>
      <c r="E200" s="18" t="s">
        <v>362</v>
      </c>
      <c r="F200" s="19" t="s">
        <v>361</v>
      </c>
      <c r="G200" s="52" t="str">
        <f t="shared" si="3"/>
        <v>Otplata duga</v>
      </c>
    </row>
    <row r="201" spans="2:7" ht="23.25">
      <c r="B201" s="14"/>
      <c r="C201" s="49"/>
      <c r="D201" s="49">
        <v>4611</v>
      </c>
      <c r="E201" s="21" t="s">
        <v>363</v>
      </c>
      <c r="F201" s="22" t="s">
        <v>364</v>
      </c>
      <c r="G201" s="52" t="str">
        <f t="shared" si="3"/>
        <v>Otplata hartija od vrijednosti i kredita rezidentima</v>
      </c>
    </row>
    <row r="202" spans="2:7" ht="23.25">
      <c r="B202" s="25"/>
      <c r="C202" s="49"/>
      <c r="D202" s="49">
        <v>4612</v>
      </c>
      <c r="E202" s="21" t="s">
        <v>365</v>
      </c>
      <c r="F202" s="22" t="s">
        <v>366</v>
      </c>
      <c r="G202" s="52" t="str">
        <f t="shared" si="3"/>
        <v>Otplata hartija od vrijednosti i kredita nerezidentima</v>
      </c>
    </row>
    <row r="203" spans="2:7">
      <c r="B203" s="25"/>
      <c r="C203" s="46"/>
      <c r="D203" s="44">
        <v>462</v>
      </c>
      <c r="E203" s="18" t="s">
        <v>367</v>
      </c>
      <c r="F203" s="19" t="s">
        <v>368</v>
      </c>
      <c r="G203" s="52" t="str">
        <f t="shared" si="3"/>
        <v>Otplata garancija</v>
      </c>
    </row>
    <row r="204" spans="2:7">
      <c r="B204" s="14"/>
      <c r="C204" s="49"/>
      <c r="D204" s="49">
        <v>4621</v>
      </c>
      <c r="E204" s="21" t="s">
        <v>369</v>
      </c>
      <c r="F204" s="22" t="s">
        <v>370</v>
      </c>
      <c r="G204" s="52" t="str">
        <f t="shared" si="3"/>
        <v>Otplata garancija u zemlji</v>
      </c>
    </row>
    <row r="205" spans="2:7">
      <c r="B205" s="25"/>
      <c r="C205" s="49"/>
      <c r="D205" s="49">
        <v>4622</v>
      </c>
      <c r="E205" s="21" t="s">
        <v>371</v>
      </c>
      <c r="F205" s="22" t="s">
        <v>372</v>
      </c>
      <c r="G205" s="52" t="str">
        <f t="shared" si="3"/>
        <v>Otplata garancija u inostranstvu</v>
      </c>
    </row>
    <row r="206" spans="2:7">
      <c r="B206" s="25"/>
      <c r="C206" s="44">
        <v>463</v>
      </c>
      <c r="D206" s="44">
        <v>4630</v>
      </c>
      <c r="E206" s="18" t="s">
        <v>373</v>
      </c>
      <c r="F206" s="19" t="s">
        <v>374</v>
      </c>
      <c r="G206" s="52" t="str">
        <f t="shared" si="3"/>
        <v>Otplata obaveza iz prethodnih godina</v>
      </c>
    </row>
    <row r="207" spans="2:7">
      <c r="B207" s="14"/>
      <c r="C207" s="44"/>
      <c r="D207" s="44">
        <v>47</v>
      </c>
      <c r="E207" s="28" t="s">
        <v>375</v>
      </c>
      <c r="F207" s="29" t="s">
        <v>376</v>
      </c>
      <c r="G207" s="52" t="str">
        <f t="shared" si="3"/>
        <v>Rezerve</v>
      </c>
    </row>
    <row r="208" spans="2:7">
      <c r="B208" s="14" t="s">
        <v>100</v>
      </c>
      <c r="C208" s="49">
        <v>471</v>
      </c>
      <c r="D208" s="49">
        <v>4710</v>
      </c>
      <c r="E208" s="30" t="s">
        <v>377</v>
      </c>
      <c r="F208" s="31" t="s">
        <v>378</v>
      </c>
      <c r="G208" s="52" t="str">
        <f t="shared" si="3"/>
        <v>Tekuća budžetska rezerva</v>
      </c>
    </row>
    <row r="209" spans="2:7">
      <c r="B209" s="25" t="s">
        <v>100</v>
      </c>
      <c r="C209" s="49">
        <v>472</v>
      </c>
      <c r="D209" s="49">
        <v>4720</v>
      </c>
      <c r="E209" s="30" t="s">
        <v>379</v>
      </c>
      <c r="F209" s="31" t="s">
        <v>380</v>
      </c>
      <c r="G209" s="52" t="str">
        <f t="shared" si="3"/>
        <v>Stalna budžetska rezerva</v>
      </c>
    </row>
    <row r="210" spans="2:7">
      <c r="B210" s="25"/>
      <c r="C210" s="49">
        <v>473</v>
      </c>
      <c r="D210" s="51">
        <v>4730</v>
      </c>
      <c r="E210" s="35" t="s">
        <v>381</v>
      </c>
      <c r="F210" s="36" t="s">
        <v>382</v>
      </c>
      <c r="G210" s="53" t="str">
        <f t="shared" si="3"/>
        <v>Ostale rezerve</v>
      </c>
    </row>
    <row r="211" spans="2:7">
      <c r="B211" s="25"/>
      <c r="C211" s="49"/>
      <c r="D211" s="92"/>
      <c r="E211" s="93"/>
      <c r="F211" s="94"/>
      <c r="G211" s="95"/>
    </row>
    <row r="212" spans="2:7">
      <c r="B212" s="25"/>
      <c r="C212" s="49"/>
      <c r="D212" s="49">
        <v>1000</v>
      </c>
      <c r="E212" s="30" t="s">
        <v>563</v>
      </c>
      <c r="F212" s="96" t="s">
        <v>564</v>
      </c>
      <c r="G212" s="52" t="str">
        <f t="shared" si="3"/>
        <v>Suficit / deficit</v>
      </c>
    </row>
    <row r="213" spans="2:7">
      <c r="B213" s="25"/>
      <c r="C213" s="49"/>
      <c r="D213" s="49">
        <v>1001</v>
      </c>
      <c r="E213" s="30" t="s">
        <v>565</v>
      </c>
      <c r="F213" s="96" t="s">
        <v>566</v>
      </c>
      <c r="G213" s="52" t="str">
        <f t="shared" si="3"/>
        <v>Primarni bilans</v>
      </c>
    </row>
    <row r="214" spans="2:7">
      <c r="B214" s="25"/>
      <c r="C214" s="49"/>
      <c r="D214" s="49"/>
      <c r="E214" s="30"/>
      <c r="F214" s="96" t="s">
        <v>100</v>
      </c>
      <c r="G214" s="52" t="str">
        <f t="shared" si="3"/>
        <v/>
      </c>
    </row>
    <row r="215" spans="2:7">
      <c r="B215" s="25"/>
      <c r="C215" s="49"/>
      <c r="D215" s="49">
        <v>1002</v>
      </c>
      <c r="E215" s="30" t="s">
        <v>561</v>
      </c>
      <c r="F215" s="96" t="s">
        <v>567</v>
      </c>
      <c r="G215" s="52" t="str">
        <f t="shared" si="3"/>
        <v>Nedostajuća sredstva</v>
      </c>
    </row>
    <row r="216" spans="2:7">
      <c r="B216" s="25"/>
      <c r="C216" s="49"/>
      <c r="D216" s="49">
        <v>1003</v>
      </c>
      <c r="E216" s="30" t="s">
        <v>562</v>
      </c>
      <c r="F216" s="96" t="s">
        <v>568</v>
      </c>
      <c r="G216" s="52" t="str">
        <f t="shared" si="3"/>
        <v>Finansiranje</v>
      </c>
    </row>
    <row r="217" spans="2:7">
      <c r="B217" s="25"/>
      <c r="C217" s="49"/>
      <c r="D217" s="49"/>
      <c r="E217" s="30"/>
      <c r="F217" s="96"/>
      <c r="G217" s="52" t="str">
        <f t="shared" si="3"/>
        <v/>
      </c>
    </row>
    <row r="218" spans="2:7">
      <c r="B218" s="25"/>
      <c r="C218" s="49"/>
      <c r="D218" s="49">
        <v>1004</v>
      </c>
      <c r="E218" s="30" t="s">
        <v>569</v>
      </c>
      <c r="F218" s="96" t="s">
        <v>570</v>
      </c>
      <c r="G218" s="52" t="str">
        <f t="shared" si="3"/>
        <v>Povećanje / smanjenje depozita</v>
      </c>
    </row>
    <row r="219" spans="2:7">
      <c r="B219" s="25"/>
      <c r="C219" s="49"/>
      <c r="D219" s="49"/>
      <c r="E219" s="30"/>
      <c r="F219" s="96"/>
    </row>
    <row r="220" spans="2:7">
      <c r="B220" s="25"/>
      <c r="C220" s="49"/>
      <c r="D220" s="49">
        <v>1005</v>
      </c>
      <c r="E220" s="30" t="s">
        <v>706</v>
      </c>
      <c r="F220" s="96" t="s">
        <v>707</v>
      </c>
      <c r="G220" s="52" t="str">
        <f t="shared" si="3"/>
        <v>Neto povećanje obaveza</v>
      </c>
    </row>
    <row r="221" spans="2:7">
      <c r="B221" s="25"/>
      <c r="C221" s="49"/>
      <c r="D221" s="51"/>
      <c r="E221" s="35"/>
      <c r="F221" s="36"/>
      <c r="G221" s="53"/>
    </row>
    <row r="222" spans="2:7">
      <c r="B222" s="25"/>
      <c r="C222" s="49"/>
      <c r="D222" s="39"/>
      <c r="E222" s="39"/>
      <c r="F222" s="39"/>
      <c r="G222" s="54" t="str">
        <f t="shared" si="3"/>
        <v/>
      </c>
    </row>
    <row r="223" spans="2:7">
      <c r="B223" s="13"/>
      <c r="C223" s="46"/>
      <c r="D223" s="46"/>
      <c r="E223" s="32"/>
      <c r="G223" s="52" t="str">
        <f t="shared" si="3"/>
        <v/>
      </c>
    </row>
    <row r="224" spans="2:7">
      <c r="C224" s="41" t="s">
        <v>432</v>
      </c>
      <c r="D224" s="49">
        <v>1</v>
      </c>
      <c r="E224" s="9" t="s">
        <v>383</v>
      </c>
      <c r="F224" s="10" t="s">
        <v>384</v>
      </c>
      <c r="G224" s="52" t="str">
        <f t="shared" si="3"/>
        <v>Januar</v>
      </c>
    </row>
    <row r="225" spans="3:7">
      <c r="C225" s="41" t="s">
        <v>437</v>
      </c>
      <c r="D225" s="49">
        <v>2</v>
      </c>
      <c r="E225" s="9" t="s">
        <v>385</v>
      </c>
      <c r="F225" s="10" t="s">
        <v>386</v>
      </c>
      <c r="G225" s="52" t="str">
        <f t="shared" si="3"/>
        <v>Februar</v>
      </c>
    </row>
    <row r="226" spans="3:7">
      <c r="C226" s="41" t="s">
        <v>438</v>
      </c>
      <c r="D226" s="49">
        <v>3</v>
      </c>
      <c r="E226" s="9" t="s">
        <v>387</v>
      </c>
      <c r="F226" s="10" t="s">
        <v>388</v>
      </c>
      <c r="G226" s="52" t="str">
        <f t="shared" si="3"/>
        <v>Mart</v>
      </c>
    </row>
    <row r="227" spans="3:7">
      <c r="D227" s="49">
        <v>4</v>
      </c>
      <c r="E227" s="9" t="s">
        <v>389</v>
      </c>
      <c r="F227" s="10" t="s">
        <v>389</v>
      </c>
      <c r="G227" s="52" t="str">
        <f t="shared" si="3"/>
        <v>April</v>
      </c>
    </row>
    <row r="228" spans="3:7">
      <c r="D228" s="49">
        <v>5</v>
      </c>
      <c r="E228" s="9" t="s">
        <v>390</v>
      </c>
      <c r="F228" s="10" t="s">
        <v>391</v>
      </c>
      <c r="G228" s="52" t="str">
        <f t="shared" si="3"/>
        <v>Maj</v>
      </c>
    </row>
    <row r="229" spans="3:7">
      <c r="D229" s="49">
        <v>6</v>
      </c>
      <c r="E229" s="9" t="s">
        <v>392</v>
      </c>
      <c r="F229" s="10" t="s">
        <v>393</v>
      </c>
      <c r="G229" s="52" t="str">
        <f t="shared" si="3"/>
        <v>Jun</v>
      </c>
    </row>
    <row r="230" spans="3:7">
      <c r="D230" s="49">
        <v>7</v>
      </c>
      <c r="E230" s="9" t="s">
        <v>394</v>
      </c>
      <c r="F230" s="10" t="s">
        <v>395</v>
      </c>
      <c r="G230" s="52" t="str">
        <f t="shared" si="3"/>
        <v>Jul</v>
      </c>
    </row>
    <row r="231" spans="3:7">
      <c r="D231" s="49">
        <v>8</v>
      </c>
      <c r="E231" s="9" t="s">
        <v>396</v>
      </c>
      <c r="F231" s="10" t="s">
        <v>397</v>
      </c>
      <c r="G231" s="52" t="str">
        <f t="shared" si="3"/>
        <v>Avgust</v>
      </c>
    </row>
    <row r="232" spans="3:7">
      <c r="D232" s="49">
        <v>9</v>
      </c>
      <c r="E232" s="9" t="s">
        <v>398</v>
      </c>
      <c r="F232" s="10" t="s">
        <v>399</v>
      </c>
      <c r="G232" s="52" t="str">
        <f t="shared" si="3"/>
        <v>Septembar</v>
      </c>
    </row>
    <row r="233" spans="3:7">
      <c r="D233" s="49">
        <v>10</v>
      </c>
      <c r="E233" s="9" t="s">
        <v>400</v>
      </c>
      <c r="F233" s="10" t="s">
        <v>401</v>
      </c>
      <c r="G233" s="52" t="str">
        <f t="shared" si="3"/>
        <v>Oktobar</v>
      </c>
    </row>
    <row r="234" spans="3:7">
      <c r="D234" s="49">
        <v>11</v>
      </c>
      <c r="E234" s="9" t="s">
        <v>402</v>
      </c>
      <c r="F234" s="10" t="s">
        <v>403</v>
      </c>
      <c r="G234" s="52" t="str">
        <f t="shared" si="3"/>
        <v>Novembar</v>
      </c>
    </row>
    <row r="235" spans="3:7">
      <c r="D235" s="49">
        <v>12</v>
      </c>
      <c r="E235" s="9" t="s">
        <v>404</v>
      </c>
      <c r="F235" s="10" t="s">
        <v>405</v>
      </c>
      <c r="G235" s="52" t="str">
        <f t="shared" si="3"/>
        <v>Decembar</v>
      </c>
    </row>
    <row r="236" spans="3:7">
      <c r="D236" s="49"/>
      <c r="E236" s="9"/>
      <c r="F236" s="10"/>
      <c r="G236" s="6"/>
    </row>
    <row r="237" spans="3:7">
      <c r="D237" s="49"/>
      <c r="E237" s="9"/>
      <c r="F237" s="10"/>
      <c r="G237" s="52" t="str">
        <f>+VLOOKUP($B$3,$D$224:$F$235,$B$2+1,FALSE)</f>
        <v>Avgust</v>
      </c>
    </row>
    <row r="238" spans="3:7">
      <c r="D238" s="49"/>
      <c r="E238" s="9"/>
      <c r="F238" s="10"/>
      <c r="G238" s="52" t="str">
        <f>+CONCATENATE("Jan - ",LEFT(G237,3))</f>
        <v>Jan - Avg</v>
      </c>
    </row>
    <row r="239" spans="3:7">
      <c r="D239" s="49"/>
      <c r="E239" s="9"/>
      <c r="F239" s="10"/>
      <c r="G239" s="52" t="str">
        <f>+CONCATENATE("Jan - ",LEFT(G235,3))</f>
        <v>Jan - Dec</v>
      </c>
    </row>
    <row r="240" spans="3:7">
      <c r="D240" s="49"/>
      <c r="E240" s="9"/>
      <c r="F240" s="10"/>
    </row>
    <row r="241" spans="4:7">
      <c r="D241" s="46"/>
      <c r="E241" s="9" t="s">
        <v>435</v>
      </c>
      <c r="F241" s="10" t="s">
        <v>436</v>
      </c>
      <c r="G241" s="52" t="str">
        <f t="shared" si="3"/>
        <v>BDP</v>
      </c>
    </row>
    <row r="242" spans="4:7">
      <c r="D242" s="46"/>
      <c r="E242" s="9"/>
      <c r="F242" s="10"/>
      <c r="G242" s="52" t="str">
        <f>+CONCATENATE("% ",G241)</f>
        <v>% BDP</v>
      </c>
    </row>
    <row r="243" spans="4:7">
      <c r="D243" s="46"/>
      <c r="E243" s="9"/>
      <c r="F243" s="10"/>
    </row>
    <row r="244" spans="4:7">
      <c r="D244" s="46"/>
      <c r="E244" s="9" t="s">
        <v>574</v>
      </c>
      <c r="F244" s="10" t="s">
        <v>571</v>
      </c>
      <c r="G244" s="52" t="str">
        <f t="shared" si="3"/>
        <v>Ostvarenje budžeta</v>
      </c>
    </row>
    <row r="245" spans="4:7">
      <c r="D245" s="46"/>
      <c r="E245" s="9" t="s">
        <v>572</v>
      </c>
      <c r="F245" s="10" t="s">
        <v>573</v>
      </c>
      <c r="G245" s="52" t="str">
        <f t="shared" si="3"/>
        <v>Plan ostvarenja budžeta</v>
      </c>
    </row>
    <row r="246" spans="4:7">
      <c r="D246" s="46"/>
      <c r="E246" s="9" t="str">
        <f>+CONCATENATE("Analitika za period ",G238)</f>
        <v>Analitika za period Jan - Avg</v>
      </c>
      <c r="F246" s="10" t="str">
        <f>+CONCATENATE("Analytics for period ",G238)</f>
        <v>Analytics for period Jan - Avg</v>
      </c>
      <c r="G246" s="52" t="str">
        <f>+IF(ISBLANK(IF($B$2=1,E246,F246)),"",IF($B$2=1,E246,F246))</f>
        <v>Analitika za period Jan - Avg</v>
      </c>
    </row>
    <row r="247" spans="4:7">
      <c r="D247" s="39"/>
      <c r="E247" s="145"/>
      <c r="F247" s="146"/>
      <c r="G247" s="54"/>
    </row>
    <row r="248" spans="4:7">
      <c r="D248" s="46"/>
      <c r="E248" s="9"/>
      <c r="F248" s="10"/>
    </row>
    <row r="249" spans="4:7">
      <c r="D249" s="46"/>
      <c r="E249" s="9" t="s">
        <v>423</v>
      </c>
      <c r="F249" s="10" t="s">
        <v>423</v>
      </c>
      <c r="G249" s="52" t="str">
        <f t="shared" si="3"/>
        <v>Plan</v>
      </c>
    </row>
    <row r="250" spans="4:7">
      <c r="D250" s="46"/>
      <c r="E250" s="9" t="s">
        <v>424</v>
      </c>
      <c r="F250" s="10" t="s">
        <v>425</v>
      </c>
      <c r="G250" s="52" t="str">
        <f t="shared" si="3"/>
        <v>Ostvarenje</v>
      </c>
    </row>
    <row r="251" spans="4:7">
      <c r="D251" s="46"/>
      <c r="E251" s="9"/>
      <c r="F251" s="10"/>
    </row>
    <row r="252" spans="4:7">
      <c r="D252" s="46"/>
      <c r="E252" s="9" t="s">
        <v>697</v>
      </c>
      <c r="F252" s="10" t="s">
        <v>698</v>
      </c>
      <c r="G252" s="52" t="str">
        <f t="shared" si="3"/>
        <v>Odstupanje</v>
      </c>
    </row>
    <row r="253" spans="4:7">
      <c r="D253" s="46"/>
      <c r="E253" s="9"/>
      <c r="F253" s="10"/>
    </row>
    <row r="254" spans="4:7">
      <c r="D254" s="46"/>
      <c r="E254" s="9" t="s">
        <v>703</v>
      </c>
      <c r="F254" s="10" t="s">
        <v>704</v>
      </c>
      <c r="G254" s="52" t="str">
        <f t="shared" si="3"/>
        <v>Realizacija budžeta</v>
      </c>
    </row>
    <row r="255" spans="4:7">
      <c r="D255" s="46"/>
      <c r="E255" s="9"/>
      <c r="F255" s="10"/>
    </row>
    <row r="256" spans="4:7">
      <c r="D256" s="46"/>
      <c r="E256" s="9"/>
      <c r="F256" s="10"/>
    </row>
    <row r="257" spans="4:7">
      <c r="D257" s="46"/>
      <c r="E257" s="9"/>
      <c r="F257" s="10"/>
    </row>
    <row r="258" spans="4:7">
      <c r="D258" s="43"/>
      <c r="E258" s="64"/>
      <c r="F258" s="65"/>
    </row>
    <row r="259" spans="4:7">
      <c r="D259" s="55"/>
      <c r="E259" s="37"/>
      <c r="F259" s="38"/>
      <c r="G259" s="54" t="str">
        <f t="shared" si="3"/>
        <v/>
      </c>
    </row>
    <row r="260" spans="4:7">
      <c r="G260" s="52" t="str">
        <f t="shared" si="3"/>
        <v/>
      </c>
    </row>
    <row r="261" spans="4:7">
      <c r="D261" s="41" t="s">
        <v>434</v>
      </c>
      <c r="E261" s="9" t="s">
        <v>406</v>
      </c>
      <c r="F261" s="10" t="s">
        <v>407</v>
      </c>
      <c r="G261" s="52" t="str">
        <f>+CONCATENATE(IF(ISBLANK(IF($B$2=1,E261,F261)),"",IF($B$2=1,E261,F261))," ",$G$237)</f>
        <v>Prihodi za mjesec Avgust</v>
      </c>
    </row>
    <row r="262" spans="4:7">
      <c r="E262" s="9" t="s">
        <v>408</v>
      </c>
      <c r="F262" s="10" t="s">
        <v>410</v>
      </c>
      <c r="G262" s="52" t="str">
        <f>+CONCATENATE(IF(ISBLANK(IF($B$2=1,E262,F262)),"",IF($B$2=1,E262,F262))," ",$G$237)</f>
        <v>Rashodi za mjesec Avgust</v>
      </c>
    </row>
    <row r="263" spans="4:7">
      <c r="E263" s="9" t="s">
        <v>409</v>
      </c>
      <c r="F263" s="10" t="s">
        <v>411</v>
      </c>
      <c r="G263" s="52" t="str">
        <f>+CONCATENATE(IF(ISBLANK(IF($B$2=1,E263,F263)),"",IF($B$2=1,E263,F263))," ",$G$237)</f>
        <v>Deficit za mjesec Avgust</v>
      </c>
    </row>
    <row r="265" spans="4:7">
      <c r="E265" s="9" t="s">
        <v>412</v>
      </c>
      <c r="F265" s="10" t="s">
        <v>416</v>
      </c>
      <c r="G265" s="52" t="str">
        <f>+CONCATENATE(IF(ISBLANK(IF($B$2=1,E265,F265)),"",IF($B$2=1,E265,F265))," ",$G$237)</f>
        <v>Prihodi za period Januar - Avgust</v>
      </c>
    </row>
    <row r="266" spans="4:7">
      <c r="E266" s="9" t="s">
        <v>413</v>
      </c>
      <c r="F266" s="10" t="s">
        <v>417</v>
      </c>
      <c r="G266" s="52" t="str">
        <f>+CONCATENATE(IF(ISBLANK(IF($B$2=1,E266,F266)),"",IF($B$2=1,E266,F266))," ",$G$237)</f>
        <v>Rashodi za period Januar - Avgust</v>
      </c>
    </row>
    <row r="267" spans="4:7">
      <c r="E267" s="9" t="s">
        <v>414</v>
      </c>
      <c r="F267" s="10" t="s">
        <v>418</v>
      </c>
      <c r="G267" s="52" t="str">
        <f>+CONCATENATE(IF(ISBLANK(IF($B$2=1,E267,F267)),"",IF($B$2=1,E267,F267))," ",$G$237)</f>
        <v>Deficit za period Januar - Avgust</v>
      </c>
    </row>
    <row r="269" spans="4:7">
      <c r="E269" s="9" t="s">
        <v>421</v>
      </c>
      <c r="F269" s="10" t="s">
        <v>422</v>
      </c>
      <c r="G269" s="52" t="str">
        <f t="shared" si="3"/>
        <v>Stanje javnog duga (% BDP)</v>
      </c>
    </row>
    <row r="271" spans="4:7">
      <c r="E271" s="9" t="s">
        <v>419</v>
      </c>
      <c r="F271" s="10" t="s">
        <v>420</v>
      </c>
      <c r="G271" s="52" t="str">
        <f t="shared" si="3"/>
        <v>Pregled</v>
      </c>
    </row>
    <row r="273" spans="5:7" ht="60">
      <c r="E273" s="302" t="s">
        <v>708</v>
      </c>
      <c r="F273" s="60" t="s">
        <v>709</v>
      </c>
      <c r="G273" s="61" t="str">
        <f>+IF(ISBLANK(IF($B$2=1,E273,F273)),"",IF($B$2=1,E273,F273))</f>
        <v>Kontakt:
e-mail: mf@mif.gov.me
tel/fax: 00 382 20 242 835</v>
      </c>
    </row>
    <row r="274" spans="5:7">
      <c r="E274" s="57"/>
    </row>
    <row r="275" spans="5:7">
      <c r="E275" s="58"/>
    </row>
    <row r="276" spans="5:7">
      <c r="E276" s="58"/>
    </row>
    <row r="277" spans="5:7">
      <c r="E277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Breakdown</vt:lpstr>
      <vt:lpstr>Analitika - 2015</vt:lpstr>
      <vt:lpstr>Analitika - 2014</vt:lpstr>
      <vt:lpstr>2015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  <vt:lpstr>'2015'!_2015plan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Gold</cp:lastModifiedBy>
  <cp:lastPrinted>2015-02-20T13:44:35Z</cp:lastPrinted>
  <dcterms:created xsi:type="dcterms:W3CDTF">2014-09-15T13:41:17Z</dcterms:created>
  <dcterms:modified xsi:type="dcterms:W3CDTF">2015-09-18T13:41:21Z</dcterms:modified>
</cp:coreProperties>
</file>