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nic\AppData\Local\Microsoft\Windows\INetCache\Content.Outlook\NWSKL9FN\"/>
    </mc:Choice>
  </mc:AlternateContent>
  <bookViews>
    <workbookView xWindow="3450" yWindow="-105" windowWidth="19185" windowHeight="10035" tabRatio="773" firstSheet="2" activeTab="2"/>
  </bookViews>
  <sheets>
    <sheet name="Welcome tab" sheetId="12" state="hidden" r:id="rId1"/>
    <sheet name="Core data tab" sheetId="27" state="hidden" r:id="rId2"/>
    <sheet name="Cental Budget_int" sheetId="10" r:id="rId3"/>
    <sheet name="Local Government_int" sheetId="11" r:id="rId4"/>
    <sheet name="Public expenditure_int" sheetId="7" r:id="rId5"/>
    <sheet name="MasterSheet" sheetId="13" state="hidden" r:id="rId6"/>
    <sheet name="Sheet1" sheetId="25" state="hidden" r:id="rId7"/>
  </sheets>
  <definedNames>
    <definedName name="_iva1" localSheetId="2" hidden="1">{#N/A,#N/A,FALSE,"CB";#N/A,#N/A,FALSE,"CMB";#N/A,#N/A,FALSE,"NBFI"}</definedName>
    <definedName name="_iva1" localSheetId="1" hidden="1">{#N/A,#N/A,FALSE,"CB";#N/A,#N/A,FALSE,"CMB";#N/A,#N/A,FALSE,"NBFI"}</definedName>
    <definedName name="_iva1" hidden="1">{#N/A,#N/A,FALSE,"CB";#N/A,#N/A,FALSE,"CMB";#N/A,#N/A,FALSE,"NBFI"}</definedName>
    <definedName name="_iva2" localSheetId="2" hidden="1">{#N/A,#N/A,FALSE,"CB";#N/A,#N/A,FALSE,"CMB";#N/A,#N/A,FALSE,"BSYS";#N/A,#N/A,FALSE,"NBFI";#N/A,#N/A,FALSE,"FSYS"}</definedName>
    <definedName name="_iva2" localSheetId="1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chart4" localSheetId="2" hidden="1">{#N/A,#N/A,FALSE,"CB";#N/A,#N/A,FALSE,"CMB";#N/A,#N/A,FALSE,"NBFI"}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artA" localSheetId="2" hidden="1">{#N/A,#N/A,FALSE,"CB";#N/A,#N/A,FALSE,"CMB";#N/A,#N/A,FALSE,"NBFI"}</definedName>
    <definedName name="ChartA" localSheetId="1" hidden="1">{#N/A,#N/A,FALSE,"CB";#N/A,#N/A,FALSE,"CMB";#N/A,#N/A,FALSE,"NBFI"}</definedName>
    <definedName name="ChartA" hidden="1">{#N/A,#N/A,FALSE,"CB";#N/A,#N/A,FALSE,"CMB";#N/A,#N/A,FALSE,"NBFI"}</definedName>
    <definedName name="Chartvel" localSheetId="2" hidden="1">{#N/A,#N/A,FALSE,"CB";#N/A,#N/A,FALSE,"CMB";#N/A,#N/A,FALSE,"BSYS";#N/A,#N/A,FALSE,"NBFI";#N/A,#N/A,FALSE,"FSYS"}</definedName>
    <definedName name="Chartvel" localSheetId="1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DE" localSheetId="2" hidden="1">{#N/A,#N/A,FALSE,"CREDIT"}</definedName>
    <definedName name="DE" localSheetId="1" hidden="1">{#N/A,#N/A,FALSE,"CREDIT"}</definedName>
    <definedName name="DE" hidden="1">{#N/A,#N/A,FALSE,"CREDIT"}</definedName>
    <definedName name="E" localSheetId="2" hidden="1">{#N/A,#N/A,FALSE,"DEPO"}</definedName>
    <definedName name="E" localSheetId="1" hidden="1">{#N/A,#N/A,FALSE,"DEPO"}</definedName>
    <definedName name="E" hidden="1">{#N/A,#N/A,FALSE,"DEPO"}</definedName>
    <definedName name="EEE" localSheetId="2" hidden="1">{#N/A,#N/A,FALSE,"EXCISE"}</definedName>
    <definedName name="EEE" localSheetId="1" hidden="1">{#N/A,#N/A,FALSE,"EXCISE"}</definedName>
    <definedName name="EEE" hidden="1">{#N/A,#N/A,FALSE,"EXCISE"}</definedName>
    <definedName name="F" localSheetId="2" hidden="1">{#N/A,#N/A,FALSE,"CB";#N/A,#N/A,FALSE,"CMB";#N/A,#N/A,FALSE,"NBFI"}</definedName>
    <definedName name="F" localSheetId="1" hidden="1">{#N/A,#N/A,FALSE,"CB";#N/A,#N/A,FALSE,"CMB";#N/A,#N/A,FALSE,"NBFI"}</definedName>
    <definedName name="F" hidden="1">{#N/A,#N/A,FALSE,"CB";#N/A,#N/A,FALSE,"CMB";#N/A,#N/A,FALSE,"NBFI"}</definedName>
    <definedName name="FFF" localSheetId="2" hidden="1">{#N/A,#N/A,FALSE,"CB";#N/A,#N/A,FALSE,"CMB";#N/A,#N/A,FALSE,"BSYS";#N/A,#N/A,FALSE,"NBFI";#N/A,#N/A,FALSE,"FSYS"}</definedName>
    <definedName name="FFF" localSheetId="1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H" localSheetId="2" hidden="1">{#N/A,#N/A,FALSE,"BANKS"}</definedName>
    <definedName name="H" localSheetId="1" hidden="1">{#N/A,#N/A,FALSE,"BANKS"}</definedName>
    <definedName name="H" hidden="1">{#N/A,#N/A,FALSE,"BANKS"}</definedName>
    <definedName name="hello" localSheetId="2" hidden="1">{#N/A,#N/A,FALSE,"CB";#N/A,#N/A,FALSE,"CMB";#N/A,#N/A,FALSE,"BSYS";#N/A,#N/A,FALSE,"NBFI";#N/A,#N/A,FALSE,"FSYS"}</definedName>
    <definedName name="hello" localSheetId="1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va" localSheetId="2" hidden="1">{#N/A,#N/A,FALSE,"CB";#N/A,#N/A,FALSE,"CMB";#N/A,#N/A,FALSE,"NBFI"}</definedName>
    <definedName name="iva" localSheetId="1" hidden="1">{#N/A,#N/A,FALSE,"CB";#N/A,#N/A,FALSE,"CMB";#N/A,#N/A,FALSE,"NBFI"}</definedName>
    <definedName name="iva" hidden="1">{#N/A,#N/A,FALSE,"CB";#N/A,#N/A,FALSE,"CMB";#N/A,#N/A,FALSE,"NBFI"}</definedName>
    <definedName name="jan" localSheetId="2" hidden="1">{#N/A,#N/A,FALSE,"CB";#N/A,#N/A,FALSE,"CMB";#N/A,#N/A,FALSE,"NBFI"}</definedName>
    <definedName name="jan" localSheetId="1" hidden="1">{#N/A,#N/A,FALSE,"CB";#N/A,#N/A,FALSE,"CMB";#N/A,#N/A,FALSE,"NBFI"}</definedName>
    <definedName name="jan" hidden="1">{#N/A,#N/A,FALSE,"CB";#N/A,#N/A,FALSE,"CMB";#N/A,#N/A,FALSE,"NBFI"}</definedName>
    <definedName name="qqq" localSheetId="2" hidden="1">{#N/A,#N/A,FALSE,"EXTRABUDGT"}</definedName>
    <definedName name="qqq" localSheetId="1" hidden="1">{#N/A,#N/A,FALSE,"EXTRABUDGT"}</definedName>
    <definedName name="qqq" hidden="1">{#N/A,#N/A,FALSE,"EXTRABUDGT"}</definedName>
    <definedName name="wrn.BANKS." localSheetId="2" hidden="1">{#N/A,#N/A,FALSE,"BANKS"}</definedName>
    <definedName name="wrn.BANKS." localSheetId="1" hidden="1">{#N/A,#N/A,FALSE,"BANKS"}</definedName>
    <definedName name="wrn.BANKS." hidden="1">{#N/A,#N/A,FALSE,"BANKS"}</definedName>
    <definedName name="wrn.BOP." localSheetId="2" hidden="1">{#N/A,#N/A,FALSE,"BOP"}</definedName>
    <definedName name="wrn.BOP." localSheetId="1" hidden="1">{#N/A,#N/A,FALSE,"BOP"}</definedName>
    <definedName name="wrn.BOP." hidden="1">{#N/A,#N/A,FALSE,"BOP"}</definedName>
    <definedName name="wrn.CREDIT." localSheetId="2" hidden="1">{#N/A,#N/A,FALSE,"CREDIT"}</definedName>
    <definedName name="wrn.CREDIT." localSheetId="1" hidden="1">{#N/A,#N/A,FALSE,"CREDIT"}</definedName>
    <definedName name="wrn.CREDIT." hidden="1">{#N/A,#N/A,FALSE,"CREDIT"}</definedName>
    <definedName name="wrn.DEBTSVC." localSheetId="2" hidden="1">{#N/A,#N/A,FALSE,"DEBTSVC"}</definedName>
    <definedName name="wrn.DEBTSVC." localSheetId="1" hidden="1">{#N/A,#N/A,FALSE,"DEBTSVC"}</definedName>
    <definedName name="wrn.DEBTSVC." hidden="1">{#N/A,#N/A,FALSE,"DEBTSVC"}</definedName>
    <definedName name="wrn.DEPO." localSheetId="2" hidden="1">{#N/A,#N/A,FALSE,"DEPO"}</definedName>
    <definedName name="wrn.DEPO." localSheetId="1" hidden="1">{#N/A,#N/A,FALSE,"DEPO"}</definedName>
    <definedName name="wrn.DEPO." hidden="1">{#N/A,#N/A,FALSE,"DEPO"}</definedName>
    <definedName name="wrn.EXCISE." localSheetId="2" hidden="1">{#N/A,#N/A,FALSE,"EXCISE"}</definedName>
    <definedName name="wrn.EXCISE." localSheetId="1" hidden="1">{#N/A,#N/A,FALSE,"EXCISE"}</definedName>
    <definedName name="wrn.EXCISE." hidden="1">{#N/A,#N/A,FALSE,"EXCISE"}</definedName>
    <definedName name="wrn.EXRATE." localSheetId="2" hidden="1">{#N/A,#N/A,FALSE,"EXRATE"}</definedName>
    <definedName name="wrn.EXRATE." localSheetId="1" hidden="1">{#N/A,#N/A,FALSE,"EXRATE"}</definedName>
    <definedName name="wrn.EXRATE." hidden="1">{#N/A,#N/A,FALSE,"EXRATE"}</definedName>
    <definedName name="wrn.EXTDEBT." localSheetId="2" hidden="1">{#N/A,#N/A,FALSE,"EXTDEBT"}</definedName>
    <definedName name="wrn.EXTDEBT." localSheetId="1" hidden="1">{#N/A,#N/A,FALSE,"EXTDEBT"}</definedName>
    <definedName name="wrn.EXTDEBT." hidden="1">{#N/A,#N/A,FALSE,"EXTDEBT"}</definedName>
    <definedName name="wrn.EXTRABUDGT." localSheetId="2" hidden="1">{#N/A,#N/A,FALSE,"EXTRABUDGT"}</definedName>
    <definedName name="wrn.EXTRABUDGT." localSheetId="1" hidden="1">{#N/A,#N/A,FALSE,"EXTRABUDGT"}</definedName>
    <definedName name="wrn.EXTRABUDGT." hidden="1">{#N/A,#N/A,FALSE,"EXTRABUDGT"}</definedName>
    <definedName name="wrn.EXTRABUDGT2." localSheetId="2" hidden="1">{#N/A,#N/A,FALSE,"EXTRABUDGT2"}</definedName>
    <definedName name="wrn.EXTRABUDGT2." localSheetId="1" hidden="1">{#N/A,#N/A,FALSE,"EXTRABUDGT2"}</definedName>
    <definedName name="wrn.EXTRABUDGT2." hidden="1">{#N/A,#N/A,FALSE,"EXTRABUDGT2"}</definedName>
    <definedName name="wrn.GDP." localSheetId="2" hidden="1">{#N/A,#N/A,FALSE,"GDP_ORIGIN";#N/A,#N/A,FALSE,"EMP_POP"}</definedName>
    <definedName name="wrn.GDP." localSheetId="1" hidden="1">{#N/A,#N/A,FALSE,"GDP_ORIGIN";#N/A,#N/A,FALSE,"EMP_POP"}</definedName>
    <definedName name="wrn.GDP." hidden="1">{#N/A,#N/A,FALSE,"GDP_ORIGIN";#N/A,#N/A,FALSE,"EMP_POP"}</definedName>
    <definedName name="wrn.GGOVT." localSheetId="2" hidden="1">{#N/A,#N/A,FALSE,"GGOVT"}</definedName>
    <definedName name="wrn.GGOVT." localSheetId="1" hidden="1">{#N/A,#N/A,FALSE,"GGOVT"}</definedName>
    <definedName name="wrn.GGOVT." hidden="1">{#N/A,#N/A,FALSE,"GGOVT"}</definedName>
    <definedName name="wrn.GGOVT2." localSheetId="2" hidden="1">{#N/A,#N/A,FALSE,"GGOVT2"}</definedName>
    <definedName name="wrn.GGOVT2." localSheetId="1" hidden="1">{#N/A,#N/A,FALSE,"GGOVT2"}</definedName>
    <definedName name="wrn.GGOVT2." hidden="1">{#N/A,#N/A,FALSE,"GGOVT2"}</definedName>
    <definedName name="wrn.GGOVTPC." localSheetId="2" hidden="1">{#N/A,#N/A,FALSE,"GGOVT%"}</definedName>
    <definedName name="wrn.GGOVTPC." localSheetId="1" hidden="1">{#N/A,#N/A,FALSE,"GGOVT%"}</definedName>
    <definedName name="wrn.GGOVTPC." hidden="1">{#N/A,#N/A,FALSE,"GGOVT%"}</definedName>
    <definedName name="wrn.INCOMETX." localSheetId="2" hidden="1">{#N/A,#N/A,FALSE,"INCOMETX"}</definedName>
    <definedName name="wrn.INCOMETX." localSheetId="1" hidden="1">{#N/A,#N/A,FALSE,"INCOMETX"}</definedName>
    <definedName name="wrn.INCOMETX." hidden="1">{#N/A,#N/A,FALSE,"INCOMETX"}</definedName>
    <definedName name="wrn.INTERST." localSheetId="2" hidden="1">{#N/A,#N/A,FALSE,"INTERST"}</definedName>
    <definedName name="wrn.INTERST." localSheetId="1" hidden="1">{#N/A,#N/A,FALSE,"INTERST"}</definedName>
    <definedName name="wrn.INTERST." hidden="1">{#N/A,#N/A,FALSE,"INTERST"}</definedName>
    <definedName name="wrn.MAIN." localSheetId="2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2" hidden="1">{#N/A,#N/A,FALSE,"CB";#N/A,#N/A,FALSE,"CMB";#N/A,#N/A,FALSE,"NBFI"}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S." localSheetId="2" hidden="1">{#N/A,#N/A,FALSE,"MS"}</definedName>
    <definedName name="wrn.MS." localSheetId="1" hidden="1">{#N/A,#N/A,FALSE,"MS"}</definedName>
    <definedName name="wrn.MS." hidden="1">{#N/A,#N/A,FALSE,"MS"}</definedName>
    <definedName name="wrn.NBG." localSheetId="2" hidden="1">{#N/A,#N/A,FALSE,"NBG"}</definedName>
    <definedName name="wrn.NBG." localSheetId="1" hidden="1">{#N/A,#N/A,FALSE,"NBG"}</definedName>
    <definedName name="wrn.NBG." hidden="1">{#N/A,#N/A,FALSE,"NBG"}</definedName>
    <definedName name="wrn.PCPI." localSheetId="2" hidden="1">{#N/A,#N/A,FALSE,"PCPI"}</definedName>
    <definedName name="wrn.PCPI." localSheetId="1" hidden="1">{#N/A,#N/A,FALSE,"PCPI"}</definedName>
    <definedName name="wrn.PCPI." hidden="1">{#N/A,#N/A,FALSE,"PCPI"}</definedName>
    <definedName name="wrn.PENSION." localSheetId="2" hidden="1">{#N/A,#N/A,FALSE,"PENSION"}</definedName>
    <definedName name="wrn.PENSION." localSheetId="1" hidden="1">{#N/A,#N/A,FALSE,"PENSION"}</definedName>
    <definedName name="wrn.PENSION." hidden="1">{#N/A,#N/A,FALSE,"PENSION"}</definedName>
    <definedName name="wrn.PRUDENT." localSheetId="2" hidden="1">{#N/A,#N/A,FALSE,"PRUDENT"}</definedName>
    <definedName name="wrn.PRUDENT." localSheetId="1" hidden="1">{#N/A,#N/A,FALSE,"PRUDENT"}</definedName>
    <definedName name="wrn.PRUDENT." hidden="1">{#N/A,#N/A,FALSE,"PRUDENT"}</definedName>
    <definedName name="wrn.PUBLEXP." localSheetId="2" hidden="1">{#N/A,#N/A,FALSE,"PUBLEXP"}</definedName>
    <definedName name="wrn.PUBLEXP." localSheetId="1" hidden="1">{#N/A,#N/A,FALSE,"PUBLEXP"}</definedName>
    <definedName name="wrn.PUBLEXP." hidden="1">{#N/A,#N/A,FALSE,"PUBLEXP"}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2" hidden="1">{#N/A,#N/A,FALSE,"REVSHARE"}</definedName>
    <definedName name="wrn.REVSHARE." localSheetId="1" hidden="1">{#N/A,#N/A,FALSE,"REVSHARE"}</definedName>
    <definedName name="wrn.REVSHARE." hidden="1">{#N/A,#N/A,FALSE,"REVSHARE"}</definedName>
    <definedName name="wrn.Staff._.Report._.Tables." localSheetId="2" hidden="1">{#N/A,#N/A,FALSE,"SRFSYS";#N/A,#N/A,FALSE,"SRBSYS"}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STATE." localSheetId="2" hidden="1">{#N/A,#N/A,FALSE,"STATE"}</definedName>
    <definedName name="wrn.STATE." localSheetId="1" hidden="1">{#N/A,#N/A,FALSE,"STATE"}</definedName>
    <definedName name="wrn.STATE." hidden="1">{#N/A,#N/A,FALSE,"STATE"}</definedName>
    <definedName name="wrn.TAXARREARS." localSheetId="2" hidden="1">{#N/A,#N/A,FALSE,"TAXARREARS"}</definedName>
    <definedName name="wrn.TAXARREARS." localSheetId="1" hidden="1">{#N/A,#N/A,FALSE,"TAXARREARS"}</definedName>
    <definedName name="wrn.TAXARREARS." hidden="1">{#N/A,#N/A,FALSE,"TAXARREARS"}</definedName>
    <definedName name="wrn.TAXPAYRS." localSheetId="2" hidden="1">{#N/A,#N/A,FALSE,"TAXPAYRS"}</definedName>
    <definedName name="wrn.TAXPAYRS." localSheetId="1" hidden="1">{#N/A,#N/A,FALSE,"TAXPAYRS"}</definedName>
    <definedName name="wrn.TAXPAYRS." hidden="1">{#N/A,#N/A,FALSE,"TAXPAYRS"}</definedName>
    <definedName name="wrn.TRADE." localSheetId="2" hidden="1">{#N/A,#N/A,FALSE,"TRADE"}</definedName>
    <definedName name="wrn.TRADE." localSheetId="1" hidden="1">{#N/A,#N/A,FALSE,"TRADE"}</definedName>
    <definedName name="wrn.TRADE." hidden="1">{#N/A,#N/A,FALSE,"TRADE"}</definedName>
    <definedName name="wrn.TRANSPORT." localSheetId="2" hidden="1">{#N/A,#N/A,FALSE,"TRANPORT"}</definedName>
    <definedName name="wrn.TRANSPORT." localSheetId="1" hidden="1">{#N/A,#N/A,FALSE,"TRANPORT"}</definedName>
    <definedName name="wrn.TRANSPORT." hidden="1">{#N/A,#N/A,FALSE,"TRANPORT"}</definedName>
    <definedName name="wrn.UNEMPL." localSheetId="2" hidden="1">{#N/A,#N/A,FALSE,"EMP_POP";#N/A,#N/A,FALSE,"UNEMPL"}</definedName>
    <definedName name="wrn.UNEMPL." localSheetId="1" hidden="1">{#N/A,#N/A,FALSE,"EMP_POP";#N/A,#N/A,FALSE,"UNEMPL"}</definedName>
    <definedName name="wrn.UNEMPL." hidden="1">{#N/A,#N/A,FALSE,"EMP_POP";#N/A,#N/A,FALSE,"UNEMPL"}</definedName>
    <definedName name="wrn.WAGES." localSheetId="2" hidden="1">{#N/A,#N/A,FALSE,"WAGES"}</definedName>
    <definedName name="wrn.WAGES." localSheetId="1" hidden="1">{#N/A,#N/A,FALSE,"WAGES"}</definedName>
    <definedName name="wrn.WAGES." hidden="1">{#N/A,#N/A,FALSE,"WAGES"}</definedName>
    <definedName name="yyy" localSheetId="2" hidden="1">{#N/A,#N/A,FALSE,"MS"}</definedName>
    <definedName name="yyy" localSheetId="1" hidden="1">{#N/A,#N/A,FALSE,"MS"}</definedName>
    <definedName name="yyy" hidden="1">{#N/A,#N/A,FALSE,"MS"}</definedName>
    <definedName name="yyyyy" localSheetId="2" hidden="1">{#N/A,#N/A,FALSE,"INTERST"}</definedName>
    <definedName name="yyyyy" localSheetId="1" hidden="1">{#N/A,#N/A,FALSE,"INTERST"}</definedName>
    <definedName name="yyyyy" hidden="1">{#N/A,#N/A,FALSE,"INTERST"}</definedName>
    <definedName name="Z_05AB59A7_9F04_4F70_A17E_8EF60EF35C7C_.wvu.PrintArea" localSheetId="2" hidden="1">'Cental Budget_int'!$B$12:$O$97</definedName>
    <definedName name="Z_5F444141_AB98_4370_9413_F1F0A45DC16B_.wvu.Cols" localSheetId="4" hidden="1">'Public expenditure_int'!$AG:$AJ</definedName>
    <definedName name="Z_5F444141_AB98_4370_9413_F1F0A45DC16B_.wvu.Rows" localSheetId="4" hidden="1">'Public expenditure_int'!$71:$71,'Public expenditure_int'!$75:$75,'Public expenditure_int'!$68:$68,'Public expenditure_int'!#REF!,'Public expenditure_int'!$91:$91</definedName>
    <definedName name="Z_636A372C_EE02_4B23_8381_E3299ADF8816_.wvu.Cols" localSheetId="2" hidden="1">'Cental Budget_int'!#REF!</definedName>
    <definedName name="Z_7AC1CC92_093E_4DA9_98F8_470D5521A68C_.wvu.Rows" localSheetId="2" hidden="1">'Cental Budget_int'!$50:$54,'Cental Budget_int'!$64:$68,'Cental Budget_int'!$70:$74,'Cental Budget_int'!$89:$89</definedName>
    <definedName name="Z_A32CDCC2_9D7B_41FA_91EC_562A88521235_.wvu.Cols" localSheetId="2" hidden="1">'Cental Budget_int'!#REF!,'Cental Budget_int'!#REF!</definedName>
    <definedName name="Z_A4D59F75_8091_4878_A19C_E6F7EFCC98D0_.wvu.Cols" localSheetId="4" hidden="1">'Public expenditure_int'!$D:$D,'Public expenditure_int'!#REF!,'Public expenditure_int'!#REF!,'Public expenditure_int'!#REF!,'Public expenditure_int'!#REF!,'Public expenditure_int'!#REF!,'Public expenditure_int'!$AG:$AG,'Public expenditure_int'!$AI:$AI</definedName>
    <definedName name="Z_E484E83A_8AE1_4ACE_A5D4_7D98A52A9B4B_.wvu.Cols" localSheetId="4" hidden="1">'Public expenditure_int'!$AG:$AJ</definedName>
    <definedName name="Z_E484E83A_8AE1_4ACE_A5D4_7D98A52A9B4B_.wvu.Rows" localSheetId="4" hidden="1">'Public expenditure_int'!$71:$71,'Public expenditure_int'!$75:$75,'Public expenditure_int'!$68:$68,'Public expenditure_int'!#REF!,'Public expenditure_int'!$91:$91</definedName>
    <definedName name="Z_F37FAB72_D883_4CEB_A5EC_0FA851AD2DC3_.wvu.Cols" localSheetId="2" hidden="1">'Cental Budget_int'!#REF!</definedName>
  </definedNames>
  <calcPr calcId="15251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P92" i="10" l="1"/>
  <c r="T56" i="7" l="1"/>
  <c r="T92" i="10"/>
  <c r="V92" i="10"/>
  <c r="V85" i="7"/>
  <c r="R92" i="10" l="1"/>
  <c r="P65" i="10" l="1"/>
  <c r="Q65" i="10" s="1"/>
  <c r="Q17" i="10"/>
  <c r="Q18" i="10"/>
  <c r="Q19" i="10"/>
  <c r="Q20" i="10"/>
  <c r="Q21" i="10"/>
  <c r="Q22" i="10"/>
  <c r="Q23" i="10"/>
  <c r="Q25" i="10"/>
  <c r="Q26" i="10"/>
  <c r="Q27" i="10"/>
  <c r="Q28" i="10"/>
  <c r="Q30" i="10"/>
  <c r="Q31" i="10"/>
  <c r="Q32" i="10"/>
  <c r="Q33" i="10"/>
  <c r="Q35" i="10"/>
  <c r="Q36" i="10"/>
  <c r="Q37" i="10"/>
  <c r="Q38" i="10"/>
  <c r="Q39" i="10"/>
  <c r="Q40" i="10"/>
  <c r="Q42" i="10"/>
  <c r="Q43" i="10"/>
  <c r="Q44" i="10"/>
  <c r="Q45" i="10"/>
  <c r="Q46" i="10"/>
  <c r="Q47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6" i="10"/>
  <c r="Q67" i="10"/>
  <c r="Q68" i="10"/>
  <c r="Q69" i="10"/>
  <c r="Q70" i="10"/>
  <c r="Q72" i="10"/>
  <c r="Q73" i="10"/>
  <c r="Q74" i="10"/>
  <c r="Q75" i="10"/>
  <c r="Q76" i="10"/>
  <c r="Q77" i="10"/>
  <c r="Q78" i="10"/>
  <c r="Q79" i="10"/>
  <c r="Q80" i="10"/>
  <c r="Q81" i="10"/>
  <c r="Q83" i="10"/>
  <c r="Q88" i="10"/>
  <c r="Q89" i="10"/>
  <c r="Q90" i="10"/>
  <c r="Q93" i="10"/>
  <c r="Q94" i="10"/>
  <c r="Q95" i="10"/>
  <c r="Q96" i="10"/>
  <c r="V36" i="7" l="1"/>
  <c r="V42" i="7"/>
  <c r="V43" i="7"/>
  <c r="V45" i="7"/>
  <c r="V46" i="7"/>
  <c r="V47" i="7"/>
  <c r="V48" i="7"/>
  <c r="V44" i="7"/>
  <c r="W44" i="7" s="1"/>
  <c r="V49" i="7"/>
  <c r="V51" i="7"/>
  <c r="V52" i="7"/>
  <c r="V53" i="7"/>
  <c r="V54" i="7"/>
  <c r="V55" i="7"/>
  <c r="V56" i="7"/>
  <c r="V63" i="7"/>
  <c r="V62" i="7" s="1"/>
  <c r="V64" i="7"/>
  <c r="V65" i="7"/>
  <c r="V67" i="7"/>
  <c r="V68" i="7"/>
  <c r="V70" i="7"/>
  <c r="V15" i="7"/>
  <c r="V16" i="7"/>
  <c r="V17" i="7"/>
  <c r="V18" i="7"/>
  <c r="V19" i="7"/>
  <c r="V20" i="7"/>
  <c r="V21" i="7"/>
  <c r="V22" i="7"/>
  <c r="V24" i="7"/>
  <c r="V25" i="7"/>
  <c r="V26" i="7"/>
  <c r="V27" i="7"/>
  <c r="V31" i="7"/>
  <c r="V32" i="7"/>
  <c r="V75" i="7"/>
  <c r="V74" i="7" s="1"/>
  <c r="V76" i="7"/>
  <c r="V80" i="7"/>
  <c r="V81" i="7"/>
  <c r="V82" i="7"/>
  <c r="W82" i="7" s="1"/>
  <c r="V84" i="7"/>
  <c r="V9" i="7"/>
  <c r="V69" i="7"/>
  <c r="V95" i="11"/>
  <c r="V9" i="11"/>
  <c r="V16" i="10"/>
  <c r="W16" i="10" s="1"/>
  <c r="V24" i="10"/>
  <c r="W24" i="10" s="1"/>
  <c r="V29" i="10"/>
  <c r="V34" i="10"/>
  <c r="V41" i="10"/>
  <c r="V30" i="7" s="1"/>
  <c r="V50" i="10"/>
  <c r="W95" i="10"/>
  <c r="W82" i="10"/>
  <c r="T15" i="7"/>
  <c r="T16" i="7"/>
  <c r="T17" i="7"/>
  <c r="T18" i="7"/>
  <c r="T19" i="7"/>
  <c r="T20" i="7"/>
  <c r="T21" i="7"/>
  <c r="U21" i="7" s="1"/>
  <c r="T22" i="7"/>
  <c r="T24" i="7"/>
  <c r="T25" i="7"/>
  <c r="T26" i="7"/>
  <c r="T27" i="7"/>
  <c r="T34" i="10"/>
  <c r="T29" i="7" s="1"/>
  <c r="T32" i="7"/>
  <c r="T42" i="7"/>
  <c r="T43" i="7"/>
  <c r="T45" i="7"/>
  <c r="T46" i="7"/>
  <c r="T47" i="7"/>
  <c r="T48" i="7"/>
  <c r="T44" i="7"/>
  <c r="T49" i="7"/>
  <c r="T51" i="7"/>
  <c r="T52" i="7"/>
  <c r="T53" i="7"/>
  <c r="T54" i="7"/>
  <c r="T55" i="7"/>
  <c r="T63" i="7"/>
  <c r="T64" i="7"/>
  <c r="T65" i="7"/>
  <c r="T67" i="7"/>
  <c r="T68" i="7"/>
  <c r="T69" i="7"/>
  <c r="T75" i="7"/>
  <c r="T76" i="7"/>
  <c r="T77" i="7"/>
  <c r="P75" i="7"/>
  <c r="P76" i="7"/>
  <c r="P15" i="7"/>
  <c r="P16" i="7"/>
  <c r="P17" i="7"/>
  <c r="P18" i="7"/>
  <c r="P19" i="7"/>
  <c r="P20" i="7"/>
  <c r="P21" i="7"/>
  <c r="P22" i="7"/>
  <c r="P24" i="7"/>
  <c r="P25" i="7"/>
  <c r="P26" i="7"/>
  <c r="P27" i="7"/>
  <c r="P29" i="10"/>
  <c r="Q29" i="10" s="1"/>
  <c r="P34" i="10"/>
  <c r="Q34" i="10" s="1"/>
  <c r="P41" i="10"/>
  <c r="Q41" i="10" s="1"/>
  <c r="P31" i="7"/>
  <c r="N75" i="7"/>
  <c r="N76" i="7"/>
  <c r="N15" i="7"/>
  <c r="N16" i="7"/>
  <c r="N17" i="7"/>
  <c r="N18" i="7"/>
  <c r="N19" i="7"/>
  <c r="N20" i="7"/>
  <c r="N21" i="7"/>
  <c r="N22" i="7"/>
  <c r="N24" i="7"/>
  <c r="N25" i="7"/>
  <c r="N26" i="7"/>
  <c r="N27" i="7"/>
  <c r="N29" i="10"/>
  <c r="O29" i="10" s="1"/>
  <c r="N34" i="10"/>
  <c r="O34" i="10" s="1"/>
  <c r="N41" i="10"/>
  <c r="N31" i="7"/>
  <c r="L75" i="7"/>
  <c r="L76" i="7"/>
  <c r="L74" i="7" s="1"/>
  <c r="L15" i="7"/>
  <c r="L16" i="7"/>
  <c r="L17" i="7"/>
  <c r="L18" i="7"/>
  <c r="L19" i="7"/>
  <c r="L20" i="7"/>
  <c r="L21" i="7"/>
  <c r="L22" i="7"/>
  <c r="L24" i="7"/>
  <c r="L25" i="7"/>
  <c r="L26" i="7"/>
  <c r="L27" i="7"/>
  <c r="L29" i="10"/>
  <c r="L28" i="7" s="1"/>
  <c r="L34" i="10"/>
  <c r="L29" i="7" s="1"/>
  <c r="L41" i="10"/>
  <c r="L30" i="7" s="1"/>
  <c r="L31" i="7"/>
  <c r="J75" i="7"/>
  <c r="J76" i="7"/>
  <c r="J15" i="7"/>
  <c r="J16" i="7"/>
  <c r="J17" i="7"/>
  <c r="J18" i="7"/>
  <c r="J19" i="7"/>
  <c r="J20" i="7"/>
  <c r="J21" i="7"/>
  <c r="J22" i="7"/>
  <c r="J24" i="7"/>
  <c r="J25" i="7"/>
  <c r="J26" i="7"/>
  <c r="J27" i="7"/>
  <c r="J29" i="10"/>
  <c r="K29" i="10" s="1"/>
  <c r="J34" i="10"/>
  <c r="K34" i="10" s="1"/>
  <c r="J41" i="10"/>
  <c r="K41" i="10" s="1"/>
  <c r="J31" i="7"/>
  <c r="H75" i="7"/>
  <c r="H76" i="7"/>
  <c r="H23" i="7"/>
  <c r="H15" i="7"/>
  <c r="H16" i="7"/>
  <c r="H17" i="7"/>
  <c r="H18" i="7"/>
  <c r="H19" i="7"/>
  <c r="H20" i="7"/>
  <c r="H21" i="7"/>
  <c r="H22" i="7"/>
  <c r="H29" i="10"/>
  <c r="H34" i="10"/>
  <c r="I34" i="10" s="1"/>
  <c r="H41" i="10"/>
  <c r="H31" i="7"/>
  <c r="F75" i="7"/>
  <c r="F76" i="7"/>
  <c r="F15" i="7"/>
  <c r="F16" i="7"/>
  <c r="F17" i="7"/>
  <c r="F18" i="7"/>
  <c r="F19" i="7"/>
  <c r="F20" i="7"/>
  <c r="F21" i="7"/>
  <c r="F22" i="7"/>
  <c r="F24" i="7"/>
  <c r="F25" i="7"/>
  <c r="F26" i="7"/>
  <c r="F27" i="7"/>
  <c r="F29" i="10"/>
  <c r="F34" i="10"/>
  <c r="G34" i="10" s="1"/>
  <c r="F41" i="10"/>
  <c r="D80" i="7"/>
  <c r="D81" i="7"/>
  <c r="D82" i="7"/>
  <c r="D75" i="7"/>
  <c r="D76" i="7"/>
  <c r="D15" i="7"/>
  <c r="D16" i="7"/>
  <c r="D17" i="7"/>
  <c r="D18" i="7"/>
  <c r="D19" i="7"/>
  <c r="D20" i="7"/>
  <c r="D21" i="7"/>
  <c r="D22" i="7"/>
  <c r="D24" i="7"/>
  <c r="D25" i="7"/>
  <c r="D26" i="7"/>
  <c r="D27" i="7"/>
  <c r="D29" i="10"/>
  <c r="E29" i="10" s="1"/>
  <c r="D34" i="10"/>
  <c r="E34" i="10" s="1"/>
  <c r="D41" i="10"/>
  <c r="P35" i="11"/>
  <c r="P90" i="11"/>
  <c r="N35" i="11"/>
  <c r="N90" i="11"/>
  <c r="L90" i="11"/>
  <c r="J90" i="11"/>
  <c r="J35" i="11"/>
  <c r="H35" i="11"/>
  <c r="H90" i="11"/>
  <c r="F35" i="11"/>
  <c r="F90" i="11"/>
  <c r="D95" i="11"/>
  <c r="D90" i="11"/>
  <c r="D35" i="11"/>
  <c r="D101" i="11"/>
  <c r="D16" i="10"/>
  <c r="E16" i="10" s="1"/>
  <c r="T16" i="10"/>
  <c r="T24" i="10"/>
  <c r="U24" i="10" s="1"/>
  <c r="T29" i="10"/>
  <c r="T41" i="10"/>
  <c r="T50" i="10"/>
  <c r="T48" i="10" s="1"/>
  <c r="T49" i="10" s="1"/>
  <c r="U49" i="10" s="1"/>
  <c r="R16" i="10"/>
  <c r="R24" i="10"/>
  <c r="S24" i="10" s="1"/>
  <c r="R29" i="10"/>
  <c r="R28" i="7" s="1"/>
  <c r="R34" i="10"/>
  <c r="R29" i="7" s="1"/>
  <c r="R41" i="10"/>
  <c r="R50" i="10"/>
  <c r="R65" i="10"/>
  <c r="R71" i="10"/>
  <c r="S71" i="10" s="1"/>
  <c r="R87" i="10"/>
  <c r="S87" i="10" s="1"/>
  <c r="D51" i="10"/>
  <c r="D50" i="10" s="1"/>
  <c r="E50" i="10" s="1"/>
  <c r="D65" i="10"/>
  <c r="D71" i="10"/>
  <c r="E71" i="10" s="1"/>
  <c r="V15" i="11"/>
  <c r="V14" i="11" s="1"/>
  <c r="V87" i="11" s="1"/>
  <c r="V55" i="11"/>
  <c r="V53" i="11" s="1"/>
  <c r="V54" i="11" s="1"/>
  <c r="W54" i="11" s="1"/>
  <c r="V90" i="11"/>
  <c r="T80" i="7"/>
  <c r="T81" i="7"/>
  <c r="T82" i="7"/>
  <c r="R80" i="7"/>
  <c r="R81" i="7"/>
  <c r="R82" i="7"/>
  <c r="R85" i="7"/>
  <c r="R69" i="7"/>
  <c r="R15" i="7"/>
  <c r="R16" i="7"/>
  <c r="R17" i="7"/>
  <c r="R18" i="7"/>
  <c r="R19" i="7"/>
  <c r="R20" i="7"/>
  <c r="R21" i="7"/>
  <c r="R22" i="7"/>
  <c r="R24" i="7"/>
  <c r="R25" i="7"/>
  <c r="R26" i="7"/>
  <c r="R27" i="7"/>
  <c r="R31" i="7"/>
  <c r="R32" i="7"/>
  <c r="R43" i="7"/>
  <c r="R45" i="7"/>
  <c r="R46" i="7"/>
  <c r="R47" i="7"/>
  <c r="R48" i="7"/>
  <c r="R44" i="7"/>
  <c r="R49" i="7"/>
  <c r="R51" i="7"/>
  <c r="R52" i="7"/>
  <c r="R53" i="7"/>
  <c r="R54" i="7"/>
  <c r="R55" i="7"/>
  <c r="R63" i="7"/>
  <c r="R64" i="7"/>
  <c r="R65" i="7"/>
  <c r="R67" i="7"/>
  <c r="R68" i="7"/>
  <c r="S68" i="7" s="1"/>
  <c r="R75" i="7"/>
  <c r="R76" i="7"/>
  <c r="R77" i="7"/>
  <c r="R9" i="7"/>
  <c r="S36" i="7" s="1"/>
  <c r="R95" i="11"/>
  <c r="T9" i="7"/>
  <c r="T55" i="11"/>
  <c r="T53" i="11" s="1"/>
  <c r="V87" i="10"/>
  <c r="W87" i="10" s="1"/>
  <c r="V65" i="10"/>
  <c r="W65" i="10" s="1"/>
  <c r="W17" i="10"/>
  <c r="W18" i="10"/>
  <c r="W19" i="10"/>
  <c r="W20" i="10"/>
  <c r="W21" i="10"/>
  <c r="W22" i="10"/>
  <c r="W23" i="10"/>
  <c r="W25" i="10"/>
  <c r="W26" i="10"/>
  <c r="W27" i="10"/>
  <c r="W28" i="10"/>
  <c r="W30" i="10"/>
  <c r="W31" i="10"/>
  <c r="W32" i="10"/>
  <c r="W33" i="10"/>
  <c r="W35" i="10"/>
  <c r="W36" i="10"/>
  <c r="W37" i="10"/>
  <c r="W38" i="10"/>
  <c r="W39" i="10"/>
  <c r="W40" i="10"/>
  <c r="W42" i="10"/>
  <c r="W43" i="10"/>
  <c r="W44" i="10"/>
  <c r="W45" i="10"/>
  <c r="W46" i="10"/>
  <c r="W47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3" i="10"/>
  <c r="T95" i="11"/>
  <c r="T90" i="11"/>
  <c r="T14" i="11"/>
  <c r="U92" i="10"/>
  <c r="C72" i="10"/>
  <c r="E72" i="10"/>
  <c r="G72" i="10"/>
  <c r="I72" i="10"/>
  <c r="K72" i="10"/>
  <c r="M72" i="10"/>
  <c r="O72" i="10"/>
  <c r="S72" i="10"/>
  <c r="U72" i="10"/>
  <c r="C73" i="10"/>
  <c r="E73" i="10"/>
  <c r="G73" i="10"/>
  <c r="I73" i="10"/>
  <c r="K73" i="10"/>
  <c r="M73" i="10"/>
  <c r="O73" i="10"/>
  <c r="S73" i="10"/>
  <c r="U73" i="10"/>
  <c r="C74" i="10"/>
  <c r="E74" i="10"/>
  <c r="G74" i="10"/>
  <c r="I74" i="10"/>
  <c r="K74" i="10"/>
  <c r="M74" i="10"/>
  <c r="O74" i="10"/>
  <c r="S74" i="10"/>
  <c r="U74" i="10"/>
  <c r="C75" i="10"/>
  <c r="E75" i="10"/>
  <c r="G75" i="10"/>
  <c r="I75" i="10"/>
  <c r="K75" i="10"/>
  <c r="M75" i="10"/>
  <c r="O75" i="10"/>
  <c r="S75" i="10"/>
  <c r="U75" i="10"/>
  <c r="S76" i="10"/>
  <c r="U76" i="10"/>
  <c r="C77" i="10"/>
  <c r="E77" i="10"/>
  <c r="G77" i="10"/>
  <c r="I77" i="10"/>
  <c r="K77" i="10"/>
  <c r="M77" i="10"/>
  <c r="O77" i="10"/>
  <c r="S77" i="10"/>
  <c r="U77" i="10"/>
  <c r="W34" i="11"/>
  <c r="W78" i="11"/>
  <c r="W31" i="11"/>
  <c r="W52" i="11"/>
  <c r="C11" i="10"/>
  <c r="C9" i="11" s="1"/>
  <c r="C86" i="7"/>
  <c r="R15" i="11"/>
  <c r="R14" i="11" s="1"/>
  <c r="R75" i="11"/>
  <c r="R56" i="11"/>
  <c r="R55" i="11" s="1"/>
  <c r="R90" i="11"/>
  <c r="P9" i="7"/>
  <c r="N71" i="10"/>
  <c r="N51" i="10"/>
  <c r="N50" i="10" s="1"/>
  <c r="N48" i="10" s="1"/>
  <c r="N65" i="10"/>
  <c r="O65" i="10" s="1"/>
  <c r="N16" i="10"/>
  <c r="N24" i="10"/>
  <c r="O24" i="10" s="1"/>
  <c r="N87" i="10"/>
  <c r="O87" i="10" s="1"/>
  <c r="N101" i="11"/>
  <c r="N9" i="11"/>
  <c r="O91" i="11" s="1"/>
  <c r="N29" i="11"/>
  <c r="N45" i="11"/>
  <c r="N15" i="11"/>
  <c r="N24" i="11"/>
  <c r="N69" i="11"/>
  <c r="N75" i="11"/>
  <c r="N56" i="11"/>
  <c r="N55" i="11" s="1"/>
  <c r="N9" i="7"/>
  <c r="O66" i="7" s="1"/>
  <c r="L71" i="10"/>
  <c r="M71" i="10" s="1"/>
  <c r="L51" i="10"/>
  <c r="L65" i="10"/>
  <c r="L16" i="10"/>
  <c r="L24" i="10"/>
  <c r="M24" i="10" s="1"/>
  <c r="L87" i="10"/>
  <c r="M87" i="10" s="1"/>
  <c r="L101" i="11"/>
  <c r="L69" i="11"/>
  <c r="L75" i="11"/>
  <c r="L55" i="11"/>
  <c r="L15" i="11"/>
  <c r="L24" i="11"/>
  <c r="L9" i="7"/>
  <c r="J71" i="10"/>
  <c r="J51" i="10"/>
  <c r="J50" i="10" s="1"/>
  <c r="K50" i="10" s="1"/>
  <c r="J65" i="10"/>
  <c r="K65" i="10" s="1"/>
  <c r="J16" i="10"/>
  <c r="J24" i="10"/>
  <c r="J87" i="10"/>
  <c r="K87" i="10" s="1"/>
  <c r="J101" i="11"/>
  <c r="J29" i="11"/>
  <c r="J45" i="11"/>
  <c r="J15" i="11"/>
  <c r="J24" i="11"/>
  <c r="J69" i="11"/>
  <c r="J75" i="11"/>
  <c r="K75" i="11" s="1"/>
  <c r="J55" i="11"/>
  <c r="J9" i="11"/>
  <c r="J9" i="7"/>
  <c r="K66" i="7" s="1"/>
  <c r="H71" i="10"/>
  <c r="I71" i="10" s="1"/>
  <c r="H51" i="10"/>
  <c r="H50" i="10" s="1"/>
  <c r="H65" i="10"/>
  <c r="I65" i="10"/>
  <c r="H16" i="10"/>
  <c r="H24" i="10"/>
  <c r="H87" i="10"/>
  <c r="I87" i="10"/>
  <c r="H101" i="11"/>
  <c r="H29" i="11"/>
  <c r="H9" i="11"/>
  <c r="I85" i="11" s="1"/>
  <c r="H45" i="11"/>
  <c r="H15" i="11"/>
  <c r="H24" i="11"/>
  <c r="H69" i="11"/>
  <c r="H75" i="11"/>
  <c r="H55" i="11"/>
  <c r="H9" i="7"/>
  <c r="F71" i="10"/>
  <c r="G71" i="10" s="1"/>
  <c r="F51" i="10"/>
  <c r="G51" i="10" s="1"/>
  <c r="F65" i="10"/>
  <c r="F24" i="10"/>
  <c r="F16" i="10"/>
  <c r="F87" i="10"/>
  <c r="F101" i="11"/>
  <c r="G101" i="11" s="1"/>
  <c r="F29" i="11"/>
  <c r="F45" i="11"/>
  <c r="F15" i="11"/>
  <c r="F24" i="11"/>
  <c r="F69" i="11"/>
  <c r="F75" i="11"/>
  <c r="F55" i="11"/>
  <c r="F9" i="11"/>
  <c r="G82" i="11" s="1"/>
  <c r="F9" i="7"/>
  <c r="D24" i="10"/>
  <c r="E24" i="10" s="1"/>
  <c r="D87" i="10"/>
  <c r="E87" i="10" s="1"/>
  <c r="D29" i="11"/>
  <c r="D45" i="11"/>
  <c r="D15" i="11"/>
  <c r="D24" i="11"/>
  <c r="D69" i="11"/>
  <c r="D75" i="11"/>
  <c r="D55" i="11"/>
  <c r="D9" i="7"/>
  <c r="C85" i="7"/>
  <c r="P82" i="7"/>
  <c r="N82" i="7"/>
  <c r="L82" i="7"/>
  <c r="J82" i="7"/>
  <c r="H82" i="7"/>
  <c r="F82" i="7"/>
  <c r="C82" i="7"/>
  <c r="P81" i="7"/>
  <c r="Q81" i="7" s="1"/>
  <c r="N81" i="7"/>
  <c r="L81" i="7"/>
  <c r="J81" i="7"/>
  <c r="H81" i="7"/>
  <c r="I81" i="7" s="1"/>
  <c r="F81" i="7"/>
  <c r="C81" i="7"/>
  <c r="P80" i="7"/>
  <c r="N80" i="7"/>
  <c r="L80" i="7"/>
  <c r="J80" i="7"/>
  <c r="H80" i="7"/>
  <c r="F80" i="7"/>
  <c r="C80" i="7"/>
  <c r="C79" i="7"/>
  <c r="V57" i="7"/>
  <c r="V58" i="7"/>
  <c r="V59" i="7"/>
  <c r="V60" i="7"/>
  <c r="V61" i="7"/>
  <c r="T57" i="7"/>
  <c r="T58" i="7"/>
  <c r="T59" i="7"/>
  <c r="T60" i="7"/>
  <c r="U60" i="7" s="1"/>
  <c r="T61" i="7"/>
  <c r="T37" i="7"/>
  <c r="U37" i="7" s="1"/>
  <c r="T38" i="7"/>
  <c r="T39" i="7"/>
  <c r="T40" i="7"/>
  <c r="T41" i="7"/>
  <c r="R57" i="7"/>
  <c r="R58" i="7"/>
  <c r="R60" i="7"/>
  <c r="S60" i="7" s="1"/>
  <c r="R61" i="7"/>
  <c r="R37" i="7"/>
  <c r="R38" i="7"/>
  <c r="R39" i="7"/>
  <c r="R40" i="7"/>
  <c r="R41" i="7"/>
  <c r="P57" i="7"/>
  <c r="P58" i="7"/>
  <c r="P60" i="7"/>
  <c r="Q60" i="7" s="1"/>
  <c r="P61" i="7"/>
  <c r="Q61" i="7" s="1"/>
  <c r="P51" i="7"/>
  <c r="P52" i="7"/>
  <c r="Q52" i="7" s="1"/>
  <c r="P53" i="7"/>
  <c r="Q53" i="7" s="1"/>
  <c r="P54" i="7"/>
  <c r="P55" i="7"/>
  <c r="P37" i="7"/>
  <c r="P38" i="7"/>
  <c r="Q38" i="7" s="1"/>
  <c r="P39" i="7"/>
  <c r="P40" i="7"/>
  <c r="Q40" i="7" s="1"/>
  <c r="P41" i="7"/>
  <c r="P42" i="7"/>
  <c r="P43" i="7"/>
  <c r="Q43" i="7" s="1"/>
  <c r="P45" i="7"/>
  <c r="P46" i="7"/>
  <c r="P47" i="7"/>
  <c r="Q47" i="7" s="1"/>
  <c r="P48" i="7"/>
  <c r="Q48" i="7" s="1"/>
  <c r="P44" i="7"/>
  <c r="P49" i="7"/>
  <c r="P63" i="7"/>
  <c r="P64" i="7"/>
  <c r="Q64" i="7" s="1"/>
  <c r="P65" i="7"/>
  <c r="P67" i="7"/>
  <c r="Q67" i="7" s="1"/>
  <c r="P69" i="7"/>
  <c r="P68" i="7"/>
  <c r="Q68" i="7" s="1"/>
  <c r="P29" i="11"/>
  <c r="P45" i="11"/>
  <c r="P32" i="7"/>
  <c r="Q32" i="7" s="1"/>
  <c r="P77" i="7"/>
  <c r="Q77" i="7" s="1"/>
  <c r="N57" i="7"/>
  <c r="N58" i="7"/>
  <c r="N60" i="7"/>
  <c r="N61" i="7"/>
  <c r="N51" i="7"/>
  <c r="N52" i="7"/>
  <c r="N53" i="7"/>
  <c r="N54" i="7"/>
  <c r="N55" i="7"/>
  <c r="N37" i="7"/>
  <c r="N38" i="7"/>
  <c r="N39" i="7"/>
  <c r="N40" i="7"/>
  <c r="N41" i="7"/>
  <c r="N42" i="7"/>
  <c r="N43" i="7"/>
  <c r="N45" i="7"/>
  <c r="O45" i="7" s="1"/>
  <c r="I31" i="27" s="1"/>
  <c r="N46" i="7"/>
  <c r="N47" i="7"/>
  <c r="N48" i="7"/>
  <c r="N44" i="7"/>
  <c r="N49" i="7"/>
  <c r="O49" i="7" s="1"/>
  <c r="N63" i="7"/>
  <c r="N64" i="7"/>
  <c r="N65" i="7"/>
  <c r="N67" i="7"/>
  <c r="N69" i="7"/>
  <c r="N68" i="7"/>
  <c r="N32" i="7"/>
  <c r="O32" i="7" s="1"/>
  <c r="N77" i="7"/>
  <c r="L57" i="7"/>
  <c r="L58" i="7"/>
  <c r="L60" i="7"/>
  <c r="L61" i="7"/>
  <c r="L51" i="7"/>
  <c r="L52" i="7"/>
  <c r="L53" i="7"/>
  <c r="L54" i="7"/>
  <c r="L55" i="7"/>
  <c r="L37" i="7"/>
  <c r="L38" i="7"/>
  <c r="L39" i="7"/>
  <c r="L40" i="7"/>
  <c r="M40" i="7" s="1"/>
  <c r="L41" i="7"/>
  <c r="L42" i="7"/>
  <c r="L43" i="7"/>
  <c r="L45" i="7"/>
  <c r="L46" i="7"/>
  <c r="L47" i="7"/>
  <c r="L48" i="7"/>
  <c r="L44" i="7"/>
  <c r="L49" i="7"/>
  <c r="L63" i="7"/>
  <c r="L64" i="7"/>
  <c r="L65" i="7"/>
  <c r="M65" i="7" s="1"/>
  <c r="L67" i="7"/>
  <c r="L69" i="7"/>
  <c r="L68" i="7"/>
  <c r="M68" i="7" s="1"/>
  <c r="L32" i="7"/>
  <c r="L77" i="7"/>
  <c r="J57" i="7"/>
  <c r="J58" i="7"/>
  <c r="J60" i="7"/>
  <c r="J61" i="7"/>
  <c r="J51" i="7"/>
  <c r="J52" i="7"/>
  <c r="J53" i="7"/>
  <c r="K53" i="7" s="1"/>
  <c r="J54" i="7"/>
  <c r="J55" i="7"/>
  <c r="J37" i="7"/>
  <c r="J38" i="7"/>
  <c r="J39" i="7"/>
  <c r="J40" i="7"/>
  <c r="J41" i="7"/>
  <c r="J42" i="7"/>
  <c r="J43" i="7"/>
  <c r="J45" i="7"/>
  <c r="J46" i="7"/>
  <c r="J47" i="7"/>
  <c r="J48" i="7"/>
  <c r="J44" i="7"/>
  <c r="J49" i="7"/>
  <c r="J63" i="7"/>
  <c r="J64" i="7"/>
  <c r="J65" i="7"/>
  <c r="J67" i="7"/>
  <c r="J69" i="7"/>
  <c r="K69" i="7" s="1"/>
  <c r="J68" i="7"/>
  <c r="J32" i="7"/>
  <c r="J77" i="7"/>
  <c r="H57" i="7"/>
  <c r="H58" i="7"/>
  <c r="H60" i="7"/>
  <c r="I60" i="7" s="1"/>
  <c r="H61" i="7"/>
  <c r="H51" i="7"/>
  <c r="H52" i="7"/>
  <c r="H53" i="7"/>
  <c r="I53" i="7" s="1"/>
  <c r="H54" i="7"/>
  <c r="H55" i="7"/>
  <c r="H37" i="7"/>
  <c r="H38" i="7"/>
  <c r="H39" i="7"/>
  <c r="H40" i="7"/>
  <c r="H41" i="7"/>
  <c r="I41" i="7"/>
  <c r="H42" i="7"/>
  <c r="H43" i="7"/>
  <c r="H45" i="7"/>
  <c r="H46" i="7"/>
  <c r="H47" i="7"/>
  <c r="H48" i="7"/>
  <c r="H44" i="7"/>
  <c r="H49" i="7"/>
  <c r="H63" i="7"/>
  <c r="H64" i="7"/>
  <c r="H65" i="7"/>
  <c r="H67" i="7"/>
  <c r="I67" i="7" s="1"/>
  <c r="H69" i="7"/>
  <c r="H68" i="7"/>
  <c r="H32" i="7"/>
  <c r="H77" i="7"/>
  <c r="I77" i="7"/>
  <c r="F57" i="7"/>
  <c r="F58" i="7"/>
  <c r="F60" i="7"/>
  <c r="G60" i="7"/>
  <c r="F61" i="7"/>
  <c r="F51" i="7"/>
  <c r="F52" i="7"/>
  <c r="G52" i="7"/>
  <c r="F53" i="7"/>
  <c r="F54" i="7"/>
  <c r="F55" i="7"/>
  <c r="F37" i="7"/>
  <c r="G37" i="7" s="1"/>
  <c r="F38" i="7"/>
  <c r="F39" i="7"/>
  <c r="F40" i="7"/>
  <c r="F41" i="7"/>
  <c r="G41" i="7" s="1"/>
  <c r="F42" i="7"/>
  <c r="F43" i="7"/>
  <c r="F45" i="7"/>
  <c r="F46" i="7"/>
  <c r="G46" i="7" s="1"/>
  <c r="F47" i="7"/>
  <c r="F48" i="7"/>
  <c r="G48" i="7" s="1"/>
  <c r="F44" i="7"/>
  <c r="F49" i="7"/>
  <c r="F63" i="7"/>
  <c r="F64" i="7"/>
  <c r="F65" i="7"/>
  <c r="G65" i="7" s="1"/>
  <c r="F67" i="7"/>
  <c r="F69" i="7"/>
  <c r="F68" i="7"/>
  <c r="F77" i="7"/>
  <c r="D57" i="7"/>
  <c r="D58" i="7"/>
  <c r="D60" i="7"/>
  <c r="D61" i="7"/>
  <c r="D51" i="7"/>
  <c r="D52" i="7"/>
  <c r="D53" i="7"/>
  <c r="D54" i="7"/>
  <c r="D55" i="7"/>
  <c r="D37" i="7"/>
  <c r="D38" i="7"/>
  <c r="D39" i="7"/>
  <c r="D40" i="7"/>
  <c r="D41" i="7"/>
  <c r="D42" i="7"/>
  <c r="D43" i="7"/>
  <c r="D45" i="7"/>
  <c r="D46" i="7"/>
  <c r="D47" i="7"/>
  <c r="D48" i="7"/>
  <c r="D44" i="7"/>
  <c r="E44" i="7" s="1"/>
  <c r="D49" i="7"/>
  <c r="D63" i="7"/>
  <c r="D64" i="7"/>
  <c r="D65" i="7"/>
  <c r="D67" i="7"/>
  <c r="D69" i="7"/>
  <c r="D68" i="7"/>
  <c r="E22" i="7"/>
  <c r="D77" i="7"/>
  <c r="C78" i="7"/>
  <c r="C77" i="7"/>
  <c r="C76" i="7"/>
  <c r="C75" i="7"/>
  <c r="C74" i="7"/>
  <c r="C73" i="7"/>
  <c r="C71" i="7"/>
  <c r="C69" i="7"/>
  <c r="C68" i="7"/>
  <c r="C67" i="7"/>
  <c r="C66" i="7"/>
  <c r="C65" i="7"/>
  <c r="C64" i="7"/>
  <c r="C63" i="7"/>
  <c r="C62" i="7"/>
  <c r="C61" i="7"/>
  <c r="C60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I27" i="7"/>
  <c r="C27" i="7"/>
  <c r="C26" i="7"/>
  <c r="C25" i="7"/>
  <c r="I24" i="7"/>
  <c r="C24" i="7"/>
  <c r="C23" i="7"/>
  <c r="C22" i="7"/>
  <c r="C21" i="7"/>
  <c r="C20" i="7"/>
  <c r="C19" i="7"/>
  <c r="C18" i="7"/>
  <c r="C17" i="7"/>
  <c r="C16" i="7"/>
  <c r="C15" i="7"/>
  <c r="C14" i="7"/>
  <c r="C13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1" i="7"/>
  <c r="W9" i="7"/>
  <c r="U9" i="7"/>
  <c r="S9" i="7"/>
  <c r="Q9" i="7"/>
  <c r="O9" i="7"/>
  <c r="M9" i="7"/>
  <c r="K9" i="7"/>
  <c r="I9" i="7"/>
  <c r="G9" i="7"/>
  <c r="E9" i="7"/>
  <c r="C9" i="7"/>
  <c r="C102" i="11"/>
  <c r="T9" i="11"/>
  <c r="U73" i="11" s="1"/>
  <c r="P101" i="11"/>
  <c r="L9" i="11"/>
  <c r="M86" i="11" s="1"/>
  <c r="D9" i="11"/>
  <c r="C101" i="11"/>
  <c r="C100" i="11"/>
  <c r="C99" i="11"/>
  <c r="C97" i="11"/>
  <c r="K96" i="11"/>
  <c r="C96" i="11"/>
  <c r="P95" i="11"/>
  <c r="C95" i="11"/>
  <c r="P15" i="11"/>
  <c r="P69" i="11"/>
  <c r="P75" i="11"/>
  <c r="P56" i="11"/>
  <c r="P55" i="11" s="1"/>
  <c r="P53" i="11" s="1"/>
  <c r="P54" i="11" s="1"/>
  <c r="C94" i="11"/>
  <c r="C93" i="11"/>
  <c r="K92" i="11"/>
  <c r="E92" i="11"/>
  <c r="C92" i="11"/>
  <c r="I91" i="11"/>
  <c r="C91" i="11"/>
  <c r="C90" i="11"/>
  <c r="C89" i="11"/>
  <c r="C87" i="11"/>
  <c r="C86" i="11"/>
  <c r="C85" i="11"/>
  <c r="C84" i="11"/>
  <c r="C83" i="11"/>
  <c r="K82" i="11"/>
  <c r="C82" i="11"/>
  <c r="C81" i="11"/>
  <c r="K80" i="11"/>
  <c r="C80" i="11"/>
  <c r="C79" i="11"/>
  <c r="K78" i="11"/>
  <c r="C78" i="11"/>
  <c r="C77" i="11"/>
  <c r="C76" i="11"/>
  <c r="C75" i="11"/>
  <c r="C74" i="11"/>
  <c r="K73" i="11"/>
  <c r="I73" i="11"/>
  <c r="C73" i="11"/>
  <c r="C72" i="11"/>
  <c r="K71" i="11"/>
  <c r="C71" i="11"/>
  <c r="C70" i="11"/>
  <c r="C69" i="11"/>
  <c r="C68" i="11"/>
  <c r="C67" i="11"/>
  <c r="K66" i="11"/>
  <c r="C66" i="11"/>
  <c r="E65" i="11"/>
  <c r="C65" i="11"/>
  <c r="G64" i="11"/>
  <c r="E64" i="11"/>
  <c r="C64" i="11"/>
  <c r="C63" i="11"/>
  <c r="C62" i="11"/>
  <c r="C61" i="11"/>
  <c r="K60" i="11"/>
  <c r="C60" i="11"/>
  <c r="E59" i="11"/>
  <c r="C59" i="11"/>
  <c r="C58" i="11"/>
  <c r="C57" i="11"/>
  <c r="K56" i="11"/>
  <c r="C56" i="11"/>
  <c r="C55" i="11"/>
  <c r="C54" i="11"/>
  <c r="C53" i="11"/>
  <c r="C52" i="11"/>
  <c r="C51" i="11"/>
  <c r="C50" i="11"/>
  <c r="K49" i="11"/>
  <c r="C49" i="11"/>
  <c r="C48" i="11"/>
  <c r="C47" i="11"/>
  <c r="C46" i="11"/>
  <c r="C45" i="11"/>
  <c r="C44" i="11"/>
  <c r="G43" i="11"/>
  <c r="C43" i="11"/>
  <c r="C42" i="11"/>
  <c r="C41" i="11"/>
  <c r="E40" i="11"/>
  <c r="C40" i="11"/>
  <c r="E39" i="11"/>
  <c r="C39" i="11"/>
  <c r="C38" i="11"/>
  <c r="C37" i="11"/>
  <c r="C36" i="11"/>
  <c r="C35" i="11"/>
  <c r="K34" i="11"/>
  <c r="C34" i="11"/>
  <c r="C33" i="11"/>
  <c r="K32" i="11"/>
  <c r="C32" i="11"/>
  <c r="C31" i="11"/>
  <c r="C30" i="11"/>
  <c r="C29" i="11"/>
  <c r="C28" i="11"/>
  <c r="K27" i="11"/>
  <c r="C27" i="11"/>
  <c r="C26" i="11"/>
  <c r="K25" i="11"/>
  <c r="G25" i="11"/>
  <c r="C25" i="11"/>
  <c r="K24" i="11"/>
  <c r="C24" i="11"/>
  <c r="G23" i="11"/>
  <c r="C23" i="11"/>
  <c r="K22" i="11"/>
  <c r="C22" i="11"/>
  <c r="E21" i="11"/>
  <c r="C21" i="11"/>
  <c r="C20" i="11"/>
  <c r="K19" i="11"/>
  <c r="C19" i="11"/>
  <c r="C18" i="11"/>
  <c r="K17" i="11"/>
  <c r="C17" i="11"/>
  <c r="E16" i="11"/>
  <c r="C16" i="11"/>
  <c r="E15" i="11"/>
  <c r="C15" i="11"/>
  <c r="C14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2" i="11"/>
  <c r="R9" i="11"/>
  <c r="P9" i="11"/>
  <c r="C98" i="10"/>
  <c r="U97" i="10"/>
  <c r="S97" i="10"/>
  <c r="C97" i="10"/>
  <c r="W96" i="10"/>
  <c r="U96" i="10"/>
  <c r="S96" i="10"/>
  <c r="O96" i="10"/>
  <c r="M96" i="10"/>
  <c r="K96" i="10"/>
  <c r="I96" i="10"/>
  <c r="G96" i="10"/>
  <c r="E96" i="10"/>
  <c r="C96" i="10"/>
  <c r="W94" i="10"/>
  <c r="U94" i="10"/>
  <c r="S94" i="10"/>
  <c r="O94" i="10"/>
  <c r="M94" i="10"/>
  <c r="K94" i="10"/>
  <c r="I94" i="10"/>
  <c r="G94" i="10"/>
  <c r="E94" i="10"/>
  <c r="C94" i="10"/>
  <c r="W93" i="10"/>
  <c r="U93" i="10"/>
  <c r="S93" i="10"/>
  <c r="O93" i="10"/>
  <c r="M93" i="10"/>
  <c r="K93" i="10"/>
  <c r="I93" i="10"/>
  <c r="G93" i="10"/>
  <c r="E93" i="10"/>
  <c r="C93" i="10"/>
  <c r="S92" i="10"/>
  <c r="C92" i="10"/>
  <c r="S65" i="10"/>
  <c r="P71" i="10"/>
  <c r="Q71" i="10" s="1"/>
  <c r="P51" i="10"/>
  <c r="P16" i="10"/>
  <c r="P24" i="10"/>
  <c r="Q24" i="10" s="1"/>
  <c r="P87" i="10"/>
  <c r="C91" i="10"/>
  <c r="W90" i="10"/>
  <c r="U90" i="10"/>
  <c r="S90" i="10"/>
  <c r="O90" i="10"/>
  <c r="M90" i="10"/>
  <c r="K90" i="10"/>
  <c r="I90" i="10"/>
  <c r="G90" i="10"/>
  <c r="E90" i="10"/>
  <c r="C90" i="10"/>
  <c r="W89" i="10"/>
  <c r="U89" i="10"/>
  <c r="S89" i="10"/>
  <c r="O89" i="10"/>
  <c r="M89" i="10"/>
  <c r="K89" i="10"/>
  <c r="I89" i="10"/>
  <c r="G89" i="10"/>
  <c r="E89" i="10"/>
  <c r="C89" i="10"/>
  <c r="W88" i="10"/>
  <c r="U88" i="10"/>
  <c r="S88" i="10"/>
  <c r="O88" i="10"/>
  <c r="M88" i="10"/>
  <c r="K88" i="10"/>
  <c r="I88" i="10"/>
  <c r="G88" i="10"/>
  <c r="E88" i="10"/>
  <c r="C88" i="10"/>
  <c r="U87" i="10"/>
  <c r="G87" i="10"/>
  <c r="C87" i="10"/>
  <c r="C86" i="10"/>
  <c r="C84" i="10"/>
  <c r="U83" i="10"/>
  <c r="S83" i="10"/>
  <c r="O83" i="10"/>
  <c r="M83" i="10"/>
  <c r="K83" i="10"/>
  <c r="I83" i="10"/>
  <c r="G83" i="10"/>
  <c r="E83" i="10"/>
  <c r="C83" i="10"/>
  <c r="U81" i="10"/>
  <c r="S81" i="10"/>
  <c r="O81" i="10"/>
  <c r="M81" i="10"/>
  <c r="K81" i="10"/>
  <c r="I81" i="10"/>
  <c r="G81" i="10"/>
  <c r="E81" i="10"/>
  <c r="C81" i="10"/>
  <c r="U80" i="10"/>
  <c r="S80" i="10"/>
  <c r="O80" i="10"/>
  <c r="M80" i="10"/>
  <c r="K80" i="10"/>
  <c r="I80" i="10"/>
  <c r="G80" i="10"/>
  <c r="E80" i="10"/>
  <c r="C80" i="10"/>
  <c r="U79" i="10"/>
  <c r="S79" i="10"/>
  <c r="O79" i="10"/>
  <c r="M79" i="10"/>
  <c r="K79" i="10"/>
  <c r="I79" i="10"/>
  <c r="G79" i="10"/>
  <c r="E79" i="10"/>
  <c r="C79" i="10"/>
  <c r="U78" i="10"/>
  <c r="S78" i="10"/>
  <c r="O78" i="10"/>
  <c r="M78" i="10"/>
  <c r="K78" i="10"/>
  <c r="I78" i="10"/>
  <c r="G78" i="10"/>
  <c r="E78" i="10"/>
  <c r="C78" i="10"/>
  <c r="U71" i="10"/>
  <c r="O71" i="10"/>
  <c r="C71" i="10"/>
  <c r="U70" i="10"/>
  <c r="S70" i="10"/>
  <c r="O70" i="10"/>
  <c r="M70" i="10"/>
  <c r="K70" i="10"/>
  <c r="I70" i="10"/>
  <c r="G70" i="10"/>
  <c r="E70" i="10"/>
  <c r="C70" i="10"/>
  <c r="U69" i="10"/>
  <c r="S69" i="10"/>
  <c r="O69" i="10"/>
  <c r="M69" i="10"/>
  <c r="K69" i="10"/>
  <c r="I69" i="10"/>
  <c r="G69" i="10"/>
  <c r="E69" i="10"/>
  <c r="C69" i="10"/>
  <c r="U68" i="10"/>
  <c r="S68" i="10"/>
  <c r="O68" i="10"/>
  <c r="M68" i="10"/>
  <c r="K68" i="10"/>
  <c r="I68" i="10"/>
  <c r="G68" i="10"/>
  <c r="E68" i="10"/>
  <c r="C68" i="10"/>
  <c r="U67" i="10"/>
  <c r="S67" i="10"/>
  <c r="O67" i="10"/>
  <c r="M67" i="10"/>
  <c r="K67" i="10"/>
  <c r="I67" i="10"/>
  <c r="G67" i="10"/>
  <c r="E67" i="10"/>
  <c r="C67" i="10"/>
  <c r="U66" i="10"/>
  <c r="S66" i="10"/>
  <c r="O66" i="10"/>
  <c r="M66" i="10"/>
  <c r="K66" i="10"/>
  <c r="I66" i="10"/>
  <c r="G66" i="10"/>
  <c r="E66" i="10"/>
  <c r="C66" i="10"/>
  <c r="U65" i="10"/>
  <c r="M65" i="10"/>
  <c r="G65" i="10"/>
  <c r="E65" i="10"/>
  <c r="C65" i="10"/>
  <c r="U64" i="10"/>
  <c r="S64" i="10"/>
  <c r="O64" i="10"/>
  <c r="M64" i="10"/>
  <c r="K64" i="10"/>
  <c r="I64" i="10"/>
  <c r="G64" i="10"/>
  <c r="E64" i="10"/>
  <c r="C64" i="10"/>
  <c r="U63" i="10"/>
  <c r="S63" i="10"/>
  <c r="O63" i="10"/>
  <c r="M63" i="10"/>
  <c r="K63" i="10"/>
  <c r="I63" i="10"/>
  <c r="G63" i="10"/>
  <c r="E63" i="10"/>
  <c r="C63" i="10"/>
  <c r="U62" i="10"/>
  <c r="S62" i="10"/>
  <c r="O62" i="10"/>
  <c r="M62" i="10"/>
  <c r="K62" i="10"/>
  <c r="I62" i="10"/>
  <c r="G62" i="10"/>
  <c r="E62" i="10"/>
  <c r="C62" i="10"/>
  <c r="U61" i="10"/>
  <c r="S61" i="10"/>
  <c r="O61" i="10"/>
  <c r="M61" i="10"/>
  <c r="K61" i="10"/>
  <c r="I61" i="10"/>
  <c r="G61" i="10"/>
  <c r="E61" i="10"/>
  <c r="C61" i="10"/>
  <c r="U60" i="10"/>
  <c r="S60" i="10"/>
  <c r="O60" i="10"/>
  <c r="M60" i="10"/>
  <c r="K60" i="10"/>
  <c r="I60" i="10"/>
  <c r="G60" i="10"/>
  <c r="E60" i="10"/>
  <c r="C60" i="10"/>
  <c r="U59" i="10"/>
  <c r="S59" i="10"/>
  <c r="O59" i="10"/>
  <c r="M59" i="10"/>
  <c r="K59" i="10"/>
  <c r="I59" i="10"/>
  <c r="G59" i="10"/>
  <c r="E59" i="10"/>
  <c r="C59" i="10"/>
  <c r="U58" i="10"/>
  <c r="S58" i="10"/>
  <c r="O58" i="10"/>
  <c r="M58" i="10"/>
  <c r="K58" i="10"/>
  <c r="I58" i="10"/>
  <c r="G58" i="10"/>
  <c r="E58" i="10"/>
  <c r="C58" i="10"/>
  <c r="U57" i="10"/>
  <c r="S57" i="10"/>
  <c r="O57" i="10"/>
  <c r="M57" i="10"/>
  <c r="K57" i="10"/>
  <c r="I57" i="10"/>
  <c r="G57" i="10"/>
  <c r="E57" i="10"/>
  <c r="C57" i="10"/>
  <c r="U56" i="10"/>
  <c r="S56" i="10"/>
  <c r="O56" i="10"/>
  <c r="M56" i="10"/>
  <c r="K56" i="10"/>
  <c r="I56" i="10"/>
  <c r="G56" i="10"/>
  <c r="E56" i="10"/>
  <c r="C56" i="10"/>
  <c r="U55" i="10"/>
  <c r="S55" i="10"/>
  <c r="O55" i="10"/>
  <c r="M55" i="10"/>
  <c r="K55" i="10"/>
  <c r="I55" i="10"/>
  <c r="G55" i="10"/>
  <c r="E55" i="10"/>
  <c r="C55" i="10"/>
  <c r="U54" i="10"/>
  <c r="S54" i="10"/>
  <c r="O54" i="10"/>
  <c r="M54" i="10"/>
  <c r="K54" i="10"/>
  <c r="I54" i="10"/>
  <c r="G54" i="10"/>
  <c r="E54" i="10"/>
  <c r="C54" i="10"/>
  <c r="U53" i="10"/>
  <c r="S53" i="10"/>
  <c r="O53" i="10"/>
  <c r="M53" i="10"/>
  <c r="K53" i="10"/>
  <c r="I53" i="10"/>
  <c r="G53" i="10"/>
  <c r="E53" i="10"/>
  <c r="C53" i="10"/>
  <c r="U52" i="10"/>
  <c r="S52" i="10"/>
  <c r="O52" i="10"/>
  <c r="M52" i="10"/>
  <c r="K52" i="10"/>
  <c r="I52" i="10"/>
  <c r="G52" i="10"/>
  <c r="E52" i="10"/>
  <c r="C52" i="10"/>
  <c r="U51" i="10"/>
  <c r="S51" i="10"/>
  <c r="K51" i="10"/>
  <c r="C51" i="10"/>
  <c r="U50" i="10"/>
  <c r="C50" i="10"/>
  <c r="C49" i="10"/>
  <c r="C48" i="10"/>
  <c r="U47" i="10"/>
  <c r="S47" i="10"/>
  <c r="O47" i="10"/>
  <c r="M47" i="10"/>
  <c r="K47" i="10"/>
  <c r="I47" i="10"/>
  <c r="G47" i="10"/>
  <c r="E47" i="10"/>
  <c r="C47" i="10"/>
  <c r="U46" i="10"/>
  <c r="S46" i="10"/>
  <c r="O46" i="10"/>
  <c r="M46" i="10"/>
  <c r="K46" i="10"/>
  <c r="I46" i="10"/>
  <c r="G46" i="10"/>
  <c r="E46" i="10"/>
  <c r="C46" i="10"/>
  <c r="U45" i="10"/>
  <c r="S45" i="10"/>
  <c r="O45" i="10"/>
  <c r="M45" i="10"/>
  <c r="K45" i="10"/>
  <c r="I45" i="10"/>
  <c r="G45" i="10"/>
  <c r="E45" i="10"/>
  <c r="C45" i="10"/>
  <c r="U44" i="10"/>
  <c r="S44" i="10"/>
  <c r="O44" i="10"/>
  <c r="M44" i="10"/>
  <c r="K44" i="10"/>
  <c r="I44" i="10"/>
  <c r="G44" i="10"/>
  <c r="E44" i="10"/>
  <c r="C44" i="10"/>
  <c r="U43" i="10"/>
  <c r="S43" i="10"/>
  <c r="O43" i="10"/>
  <c r="M43" i="10"/>
  <c r="K43" i="10"/>
  <c r="I43" i="10"/>
  <c r="G43" i="10"/>
  <c r="E43" i="10"/>
  <c r="C43" i="10"/>
  <c r="U42" i="10"/>
  <c r="S42" i="10"/>
  <c r="O42" i="10"/>
  <c r="M42" i="10"/>
  <c r="K42" i="10"/>
  <c r="I42" i="10"/>
  <c r="G42" i="10"/>
  <c r="E42" i="10"/>
  <c r="C42" i="10"/>
  <c r="U41" i="10"/>
  <c r="O41" i="10"/>
  <c r="G41" i="10"/>
  <c r="C41" i="10"/>
  <c r="U40" i="10"/>
  <c r="S40" i="10"/>
  <c r="O40" i="10"/>
  <c r="M40" i="10"/>
  <c r="K40" i="10"/>
  <c r="I40" i="10"/>
  <c r="G40" i="10"/>
  <c r="E40" i="10"/>
  <c r="C40" i="10"/>
  <c r="U39" i="10"/>
  <c r="S39" i="10"/>
  <c r="O39" i="10"/>
  <c r="M39" i="10"/>
  <c r="K39" i="10"/>
  <c r="I39" i="10"/>
  <c r="G39" i="10"/>
  <c r="E39" i="10"/>
  <c r="C39" i="10"/>
  <c r="U38" i="10"/>
  <c r="S38" i="10"/>
  <c r="O38" i="10"/>
  <c r="M38" i="10"/>
  <c r="K38" i="10"/>
  <c r="I38" i="10"/>
  <c r="G38" i="10"/>
  <c r="E38" i="10"/>
  <c r="C38" i="10"/>
  <c r="U37" i="10"/>
  <c r="S37" i="10"/>
  <c r="O37" i="10"/>
  <c r="M37" i="10"/>
  <c r="K37" i="10"/>
  <c r="I37" i="10"/>
  <c r="G37" i="10"/>
  <c r="E37" i="10"/>
  <c r="C37" i="10"/>
  <c r="U36" i="10"/>
  <c r="S36" i="10"/>
  <c r="O36" i="10"/>
  <c r="M36" i="10"/>
  <c r="K36" i="10"/>
  <c r="I36" i="10"/>
  <c r="G36" i="10"/>
  <c r="E36" i="10"/>
  <c r="C36" i="10"/>
  <c r="U35" i="10"/>
  <c r="S35" i="10"/>
  <c r="O35" i="10"/>
  <c r="M35" i="10"/>
  <c r="K35" i="10"/>
  <c r="I35" i="10"/>
  <c r="G35" i="10"/>
  <c r="E35" i="10"/>
  <c r="C35" i="10"/>
  <c r="M34" i="10"/>
  <c r="C34" i="10"/>
  <c r="U33" i="10"/>
  <c r="S33" i="10"/>
  <c r="O33" i="10"/>
  <c r="M33" i="10"/>
  <c r="K33" i="10"/>
  <c r="I33" i="10"/>
  <c r="G33" i="10"/>
  <c r="E33" i="10"/>
  <c r="C33" i="10"/>
  <c r="U32" i="10"/>
  <c r="S32" i="10"/>
  <c r="O32" i="10"/>
  <c r="M32" i="10"/>
  <c r="K32" i="10"/>
  <c r="I32" i="10"/>
  <c r="G32" i="10"/>
  <c r="E32" i="10"/>
  <c r="C32" i="10"/>
  <c r="U31" i="10"/>
  <c r="S31" i="10"/>
  <c r="O31" i="10"/>
  <c r="M31" i="10"/>
  <c r="K31" i="10"/>
  <c r="I31" i="10"/>
  <c r="G31" i="10"/>
  <c r="E31" i="10"/>
  <c r="C31" i="10"/>
  <c r="U30" i="10"/>
  <c r="S30" i="10"/>
  <c r="O30" i="10"/>
  <c r="M30" i="10"/>
  <c r="K30" i="10"/>
  <c r="I30" i="10"/>
  <c r="G30" i="10"/>
  <c r="E30" i="10"/>
  <c r="C30" i="10"/>
  <c r="C29" i="10"/>
  <c r="U28" i="10"/>
  <c r="S28" i="10"/>
  <c r="O28" i="10"/>
  <c r="M28" i="10"/>
  <c r="K28" i="10"/>
  <c r="I28" i="10"/>
  <c r="G28" i="10"/>
  <c r="E28" i="10"/>
  <c r="C28" i="10"/>
  <c r="U27" i="10"/>
  <c r="S27" i="10"/>
  <c r="O27" i="10"/>
  <c r="M27" i="10"/>
  <c r="K27" i="10"/>
  <c r="I27" i="10"/>
  <c r="G27" i="10"/>
  <c r="E27" i="10"/>
  <c r="C27" i="10"/>
  <c r="U26" i="10"/>
  <c r="S26" i="10"/>
  <c r="O26" i="10"/>
  <c r="M26" i="10"/>
  <c r="K26" i="10"/>
  <c r="I26" i="10"/>
  <c r="G26" i="10"/>
  <c r="E26" i="10"/>
  <c r="C26" i="10"/>
  <c r="U25" i="10"/>
  <c r="S25" i="10"/>
  <c r="O25" i="10"/>
  <c r="M25" i="10"/>
  <c r="K25" i="10"/>
  <c r="I25" i="10"/>
  <c r="G25" i="10"/>
  <c r="E25" i="10"/>
  <c r="C25" i="10"/>
  <c r="K24" i="10"/>
  <c r="G24" i="10"/>
  <c r="C24" i="10"/>
  <c r="U23" i="10"/>
  <c r="S23" i="10"/>
  <c r="O23" i="10"/>
  <c r="M23" i="10"/>
  <c r="K23" i="10"/>
  <c r="I23" i="10"/>
  <c r="G23" i="10"/>
  <c r="E23" i="10"/>
  <c r="C23" i="10"/>
  <c r="U22" i="10"/>
  <c r="S22" i="10"/>
  <c r="O22" i="10"/>
  <c r="M22" i="10"/>
  <c r="K22" i="10"/>
  <c r="I22" i="10"/>
  <c r="G22" i="10"/>
  <c r="E22" i="10"/>
  <c r="C22" i="10"/>
  <c r="U21" i="10"/>
  <c r="S21" i="10"/>
  <c r="O21" i="10"/>
  <c r="M21" i="10"/>
  <c r="K21" i="10"/>
  <c r="I21" i="10"/>
  <c r="G21" i="10"/>
  <c r="E21" i="10"/>
  <c r="C21" i="10"/>
  <c r="U20" i="10"/>
  <c r="S20" i="10"/>
  <c r="O20" i="10"/>
  <c r="M20" i="10"/>
  <c r="K20" i="10"/>
  <c r="I20" i="10"/>
  <c r="G20" i="10"/>
  <c r="E20" i="10"/>
  <c r="C20" i="10"/>
  <c r="U19" i="10"/>
  <c r="S19" i="10"/>
  <c r="O19" i="10"/>
  <c r="M19" i="10"/>
  <c r="K19" i="10"/>
  <c r="I19" i="10"/>
  <c r="G19" i="10"/>
  <c r="E19" i="10"/>
  <c r="C19" i="10"/>
  <c r="U18" i="10"/>
  <c r="S18" i="10"/>
  <c r="O18" i="10"/>
  <c r="M18" i="10"/>
  <c r="K18" i="10"/>
  <c r="I18" i="10"/>
  <c r="G18" i="10"/>
  <c r="E18" i="10"/>
  <c r="C18" i="10"/>
  <c r="U17" i="10"/>
  <c r="S17" i="10"/>
  <c r="O17" i="10"/>
  <c r="M17" i="10"/>
  <c r="K17" i="10"/>
  <c r="I17" i="10"/>
  <c r="G17" i="10"/>
  <c r="E17" i="10"/>
  <c r="C17" i="10"/>
  <c r="U16" i="10"/>
  <c r="S16" i="10"/>
  <c r="C16" i="10"/>
  <c r="C15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C13" i="10"/>
  <c r="H8" i="10"/>
  <c r="I7" i="10"/>
  <c r="D34" i="27"/>
  <c r="E33" i="27"/>
  <c r="E32" i="27"/>
  <c r="E31" i="27"/>
  <c r="O29" i="27"/>
  <c r="O30" i="27" s="1"/>
  <c r="N29" i="27"/>
  <c r="N30" i="27"/>
  <c r="E30" i="27"/>
  <c r="E29" i="27"/>
  <c r="E28" i="27"/>
  <c r="E27" i="27"/>
  <c r="D27" i="27"/>
  <c r="E26" i="27"/>
  <c r="E25" i="27"/>
  <c r="E24" i="27"/>
  <c r="E23" i="27"/>
  <c r="E22" i="27"/>
  <c r="E21" i="27"/>
  <c r="E20" i="27"/>
  <c r="E19" i="27"/>
  <c r="E18" i="27"/>
  <c r="E17" i="27"/>
  <c r="D17" i="27"/>
  <c r="N15" i="27"/>
  <c r="L15" i="27"/>
  <c r="K15" i="27"/>
  <c r="F15" i="27"/>
  <c r="D15" i="27"/>
  <c r="F10" i="27"/>
  <c r="F9" i="27"/>
  <c r="K39" i="12"/>
  <c r="K34" i="12"/>
  <c r="K33" i="12"/>
  <c r="K32" i="12"/>
  <c r="K31" i="12"/>
  <c r="K29" i="12"/>
  <c r="K28" i="12"/>
  <c r="K27" i="12"/>
  <c r="K26" i="12"/>
  <c r="K24" i="12"/>
  <c r="K22" i="12"/>
  <c r="K21" i="12"/>
  <c r="K19" i="12"/>
  <c r="K18" i="12"/>
  <c r="I9" i="12"/>
  <c r="J8" i="12"/>
  <c r="B3" i="12"/>
  <c r="Q20" i="7"/>
  <c r="Q56" i="7"/>
  <c r="Q21" i="7"/>
  <c r="Q66" i="7"/>
  <c r="Q55" i="7"/>
  <c r="Q51" i="7"/>
  <c r="O64" i="7"/>
  <c r="O57" i="7"/>
  <c r="M75" i="7"/>
  <c r="U92" i="11"/>
  <c r="U74" i="11"/>
  <c r="U69" i="11"/>
  <c r="U66" i="11"/>
  <c r="U61" i="11"/>
  <c r="U58" i="11"/>
  <c r="U26" i="11"/>
  <c r="U23" i="11"/>
  <c r="U49" i="11"/>
  <c r="U48" i="11"/>
  <c r="U34" i="11"/>
  <c r="Q39" i="7"/>
  <c r="U20" i="11"/>
  <c r="U35" i="11"/>
  <c r="U82" i="11"/>
  <c r="U83" i="11"/>
  <c r="G96" i="11"/>
  <c r="W90" i="11"/>
  <c r="I56" i="7"/>
  <c r="Q80" i="7"/>
  <c r="J62" i="7"/>
  <c r="G51" i="7"/>
  <c r="Q54" i="7"/>
  <c r="F95" i="11"/>
  <c r="L95" i="11"/>
  <c r="J95" i="11"/>
  <c r="N95" i="11"/>
  <c r="H95" i="11"/>
  <c r="O85" i="7"/>
  <c r="S16" i="7" l="1"/>
  <c r="G15" i="7"/>
  <c r="Q18" i="7"/>
  <c r="S37" i="7"/>
  <c r="U51" i="7"/>
  <c r="I16" i="7"/>
  <c r="Q17" i="7"/>
  <c r="U48" i="7"/>
  <c r="G31" i="11"/>
  <c r="G33" i="11"/>
  <c r="G47" i="11"/>
  <c r="P14" i="11"/>
  <c r="P87" i="11" s="1"/>
  <c r="E57" i="7"/>
  <c r="M47" i="7"/>
  <c r="J74" i="7"/>
  <c r="W57" i="7"/>
  <c r="F36" i="7"/>
  <c r="F35" i="7" s="1"/>
  <c r="G35" i="7" s="1"/>
  <c r="G39" i="11"/>
  <c r="G71" i="11"/>
  <c r="H79" i="7"/>
  <c r="I79" i="7" s="1"/>
  <c r="G81" i="11"/>
  <c r="G83" i="11"/>
  <c r="H50" i="7"/>
  <c r="N62" i="7"/>
  <c r="O62" i="7" s="1"/>
  <c r="P62" i="7"/>
  <c r="J14" i="11"/>
  <c r="R62" i="7"/>
  <c r="D74" i="7"/>
  <c r="E74" i="7" s="1"/>
  <c r="K16" i="10"/>
  <c r="J15" i="10"/>
  <c r="S41" i="10"/>
  <c r="R30" i="7"/>
  <c r="S30" i="7" s="1"/>
  <c r="V29" i="7"/>
  <c r="W34" i="10"/>
  <c r="M80" i="7"/>
  <c r="E54" i="7"/>
  <c r="H62" i="7"/>
  <c r="K80" i="7"/>
  <c r="K86" i="11"/>
  <c r="K81" i="11"/>
  <c r="K74" i="11"/>
  <c r="K69" i="11"/>
  <c r="K67" i="11"/>
  <c r="K64" i="11"/>
  <c r="K63" i="11"/>
  <c r="K61" i="11"/>
  <c r="K58" i="11"/>
  <c r="K52" i="11"/>
  <c r="K47" i="11"/>
  <c r="K42" i="11"/>
  <c r="K40" i="11"/>
  <c r="K33" i="11"/>
  <c r="K30" i="11"/>
  <c r="K28" i="11"/>
  <c r="K23" i="11"/>
  <c r="K20" i="11"/>
  <c r="K18" i="11"/>
  <c r="K100" i="11"/>
  <c r="K97" i="11"/>
  <c r="K93" i="11"/>
  <c r="K84" i="11"/>
  <c r="K79" i="11"/>
  <c r="K77" i="11"/>
  <c r="K72" i="11"/>
  <c r="K65" i="11"/>
  <c r="K59" i="11"/>
  <c r="K50" i="11"/>
  <c r="K45" i="11"/>
  <c r="K43" i="11"/>
  <c r="K37" i="11"/>
  <c r="K31" i="11"/>
  <c r="K26" i="11"/>
  <c r="K21" i="11"/>
  <c r="K16" i="11"/>
  <c r="S21" i="7"/>
  <c r="K19" i="7"/>
  <c r="T50" i="7"/>
  <c r="W81" i="11"/>
  <c r="W33" i="11"/>
  <c r="W46" i="11"/>
  <c r="W96" i="11"/>
  <c r="W97" i="11"/>
  <c r="W24" i="11"/>
  <c r="W55" i="11"/>
  <c r="W101" i="11"/>
  <c r="W37" i="11"/>
  <c r="W83" i="11"/>
  <c r="W93" i="11"/>
  <c r="W20" i="11"/>
  <c r="W56" i="11"/>
  <c r="M77" i="7"/>
  <c r="K46" i="11"/>
  <c r="K39" i="7"/>
  <c r="E69" i="7"/>
  <c r="E63" i="7"/>
  <c r="E47" i="7"/>
  <c r="E42" i="7"/>
  <c r="E38" i="7"/>
  <c r="E53" i="7"/>
  <c r="W60" i="11"/>
  <c r="W86" i="11"/>
  <c r="S51" i="7"/>
  <c r="E32" i="7"/>
  <c r="E56" i="7"/>
  <c r="N49" i="10"/>
  <c r="O49" i="10" s="1"/>
  <c r="O48" i="10"/>
  <c r="E15" i="7"/>
  <c r="K46" i="7"/>
  <c r="M48" i="7"/>
  <c r="M61" i="7"/>
  <c r="I76" i="11"/>
  <c r="I49" i="11"/>
  <c r="I61" i="11"/>
  <c r="I58" i="11"/>
  <c r="I52" i="11"/>
  <c r="I18" i="11"/>
  <c r="S17" i="7"/>
  <c r="E80" i="7"/>
  <c r="W83" i="7"/>
  <c r="W66" i="7"/>
  <c r="O26" i="12"/>
  <c r="O27" i="12" s="1"/>
  <c r="W52" i="7"/>
  <c r="E85" i="7"/>
  <c r="K38" i="11"/>
  <c r="K39" i="11"/>
  <c r="K41" i="11"/>
  <c r="K48" i="11"/>
  <c r="K70" i="11"/>
  <c r="K76" i="11"/>
  <c r="K91" i="11"/>
  <c r="K95" i="11"/>
  <c r="O51" i="10"/>
  <c r="Q16" i="10"/>
  <c r="P15" i="10"/>
  <c r="Q15" i="10" s="1"/>
  <c r="I27" i="11"/>
  <c r="K29" i="11"/>
  <c r="K36" i="11"/>
  <c r="K44" i="11"/>
  <c r="K51" i="11"/>
  <c r="K57" i="11"/>
  <c r="K62" i="11"/>
  <c r="I66" i="11"/>
  <c r="K68" i="11"/>
  <c r="K83" i="11"/>
  <c r="K85" i="11"/>
  <c r="K99" i="11"/>
  <c r="E31" i="7"/>
  <c r="W76" i="7"/>
  <c r="M51" i="10"/>
  <c r="L50" i="10"/>
  <c r="M50" i="10" s="1"/>
  <c r="O50" i="10"/>
  <c r="W27" i="11"/>
  <c r="W25" i="11"/>
  <c r="Q51" i="10"/>
  <c r="P50" i="10"/>
  <c r="P48" i="10" s="1"/>
  <c r="P49" i="10" s="1"/>
  <c r="E77" i="7"/>
  <c r="D36" i="7"/>
  <c r="D35" i="7" s="1"/>
  <c r="E35" i="7" s="1"/>
  <c r="E58" i="7"/>
  <c r="J36" i="7"/>
  <c r="J35" i="7" s="1"/>
  <c r="J50" i="7"/>
  <c r="J33" i="7" s="1"/>
  <c r="J34" i="7" s="1"/>
  <c r="K34" i="7" s="1"/>
  <c r="M69" i="7"/>
  <c r="S57" i="7"/>
  <c r="F79" i="7"/>
  <c r="G79" i="7" s="1"/>
  <c r="N79" i="7"/>
  <c r="O79" i="7" s="1"/>
  <c r="G27" i="7"/>
  <c r="I21" i="7"/>
  <c r="K55" i="11"/>
  <c r="M24" i="11"/>
  <c r="M69" i="11"/>
  <c r="L15" i="10"/>
  <c r="N15" i="10"/>
  <c r="U95" i="11"/>
  <c r="R74" i="7"/>
  <c r="S74" i="7" s="1"/>
  <c r="S46" i="7"/>
  <c r="S19" i="7"/>
  <c r="F74" i="7"/>
  <c r="G74" i="7" s="1"/>
  <c r="Q25" i="7"/>
  <c r="Q16" i="7"/>
  <c r="U77" i="7"/>
  <c r="T62" i="7"/>
  <c r="T33" i="7" s="1"/>
  <c r="V79" i="7"/>
  <c r="I95" i="11"/>
  <c r="E45" i="7"/>
  <c r="F62" i="7"/>
  <c r="M67" i="7"/>
  <c r="R48" i="10"/>
  <c r="K35" i="11"/>
  <c r="E20" i="7"/>
  <c r="W30" i="7"/>
  <c r="I24" i="10"/>
  <c r="H15" i="10"/>
  <c r="Q87" i="10"/>
  <c r="T35" i="7"/>
  <c r="G20" i="7"/>
  <c r="U15" i="7"/>
  <c r="W26" i="7"/>
  <c r="W62" i="7"/>
  <c r="U96" i="11"/>
  <c r="U79" i="11"/>
  <c r="U19" i="11"/>
  <c r="U31" i="11"/>
  <c r="U52" i="11"/>
  <c r="U27" i="11"/>
  <c r="U62" i="11"/>
  <c r="U70" i="11"/>
  <c r="U93" i="11"/>
  <c r="O46" i="7"/>
  <c r="O26" i="11"/>
  <c r="O72" i="11"/>
  <c r="G75" i="7"/>
  <c r="G64" i="7"/>
  <c r="I44" i="7"/>
  <c r="I37" i="7"/>
  <c r="I58" i="7"/>
  <c r="W75" i="7"/>
  <c r="W59" i="7"/>
  <c r="W37" i="7"/>
  <c r="J79" i="7"/>
  <c r="E69" i="11"/>
  <c r="H53" i="11"/>
  <c r="H54" i="11" s="1"/>
  <c r="H14" i="11"/>
  <c r="H87" i="11" s="1"/>
  <c r="I87" i="11" s="1"/>
  <c r="L14" i="11"/>
  <c r="N53" i="11"/>
  <c r="N54" i="11" s="1"/>
  <c r="O54" i="11" s="1"/>
  <c r="N14" i="11"/>
  <c r="O14" i="11" s="1"/>
  <c r="S44" i="7"/>
  <c r="R35" i="7"/>
  <c r="S35" i="7" s="1"/>
  <c r="E35" i="11"/>
  <c r="K90" i="11"/>
  <c r="D28" i="7"/>
  <c r="E28" i="7" s="1"/>
  <c r="D79" i="7"/>
  <c r="F28" i="7"/>
  <c r="G19" i="7"/>
  <c r="N30" i="7"/>
  <c r="O30" i="7" s="1"/>
  <c r="O26" i="7"/>
  <c r="N74" i="7"/>
  <c r="O74" i="7" s="1"/>
  <c r="Q24" i="7"/>
  <c r="U67" i="7"/>
  <c r="U52" i="7"/>
  <c r="W80" i="7"/>
  <c r="W32" i="7"/>
  <c r="W16" i="7"/>
  <c r="W43" i="7"/>
  <c r="G25" i="7"/>
  <c r="I85" i="7"/>
  <c r="W56" i="7"/>
  <c r="G36" i="7"/>
  <c r="P79" i="7"/>
  <c r="Q79" i="7" s="1"/>
  <c r="I76" i="7"/>
  <c r="U86" i="11"/>
  <c r="U78" i="11"/>
  <c r="U90" i="11"/>
  <c r="U30" i="11"/>
  <c r="U22" i="11"/>
  <c r="U57" i="11"/>
  <c r="U65" i="11"/>
  <c r="O41" i="7"/>
  <c r="O15" i="7"/>
  <c r="W84" i="7"/>
  <c r="I51" i="10"/>
  <c r="O19" i="11"/>
  <c r="O37" i="11"/>
  <c r="O48" i="11"/>
  <c r="O99" i="11"/>
  <c r="I66" i="7"/>
  <c r="G77" i="7"/>
  <c r="G69" i="7"/>
  <c r="G43" i="7"/>
  <c r="G54" i="7"/>
  <c r="I43" i="7"/>
  <c r="I51" i="7"/>
  <c r="L50" i="7"/>
  <c r="M50" i="7" s="1"/>
  <c r="N36" i="7"/>
  <c r="O36" i="7" s="1"/>
  <c r="N50" i="7"/>
  <c r="O50" i="7" s="1"/>
  <c r="O60" i="7"/>
  <c r="U58" i="7"/>
  <c r="W64" i="7"/>
  <c r="W58" i="7"/>
  <c r="F53" i="11"/>
  <c r="F54" i="11" s="1"/>
  <c r="G54" i="11" s="1"/>
  <c r="F14" i="11"/>
  <c r="L53" i="11"/>
  <c r="L54" i="11" s="1"/>
  <c r="M54" i="11" s="1"/>
  <c r="O75" i="11"/>
  <c r="T87" i="11"/>
  <c r="U87" i="11" s="1"/>
  <c r="R50" i="7"/>
  <c r="S50" i="7" s="1"/>
  <c r="R79" i="7"/>
  <c r="S79" i="7" s="1"/>
  <c r="E90" i="11"/>
  <c r="H74" i="7"/>
  <c r="I74" i="7" s="1"/>
  <c r="M27" i="7"/>
  <c r="O20" i="7"/>
  <c r="Q76" i="7"/>
  <c r="T74" i="7"/>
  <c r="U74" i="7" s="1"/>
  <c r="W79" i="7"/>
  <c r="W31" i="7"/>
  <c r="W55" i="7"/>
  <c r="V50" i="7"/>
  <c r="W50" i="7" s="1"/>
  <c r="W47" i="7"/>
  <c r="W42" i="7"/>
  <c r="O62" i="11"/>
  <c r="O86" i="11"/>
  <c r="E101" i="11"/>
  <c r="W48" i="7"/>
  <c r="I54" i="7"/>
  <c r="I68" i="7"/>
  <c r="G31" i="7"/>
  <c r="G49" i="7"/>
  <c r="F50" i="7"/>
  <c r="I63" i="7"/>
  <c r="I47" i="7"/>
  <c r="I39" i="7"/>
  <c r="L36" i="7"/>
  <c r="L35" i="7" s="1"/>
  <c r="M35" i="7" s="1"/>
  <c r="O67" i="7"/>
  <c r="W61" i="7"/>
  <c r="L79" i="7"/>
  <c r="M79" i="7" s="1"/>
  <c r="I82" i="7"/>
  <c r="D14" i="11"/>
  <c r="E14" i="11" s="1"/>
  <c r="F15" i="10"/>
  <c r="G15" i="10" s="1"/>
  <c r="K101" i="11"/>
  <c r="M37" i="7"/>
  <c r="O69" i="11"/>
  <c r="O29" i="11"/>
  <c r="R53" i="11"/>
  <c r="R54" i="11" s="1"/>
  <c r="W41" i="10"/>
  <c r="S85" i="7"/>
  <c r="T79" i="7"/>
  <c r="U79" i="7" s="1"/>
  <c r="D30" i="7"/>
  <c r="E30" i="7" s="1"/>
  <c r="H28" i="7"/>
  <c r="I28" i="7" s="1"/>
  <c r="I15" i="7"/>
  <c r="M26" i="7"/>
  <c r="P74" i="7"/>
  <c r="Q74" i="7" s="1"/>
  <c r="U32" i="7"/>
  <c r="V48" i="10"/>
  <c r="W48" i="10" s="1"/>
  <c r="W54" i="7"/>
  <c r="T94" i="11"/>
  <c r="U94" i="11" s="1"/>
  <c r="G14" i="11"/>
  <c r="E36" i="7"/>
  <c r="I50" i="10"/>
  <c r="H48" i="10"/>
  <c r="K14" i="11"/>
  <c r="T54" i="11"/>
  <c r="U54" i="11" s="1"/>
  <c r="U53" i="11"/>
  <c r="V88" i="11"/>
  <c r="V94" i="11" s="1"/>
  <c r="W94" i="11" s="1"/>
  <c r="V89" i="11"/>
  <c r="W89" i="11" s="1"/>
  <c r="L87" i="11"/>
  <c r="J53" i="11"/>
  <c r="J54" i="11" s="1"/>
  <c r="K54" i="11" s="1"/>
  <c r="V35" i="7"/>
  <c r="O100" i="11"/>
  <c r="O34" i="11"/>
  <c r="E36" i="11"/>
  <c r="O44" i="11"/>
  <c r="O50" i="11"/>
  <c r="E67" i="11"/>
  <c r="E83" i="11"/>
  <c r="O90" i="11"/>
  <c r="O92" i="11"/>
  <c r="G21" i="7"/>
  <c r="Q42" i="7"/>
  <c r="D53" i="11"/>
  <c r="D54" i="11" s="1"/>
  <c r="E54" i="11" s="1"/>
  <c r="W63" i="7"/>
  <c r="E76" i="7"/>
  <c r="D50" i="7"/>
  <c r="E50" i="7" s="1"/>
  <c r="O96" i="11"/>
  <c r="P36" i="7"/>
  <c r="M38" i="7"/>
  <c r="M66" i="7"/>
  <c r="Q58" i="7"/>
  <c r="Q44" i="7"/>
  <c r="Q85" i="7"/>
  <c r="Q45" i="7"/>
  <c r="J31" i="27" s="1"/>
  <c r="Q41" i="7"/>
  <c r="Q46" i="7"/>
  <c r="G29" i="10"/>
  <c r="E51" i="10"/>
  <c r="G15" i="11"/>
  <c r="O17" i="11"/>
  <c r="O23" i="11"/>
  <c r="E28" i="11"/>
  <c r="O31" i="11"/>
  <c r="E33" i="11"/>
  <c r="E34" i="11"/>
  <c r="O36" i="11"/>
  <c r="O41" i="11"/>
  <c r="E43" i="11"/>
  <c r="E44" i="11"/>
  <c r="E50" i="11"/>
  <c r="E57" i="11"/>
  <c r="O60" i="11"/>
  <c r="M67" i="11"/>
  <c r="E74" i="11"/>
  <c r="O77" i="11"/>
  <c r="E79" i="11"/>
  <c r="M82" i="11"/>
  <c r="O84" i="11"/>
  <c r="M96" i="11"/>
  <c r="G68" i="7"/>
  <c r="M63" i="7"/>
  <c r="U45" i="7"/>
  <c r="L31" i="27" s="1"/>
  <c r="E52" i="7"/>
  <c r="I35" i="11"/>
  <c r="O101" i="11"/>
  <c r="W36" i="11"/>
  <c r="W72" i="11"/>
  <c r="W79" i="11"/>
  <c r="W47" i="11"/>
  <c r="W38" i="11"/>
  <c r="W62" i="11"/>
  <c r="W77" i="11"/>
  <c r="W65" i="11"/>
  <c r="S82" i="7"/>
  <c r="S29" i="7"/>
  <c r="H30" i="7"/>
  <c r="I30" i="7" s="1"/>
  <c r="N28" i="7"/>
  <c r="O28" i="7" s="1"/>
  <c r="Q31" i="7"/>
  <c r="Q27" i="7"/>
  <c r="P14" i="7"/>
  <c r="Q14" i="7" s="1"/>
  <c r="Q19" i="7"/>
  <c r="Q15" i="7"/>
  <c r="G82" i="7"/>
  <c r="P50" i="7"/>
  <c r="Q50" i="7" s="1"/>
  <c r="H36" i="7"/>
  <c r="Q75" i="7"/>
  <c r="O28" i="11"/>
  <c r="O57" i="11"/>
  <c r="O74" i="11"/>
  <c r="E77" i="11"/>
  <c r="O79" i="11"/>
  <c r="E81" i="11"/>
  <c r="E84" i="11"/>
  <c r="F50" i="10"/>
  <c r="G50" i="10" s="1"/>
  <c r="O15" i="11"/>
  <c r="M42" i="7"/>
  <c r="Q22" i="7"/>
  <c r="Q82" i="7"/>
  <c r="Q65" i="7"/>
  <c r="Q49" i="7"/>
  <c r="Q37" i="7"/>
  <c r="S50" i="10"/>
  <c r="I29" i="10"/>
  <c r="E41" i="10"/>
  <c r="Q50" i="10"/>
  <c r="K15" i="11"/>
  <c r="O16" i="11"/>
  <c r="E19" i="11"/>
  <c r="O21" i="11"/>
  <c r="E23" i="11"/>
  <c r="E25" i="11"/>
  <c r="E26" i="11"/>
  <c r="E31" i="11"/>
  <c r="O40" i="11"/>
  <c r="O45" i="11"/>
  <c r="E47" i="11"/>
  <c r="E48" i="11"/>
  <c r="O51" i="11"/>
  <c r="O59" i="11"/>
  <c r="E62" i="11"/>
  <c r="O65" i="11"/>
  <c r="O67" i="11"/>
  <c r="E55" i="11"/>
  <c r="E71" i="11"/>
  <c r="E72" i="11"/>
  <c r="W75" i="11"/>
  <c r="O81" i="11"/>
  <c r="E86" i="11"/>
  <c r="M92" i="11"/>
  <c r="D62" i="7"/>
  <c r="E62" i="7" s="1"/>
  <c r="Q57" i="7"/>
  <c r="I52" i="7"/>
  <c r="W40" i="11"/>
  <c r="W76" i="11"/>
  <c r="W92" i="11"/>
  <c r="W51" i="11"/>
  <c r="W49" i="11"/>
  <c r="W91" i="11"/>
  <c r="W85" i="11"/>
  <c r="W74" i="11"/>
  <c r="U40" i="7"/>
  <c r="F30" i="7"/>
  <c r="G30" i="7" s="1"/>
  <c r="F23" i="7"/>
  <c r="G23" i="7" s="1"/>
  <c r="G17" i="7"/>
  <c r="I20" i="7"/>
  <c r="J29" i="7"/>
  <c r="K29" i="7" s="1"/>
  <c r="J23" i="7"/>
  <c r="K23" i="7" s="1"/>
  <c r="M28" i="7"/>
  <c r="M19" i="7"/>
  <c r="V14" i="7"/>
  <c r="D14" i="7"/>
  <c r="H14" i="7"/>
  <c r="I14" i="7" s="1"/>
  <c r="J14" i="7"/>
  <c r="S29" i="10"/>
  <c r="U34" i="10"/>
  <c r="I15" i="10"/>
  <c r="D23" i="7"/>
  <c r="F29" i="7"/>
  <c r="G29" i="7" s="1"/>
  <c r="J30" i="7"/>
  <c r="K30" i="7" s="1"/>
  <c r="J28" i="7"/>
  <c r="K28" i="7" s="1"/>
  <c r="L23" i="7"/>
  <c r="N29" i="7"/>
  <c r="O29" i="7" s="1"/>
  <c r="P30" i="7"/>
  <c r="Q30" i="7" s="1"/>
  <c r="V15" i="10"/>
  <c r="W15" i="10" s="1"/>
  <c r="I16" i="10"/>
  <c r="S34" i="10"/>
  <c r="D15" i="10"/>
  <c r="E15" i="10" s="1"/>
  <c r="W29" i="10"/>
  <c r="R23" i="7"/>
  <c r="R14" i="7"/>
  <c r="S14" i="7" s="1"/>
  <c r="R15" i="10"/>
  <c r="S15" i="10" s="1"/>
  <c r="D29" i="7"/>
  <c r="E29" i="7" s="1"/>
  <c r="L14" i="7"/>
  <c r="L13" i="7" s="1"/>
  <c r="M13" i="7" s="1"/>
  <c r="H27" i="27" s="1"/>
  <c r="P28" i="7"/>
  <c r="Q28" i="7" s="1"/>
  <c r="I41" i="10"/>
  <c r="M15" i="10"/>
  <c r="T15" i="10"/>
  <c r="F14" i="7"/>
  <c r="G14" i="7" s="1"/>
  <c r="N23" i="7"/>
  <c r="O23" i="7" s="1"/>
  <c r="N14" i="7"/>
  <c r="O14" i="7" s="1"/>
  <c r="P23" i="7"/>
  <c r="Q23" i="7" s="1"/>
  <c r="K24" i="7"/>
  <c r="K79" i="7"/>
  <c r="G100" i="11"/>
  <c r="K75" i="7"/>
  <c r="U50" i="7"/>
  <c r="K38" i="7"/>
  <c r="K81" i="7"/>
  <c r="K26" i="7"/>
  <c r="K67" i="7"/>
  <c r="U59" i="7"/>
  <c r="U47" i="7"/>
  <c r="U81" i="7"/>
  <c r="U31" i="7"/>
  <c r="G27" i="11"/>
  <c r="G30" i="11"/>
  <c r="G38" i="11"/>
  <c r="G42" i="11"/>
  <c r="G46" i="11"/>
  <c r="G52" i="11"/>
  <c r="G61" i="11"/>
  <c r="G68" i="11"/>
  <c r="G85" i="11"/>
  <c r="I99" i="11"/>
  <c r="K49" i="7"/>
  <c r="U82" i="7"/>
  <c r="O95" i="11"/>
  <c r="E95" i="11"/>
  <c r="W51" i="7"/>
  <c r="U54" i="7"/>
  <c r="W36" i="7"/>
  <c r="K56" i="7"/>
  <c r="G97" i="11"/>
  <c r="O93" i="11"/>
  <c r="M55" i="11"/>
  <c r="S56" i="7"/>
  <c r="K15" i="7"/>
  <c r="K60" i="7"/>
  <c r="E100" i="11"/>
  <c r="G95" i="11"/>
  <c r="U35" i="7"/>
  <c r="W74" i="7"/>
  <c r="U80" i="7"/>
  <c r="K64" i="7"/>
  <c r="W39" i="7"/>
  <c r="U22" i="7"/>
  <c r="S64" i="7"/>
  <c r="O97" i="11"/>
  <c r="G35" i="11"/>
  <c r="O55" i="11"/>
  <c r="K77" i="7"/>
  <c r="U41" i="7"/>
  <c r="U20" i="7"/>
  <c r="U53" i="7"/>
  <c r="U69" i="7"/>
  <c r="U57" i="7"/>
  <c r="U68" i="7"/>
  <c r="U76" i="7"/>
  <c r="G16" i="11"/>
  <c r="E17" i="11"/>
  <c r="G19" i="11"/>
  <c r="M20" i="11"/>
  <c r="G21" i="11"/>
  <c r="E22" i="11"/>
  <c r="O22" i="11"/>
  <c r="I23" i="11"/>
  <c r="E24" i="11"/>
  <c r="O24" i="11"/>
  <c r="G26" i="11"/>
  <c r="G28" i="11"/>
  <c r="E29" i="11"/>
  <c r="O30" i="11"/>
  <c r="I31" i="11"/>
  <c r="E32" i="11"/>
  <c r="O32" i="11"/>
  <c r="G34" i="11"/>
  <c r="G36" i="11"/>
  <c r="E37" i="11"/>
  <c r="O38" i="11"/>
  <c r="G40" i="11"/>
  <c r="E41" i="11"/>
  <c r="O42" i="11"/>
  <c r="G44" i="11"/>
  <c r="E45" i="11"/>
  <c r="O46" i="11"/>
  <c r="G48" i="11"/>
  <c r="G50" i="11"/>
  <c r="E51" i="11"/>
  <c r="G55" i="11"/>
  <c r="E56" i="11"/>
  <c r="O56" i="11"/>
  <c r="G57" i="11"/>
  <c r="G59" i="11"/>
  <c r="E60" i="11"/>
  <c r="G62" i="11"/>
  <c r="O63" i="11"/>
  <c r="G65" i="11"/>
  <c r="G67" i="11"/>
  <c r="O68" i="11"/>
  <c r="G69" i="11"/>
  <c r="O70" i="11"/>
  <c r="G72" i="11"/>
  <c r="G74" i="11"/>
  <c r="E75" i="11"/>
  <c r="G77" i="11"/>
  <c r="M78" i="11"/>
  <c r="G79" i="11"/>
  <c r="E80" i="11"/>
  <c r="O80" i="11"/>
  <c r="I81" i="11"/>
  <c r="E82" i="11"/>
  <c r="O82" i="11"/>
  <c r="G84" i="11"/>
  <c r="G86" i="11"/>
  <c r="G90" i="11"/>
  <c r="G92" i="11"/>
  <c r="G99" i="11"/>
  <c r="W18" i="7"/>
  <c r="S20" i="7"/>
  <c r="W21" i="7"/>
  <c r="W25" i="7"/>
  <c r="U30" i="7"/>
  <c r="K40" i="7"/>
  <c r="M16" i="7"/>
  <c r="Q26" i="7"/>
  <c r="Q69" i="7"/>
  <c r="Q63" i="7"/>
  <c r="S32" i="7"/>
  <c r="S69" i="7"/>
  <c r="S42" i="7"/>
  <c r="S39" i="7"/>
  <c r="S55" i="7"/>
  <c r="U28" i="7"/>
  <c r="U65" i="7"/>
  <c r="U61" i="7"/>
  <c r="W68" i="7"/>
  <c r="W60" i="7"/>
  <c r="W53" i="7"/>
  <c r="W46" i="7"/>
  <c r="W41" i="7"/>
  <c r="W22" i="7"/>
  <c r="W81" i="7"/>
  <c r="S31" i="7"/>
  <c r="I31" i="7"/>
  <c r="U26" i="7"/>
  <c r="W29" i="7"/>
  <c r="W27" i="7"/>
  <c r="W19" i="7"/>
  <c r="W15" i="7"/>
  <c r="U18" i="7"/>
  <c r="K37" i="7"/>
  <c r="U56" i="7"/>
  <c r="G93" i="11"/>
  <c r="U64" i="7"/>
  <c r="K48" i="7"/>
  <c r="K25" i="7"/>
  <c r="U49" i="7"/>
  <c r="U17" i="7"/>
  <c r="U43" i="7"/>
  <c r="G18" i="11"/>
  <c r="G20" i="11"/>
  <c r="I22" i="11"/>
  <c r="I32" i="11"/>
  <c r="G49" i="11"/>
  <c r="I56" i="11"/>
  <c r="G58" i="11"/>
  <c r="G63" i="11"/>
  <c r="G66" i="11"/>
  <c r="G70" i="11"/>
  <c r="G73" i="11"/>
  <c r="G76" i="11"/>
  <c r="G78" i="11"/>
  <c r="I80" i="11"/>
  <c r="G91" i="11"/>
  <c r="I93" i="11"/>
  <c r="I97" i="11"/>
  <c r="K65" i="7"/>
  <c r="U19" i="7"/>
  <c r="U55" i="7"/>
  <c r="U63" i="7"/>
  <c r="S18" i="7"/>
  <c r="K35" i="7"/>
  <c r="U75" i="7"/>
  <c r="U36" i="7"/>
  <c r="W69" i="7"/>
  <c r="U85" i="7"/>
  <c r="U46" i="7"/>
  <c r="U25" i="7"/>
  <c r="U38" i="7"/>
  <c r="U42" i="7"/>
  <c r="U39" i="7"/>
  <c r="U27" i="7"/>
  <c r="U16" i="7"/>
  <c r="M15" i="11"/>
  <c r="G17" i="11"/>
  <c r="E18" i="11"/>
  <c r="O18" i="11"/>
  <c r="I19" i="11"/>
  <c r="E20" i="11"/>
  <c r="O20" i="11"/>
  <c r="G22" i="11"/>
  <c r="G24" i="11"/>
  <c r="O25" i="11"/>
  <c r="I26" i="11"/>
  <c r="E27" i="11"/>
  <c r="O27" i="11"/>
  <c r="G29" i="11"/>
  <c r="E30" i="11"/>
  <c r="G32" i="11"/>
  <c r="O33" i="11"/>
  <c r="O35" i="11"/>
  <c r="G37" i="11"/>
  <c r="E38" i="11"/>
  <c r="O39" i="11"/>
  <c r="G41" i="11"/>
  <c r="E42" i="11"/>
  <c r="O43" i="11"/>
  <c r="G45" i="11"/>
  <c r="E46" i="11"/>
  <c r="O47" i="11"/>
  <c r="I48" i="11"/>
  <c r="E49" i="11"/>
  <c r="O49" i="11"/>
  <c r="G51" i="11"/>
  <c r="E52" i="11"/>
  <c r="O52" i="11"/>
  <c r="G56" i="11"/>
  <c r="I57" i="11"/>
  <c r="E58" i="11"/>
  <c r="O58" i="11"/>
  <c r="G60" i="11"/>
  <c r="E61" i="11"/>
  <c r="O61" i="11"/>
  <c r="I62" i="11"/>
  <c r="E63" i="11"/>
  <c r="O64" i="11"/>
  <c r="I65" i="11"/>
  <c r="E66" i="11"/>
  <c r="O66" i="11"/>
  <c r="E68" i="11"/>
  <c r="E70" i="11"/>
  <c r="O71" i="11"/>
  <c r="I72" i="11"/>
  <c r="E73" i="11"/>
  <c r="O73" i="11"/>
  <c r="G75" i="11"/>
  <c r="E76" i="11"/>
  <c r="O76" i="11"/>
  <c r="I77" i="11"/>
  <c r="E78" i="11"/>
  <c r="O78" i="11"/>
  <c r="G80" i="11"/>
  <c r="O83" i="11"/>
  <c r="I84" i="11"/>
  <c r="E85" i="11"/>
  <c r="O85" i="11"/>
  <c r="I90" i="11"/>
  <c r="E91" i="11"/>
  <c r="E93" i="11"/>
  <c r="E97" i="11"/>
  <c r="E99" i="11"/>
  <c r="W20" i="7"/>
  <c r="W24" i="7"/>
  <c r="W40" i="7"/>
  <c r="W65" i="7"/>
  <c r="U66" i="7"/>
  <c r="K57" i="7"/>
  <c r="S27" i="7"/>
  <c r="S49" i="7"/>
  <c r="S41" i="7"/>
  <c r="S52" i="7"/>
  <c r="U24" i="7"/>
  <c r="U44" i="7"/>
  <c r="W77" i="7"/>
  <c r="W67" i="7"/>
  <c r="W49" i="7"/>
  <c r="W45" i="7"/>
  <c r="M31" i="27" s="1"/>
  <c r="W38" i="7"/>
  <c r="W17" i="7"/>
  <c r="M29" i="7"/>
  <c r="M23" i="7"/>
  <c r="O22" i="7"/>
  <c r="U29" i="7"/>
  <c r="W98" i="11"/>
  <c r="O15" i="10"/>
  <c r="N84" i="10"/>
  <c r="N86" i="10" s="1"/>
  <c r="O86" i="10" s="1"/>
  <c r="T84" i="10"/>
  <c r="T86" i="10" s="1"/>
  <c r="U86" i="10" s="1"/>
  <c r="U15" i="10"/>
  <c r="W14" i="7"/>
  <c r="G16" i="10"/>
  <c r="O16" i="10"/>
  <c r="M29" i="10"/>
  <c r="M41" i="10"/>
  <c r="H29" i="7"/>
  <c r="P29" i="7"/>
  <c r="Q29" i="7" s="1"/>
  <c r="T14" i="7"/>
  <c r="V23" i="7"/>
  <c r="W23" i="7" s="1"/>
  <c r="M16" i="10"/>
  <c r="U29" i="10"/>
  <c r="K15" i="10"/>
  <c r="T23" i="7"/>
  <c r="U23" i="7" s="1"/>
  <c r="V28" i="7"/>
  <c r="W28" i="7" s="1"/>
  <c r="U91" i="11"/>
  <c r="U72" i="11"/>
  <c r="U68" i="11"/>
  <c r="U64" i="11"/>
  <c r="U60" i="11"/>
  <c r="U29" i="11"/>
  <c r="U25" i="11"/>
  <c r="U21" i="11"/>
  <c r="U51" i="11"/>
  <c r="U47" i="11"/>
  <c r="U32" i="11"/>
  <c r="U16" i="11"/>
  <c r="U14" i="11"/>
  <c r="U76" i="11"/>
  <c r="U80" i="11"/>
  <c r="U84" i="11"/>
  <c r="U99" i="11"/>
  <c r="U97" i="11"/>
  <c r="U55" i="11"/>
  <c r="U45" i="11"/>
  <c r="U44" i="11"/>
  <c r="U43" i="11"/>
  <c r="U42" i="11"/>
  <c r="U41" i="11"/>
  <c r="U40" i="11"/>
  <c r="U39" i="11"/>
  <c r="U38" i="11"/>
  <c r="U37" i="11"/>
  <c r="U36" i="11"/>
  <c r="U15" i="11"/>
  <c r="U18" i="11"/>
  <c r="U101" i="11"/>
  <c r="U75" i="11"/>
  <c r="U71" i="11"/>
  <c r="U67" i="11"/>
  <c r="U63" i="11"/>
  <c r="U59" i="11"/>
  <c r="U28" i="11"/>
  <c r="U24" i="11"/>
  <c r="U56" i="11"/>
  <c r="U50" i="11"/>
  <c r="U46" i="11"/>
  <c r="U33" i="11"/>
  <c r="U100" i="11"/>
  <c r="U17" i="11"/>
  <c r="U77" i="11"/>
  <c r="U81" i="11"/>
  <c r="U85" i="11"/>
  <c r="K82" i="7"/>
  <c r="K44" i="7"/>
  <c r="K21" i="7"/>
  <c r="K20" i="7"/>
  <c r="K43" i="7"/>
  <c r="K68" i="7"/>
  <c r="K47" i="7"/>
  <c r="K41" i="7"/>
  <c r="K74" i="7"/>
  <c r="K36" i="7"/>
  <c r="K14" i="7"/>
  <c r="K51" i="7"/>
  <c r="K17" i="7"/>
  <c r="K55" i="7"/>
  <c r="K27" i="7"/>
  <c r="K31" i="7"/>
  <c r="K18" i="7"/>
  <c r="K61" i="7"/>
  <c r="K76" i="7"/>
  <c r="K42" i="7"/>
  <c r="K22" i="7"/>
  <c r="K52" i="7"/>
  <c r="K85" i="7"/>
  <c r="K54" i="7"/>
  <c r="K45" i="7"/>
  <c r="K32" i="7"/>
  <c r="K16" i="7"/>
  <c r="M95" i="11"/>
  <c r="M28" i="11"/>
  <c r="M33" i="11"/>
  <c r="M46" i="11"/>
  <c r="M59" i="11"/>
  <c r="M70" i="11"/>
  <c r="M99" i="11"/>
  <c r="M93" i="11"/>
  <c r="M90" i="11"/>
  <c r="M84" i="11"/>
  <c r="M80" i="11"/>
  <c r="M76" i="11"/>
  <c r="M72" i="11"/>
  <c r="M65" i="11"/>
  <c r="M61" i="11"/>
  <c r="M57" i="11"/>
  <c r="M56" i="11"/>
  <c r="M52" i="11"/>
  <c r="M48" i="11"/>
  <c r="M31" i="11"/>
  <c r="M26" i="11"/>
  <c r="M22" i="11"/>
  <c r="M18" i="11"/>
  <c r="M79" i="11"/>
  <c r="M71" i="11"/>
  <c r="M47" i="11"/>
  <c r="M41" i="11"/>
  <c r="M36" i="11"/>
  <c r="M34" i="11"/>
  <c r="M30" i="11"/>
  <c r="M29" i="11"/>
  <c r="M97" i="11"/>
  <c r="M91" i="11"/>
  <c r="M85" i="11"/>
  <c r="M81" i="11"/>
  <c r="M77" i="11"/>
  <c r="M73" i="11"/>
  <c r="M66" i="11"/>
  <c r="M62" i="11"/>
  <c r="M58" i="11"/>
  <c r="M49" i="11"/>
  <c r="M32" i="11"/>
  <c r="M27" i="11"/>
  <c r="M23" i="11"/>
  <c r="M19" i="11"/>
  <c r="M14" i="11"/>
  <c r="M87" i="11"/>
  <c r="M101" i="11"/>
  <c r="M83" i="11"/>
  <c r="M75" i="11"/>
  <c r="M68" i="11"/>
  <c r="M64" i="11"/>
  <c r="M60" i="11"/>
  <c r="M51" i="11"/>
  <c r="M45" i="11"/>
  <c r="M44" i="11"/>
  <c r="M43" i="11"/>
  <c r="M42" i="11"/>
  <c r="M40" i="11"/>
  <c r="M39" i="11"/>
  <c r="M38" i="11"/>
  <c r="M37" i="11"/>
  <c r="M35" i="11"/>
  <c r="M25" i="11"/>
  <c r="M21" i="11"/>
  <c r="M17" i="11"/>
  <c r="M46" i="7"/>
  <c r="M24" i="7"/>
  <c r="M32" i="7"/>
  <c r="M55" i="7"/>
  <c r="M82" i="7"/>
  <c r="M60" i="7"/>
  <c r="M30" i="7"/>
  <c r="M43" i="7"/>
  <c r="M81" i="7"/>
  <c r="M18" i="7"/>
  <c r="M21" i="7"/>
  <c r="M56" i="7"/>
  <c r="M74" i="7"/>
  <c r="M85" i="7"/>
  <c r="M20" i="7"/>
  <c r="M52" i="7"/>
  <c r="M49" i="7"/>
  <c r="M15" i="7"/>
  <c r="M25" i="7"/>
  <c r="M53" i="7"/>
  <c r="M51" i="7"/>
  <c r="M45" i="7"/>
  <c r="M22" i="7"/>
  <c r="M39" i="7"/>
  <c r="M31" i="7"/>
  <c r="M44" i="7"/>
  <c r="M17" i="7"/>
  <c r="M58" i="7"/>
  <c r="M64" i="7"/>
  <c r="M36" i="7"/>
  <c r="M54" i="7"/>
  <c r="M76" i="7"/>
  <c r="M41" i="7"/>
  <c r="O42" i="7"/>
  <c r="O69" i="7"/>
  <c r="O31" i="7"/>
  <c r="O63" i="7"/>
  <c r="O76" i="7"/>
  <c r="O24" i="7"/>
  <c r="O54" i="7"/>
  <c r="O37" i="7"/>
  <c r="O21" i="7"/>
  <c r="O65" i="7"/>
  <c r="O40" i="7"/>
  <c r="O43" i="7"/>
  <c r="O68" i="7"/>
  <c r="O16" i="7"/>
  <c r="O51" i="7"/>
  <c r="O53" i="7"/>
  <c r="O48" i="7"/>
  <c r="O47" i="7"/>
  <c r="O17" i="7"/>
  <c r="O75" i="7"/>
  <c r="O38" i="7"/>
  <c r="O25" i="7"/>
  <c r="O52" i="7"/>
  <c r="O44" i="7"/>
  <c r="O55" i="7"/>
  <c r="O82" i="7"/>
  <c r="O19" i="7"/>
  <c r="O81" i="7"/>
  <c r="O56" i="7"/>
  <c r="O39" i="7"/>
  <c r="O77" i="7"/>
  <c r="O80" i="7"/>
  <c r="O27" i="7"/>
  <c r="O18" i="7"/>
  <c r="M100" i="11"/>
  <c r="M16" i="11"/>
  <c r="M50" i="11"/>
  <c r="M63" i="11"/>
  <c r="M74" i="11"/>
  <c r="K58" i="7"/>
  <c r="O61" i="7"/>
  <c r="S62" i="7"/>
  <c r="G85" i="7"/>
  <c r="G39" i="7"/>
  <c r="K62" i="7"/>
  <c r="I62" i="7"/>
  <c r="W53" i="11"/>
  <c r="I50" i="7"/>
  <c r="I25" i="7"/>
  <c r="S23" i="7"/>
  <c r="I17" i="11"/>
  <c r="I21" i="11"/>
  <c r="I25" i="11"/>
  <c r="I29" i="11"/>
  <c r="W29" i="11"/>
  <c r="I30" i="11"/>
  <c r="I34" i="11"/>
  <c r="W35" i="11"/>
  <c r="I36" i="11"/>
  <c r="I37" i="11"/>
  <c r="I38" i="11"/>
  <c r="I39" i="11"/>
  <c r="I40" i="11"/>
  <c r="I41" i="11"/>
  <c r="I42" i="11"/>
  <c r="I43" i="11"/>
  <c r="I44" i="11"/>
  <c r="I45" i="11"/>
  <c r="I47" i="11"/>
  <c r="I51" i="11"/>
  <c r="I54" i="11"/>
  <c r="I55" i="11"/>
  <c r="I60" i="11"/>
  <c r="I64" i="11"/>
  <c r="I68" i="11"/>
  <c r="I71" i="11"/>
  <c r="I75" i="11"/>
  <c r="I79" i="11"/>
  <c r="I83" i="11"/>
  <c r="E96" i="11"/>
  <c r="I101" i="11"/>
  <c r="S15" i="7"/>
  <c r="S24" i="7"/>
  <c r="E26" i="7"/>
  <c r="I45" i="7"/>
  <c r="E51" i="7"/>
  <c r="E55" i="7"/>
  <c r="S63" i="7"/>
  <c r="E65" i="7"/>
  <c r="E66" i="7"/>
  <c r="S66" i="7"/>
  <c r="E67" i="7"/>
  <c r="E25" i="7"/>
  <c r="E19" i="7"/>
  <c r="E68" i="7"/>
  <c r="E39" i="7"/>
  <c r="E61" i="7"/>
  <c r="G24" i="7"/>
  <c r="G18" i="7"/>
  <c r="G28" i="7"/>
  <c r="G67" i="7"/>
  <c r="G38" i="7"/>
  <c r="G55" i="7"/>
  <c r="G53" i="7"/>
  <c r="G58" i="7"/>
  <c r="I75" i="7"/>
  <c r="I26" i="7"/>
  <c r="I18" i="7"/>
  <c r="I69" i="7"/>
  <c r="I49" i="7"/>
  <c r="I48" i="7"/>
  <c r="I46" i="7"/>
  <c r="I38" i="7"/>
  <c r="I55" i="7"/>
  <c r="I57" i="7"/>
  <c r="O58" i="7"/>
  <c r="S76" i="7"/>
  <c r="S26" i="7"/>
  <c r="S67" i="7"/>
  <c r="S48" i="7"/>
  <c r="S45" i="7"/>
  <c r="K31" i="27" s="1"/>
  <c r="S54" i="7"/>
  <c r="S61" i="7"/>
  <c r="E81" i="7"/>
  <c r="E82" i="7"/>
  <c r="W28" i="11"/>
  <c r="W44" i="11"/>
  <c r="W64" i="11"/>
  <c r="W80" i="11"/>
  <c r="W63" i="11"/>
  <c r="W19" i="11"/>
  <c r="W39" i="11"/>
  <c r="W59" i="11"/>
  <c r="W21" i="11"/>
  <c r="W61" i="11"/>
  <c r="W22" i="11"/>
  <c r="W18" i="11"/>
  <c r="W58" i="11"/>
  <c r="W100" i="11"/>
  <c r="W42" i="11"/>
  <c r="W82" i="11"/>
  <c r="W50" i="11"/>
  <c r="U84" i="7"/>
  <c r="K63" i="7"/>
  <c r="M57" i="7"/>
  <c r="I100" i="11"/>
  <c r="E79" i="7"/>
  <c r="I40" i="7"/>
  <c r="I80" i="7"/>
  <c r="E37" i="7"/>
  <c r="W87" i="11"/>
  <c r="W95" i="11"/>
  <c r="G56" i="7"/>
  <c r="E64" i="7"/>
  <c r="S58" i="7"/>
  <c r="E23" i="7"/>
  <c r="I23" i="7"/>
  <c r="W14" i="11"/>
  <c r="I15" i="11"/>
  <c r="W15" i="11"/>
  <c r="I16" i="11"/>
  <c r="I20" i="11"/>
  <c r="I24" i="11"/>
  <c r="I28" i="11"/>
  <c r="I33" i="11"/>
  <c r="W45" i="11"/>
  <c r="I46" i="11"/>
  <c r="I50" i="11"/>
  <c r="I59" i="11"/>
  <c r="I63" i="11"/>
  <c r="I67" i="11"/>
  <c r="I69" i="11"/>
  <c r="W69" i="11"/>
  <c r="I70" i="11"/>
  <c r="I74" i="11"/>
  <c r="I78" i="11"/>
  <c r="I82" i="11"/>
  <c r="I86" i="11"/>
  <c r="I92" i="11"/>
  <c r="I96" i="11"/>
  <c r="E17" i="7"/>
  <c r="E18" i="7"/>
  <c r="I19" i="7"/>
  <c r="E21" i="7"/>
  <c r="S25" i="7"/>
  <c r="G26" i="7"/>
  <c r="E27" i="7"/>
  <c r="G32" i="7"/>
  <c r="S38" i="7"/>
  <c r="E40" i="7"/>
  <c r="I61" i="7"/>
  <c r="I65" i="7"/>
  <c r="G66" i="7"/>
  <c r="S77" i="7"/>
  <c r="E75" i="7"/>
  <c r="E24" i="7"/>
  <c r="E16" i="7"/>
  <c r="E49" i="7"/>
  <c r="E48" i="7"/>
  <c r="E46" i="7"/>
  <c r="E43" i="7"/>
  <c r="E41" i="7"/>
  <c r="E60" i="7"/>
  <c r="G76" i="7"/>
  <c r="G22" i="7"/>
  <c r="G16" i="7"/>
  <c r="G63" i="7"/>
  <c r="G44" i="7"/>
  <c r="G47" i="7"/>
  <c r="G45" i="7"/>
  <c r="G42" i="7"/>
  <c r="G40" i="7"/>
  <c r="G61" i="7"/>
  <c r="G57" i="7"/>
  <c r="I32" i="7"/>
  <c r="I22" i="7"/>
  <c r="I17" i="7"/>
  <c r="I64" i="7"/>
  <c r="I42" i="7"/>
  <c r="S75" i="7"/>
  <c r="S22" i="7"/>
  <c r="S28" i="7"/>
  <c r="S65" i="7"/>
  <c r="S47" i="7"/>
  <c r="S43" i="7"/>
  <c r="S40" i="7"/>
  <c r="S53" i="7"/>
  <c r="G80" i="7"/>
  <c r="S80" i="7"/>
  <c r="G81" i="7"/>
  <c r="S81" i="7"/>
  <c r="W32" i="11"/>
  <c r="W48" i="11"/>
  <c r="W68" i="11"/>
  <c r="W84" i="11"/>
  <c r="W71" i="11"/>
  <c r="W23" i="11"/>
  <c r="W43" i="11"/>
  <c r="W67" i="11"/>
  <c r="W30" i="11"/>
  <c r="W70" i="11"/>
  <c r="W41" i="11"/>
  <c r="W26" i="11"/>
  <c r="W66" i="11"/>
  <c r="W17" i="11"/>
  <c r="W57" i="11"/>
  <c r="W99" i="11"/>
  <c r="W73" i="11"/>
  <c r="W16" i="11"/>
  <c r="S84" i="7"/>
  <c r="D48" i="10"/>
  <c r="E48" i="10" s="1"/>
  <c r="G62" i="7"/>
  <c r="Q62" i="7"/>
  <c r="K71" i="10"/>
  <c r="J48" i="10"/>
  <c r="O84" i="10"/>
  <c r="N91" i="10"/>
  <c r="F48" i="10"/>
  <c r="L62" i="7"/>
  <c r="H49" i="10"/>
  <c r="I49" i="10" s="1"/>
  <c r="I48" i="10"/>
  <c r="U48" i="10"/>
  <c r="K50" i="7" l="1"/>
  <c r="F33" i="7"/>
  <c r="K53" i="11"/>
  <c r="R33" i="7"/>
  <c r="S33" i="7" s="1"/>
  <c r="K28" i="27" s="1"/>
  <c r="K29" i="27" s="1"/>
  <c r="M14" i="7"/>
  <c r="T89" i="11"/>
  <c r="U89" i="11" s="1"/>
  <c r="R87" i="11"/>
  <c r="F87" i="11"/>
  <c r="G87" i="11" s="1"/>
  <c r="N87" i="11"/>
  <c r="G50" i="7"/>
  <c r="N35" i="7"/>
  <c r="O35" i="7" s="1"/>
  <c r="U62" i="7"/>
  <c r="K33" i="7"/>
  <c r="G28" i="27" s="1"/>
  <c r="V49" i="10"/>
  <c r="W49" i="10" s="1"/>
  <c r="D49" i="10"/>
  <c r="E49" i="10" s="1"/>
  <c r="I14" i="11"/>
  <c r="V84" i="10"/>
  <c r="D13" i="7"/>
  <c r="E13" i="7" s="1"/>
  <c r="V33" i="7"/>
  <c r="W33" i="7" s="1"/>
  <c r="H84" i="10"/>
  <c r="I84" i="10" s="1"/>
  <c r="H35" i="7"/>
  <c r="I36" i="7"/>
  <c r="P35" i="7"/>
  <c r="P33" i="7" s="1"/>
  <c r="Q36" i="7"/>
  <c r="N94" i="11"/>
  <c r="O94" i="11" s="1"/>
  <c r="N89" i="11"/>
  <c r="O89" i="11" s="1"/>
  <c r="F89" i="11"/>
  <c r="G89" i="11" s="1"/>
  <c r="F94" i="11"/>
  <c r="G94" i="11" s="1"/>
  <c r="F13" i="7"/>
  <c r="G13" i="7" s="1"/>
  <c r="N13" i="7"/>
  <c r="O13" i="7" s="1"/>
  <c r="I27" i="27" s="1"/>
  <c r="J87" i="11"/>
  <c r="Q48" i="10"/>
  <c r="L48" i="10"/>
  <c r="M48" i="10" s="1"/>
  <c r="H13" i="7"/>
  <c r="I13" i="7" s="1"/>
  <c r="F27" i="27" s="1"/>
  <c r="E53" i="11"/>
  <c r="D87" i="11"/>
  <c r="H94" i="11"/>
  <c r="I94" i="11" s="1"/>
  <c r="H89" i="11"/>
  <c r="I89" i="11" s="1"/>
  <c r="P89" i="11"/>
  <c r="P94" i="11"/>
  <c r="L94" i="11"/>
  <c r="M94" i="11" s="1"/>
  <c r="L89" i="11"/>
  <c r="M89" i="11" s="1"/>
  <c r="O87" i="11"/>
  <c r="W35" i="7"/>
  <c r="W88" i="11"/>
  <c r="D33" i="7"/>
  <c r="D71" i="7" s="1"/>
  <c r="T85" i="10"/>
  <c r="T91" i="10" s="1"/>
  <c r="E14" i="7"/>
  <c r="R13" i="7"/>
  <c r="S13" i="7" s="1"/>
  <c r="K27" i="27" s="1"/>
  <c r="D84" i="10"/>
  <c r="D86" i="10" s="1"/>
  <c r="E86" i="10" s="1"/>
  <c r="U84" i="10"/>
  <c r="I29" i="7"/>
  <c r="J13" i="7"/>
  <c r="W92" i="10"/>
  <c r="W97" i="10"/>
  <c r="W85" i="7"/>
  <c r="M53" i="11"/>
  <c r="G53" i="11"/>
  <c r="O53" i="11"/>
  <c r="U14" i="7"/>
  <c r="T13" i="7"/>
  <c r="U13" i="7" s="1"/>
  <c r="L27" i="27" s="1"/>
  <c r="V13" i="7"/>
  <c r="V71" i="7" s="1"/>
  <c r="P13" i="7"/>
  <c r="Q13" i="7" s="1"/>
  <c r="J27" i="27" s="1"/>
  <c r="I53" i="11"/>
  <c r="P84" i="10"/>
  <c r="U33" i="7"/>
  <c r="L28" i="27" s="1"/>
  <c r="T34" i="7"/>
  <c r="U34" i="7" s="1"/>
  <c r="R34" i="7"/>
  <c r="S34" i="7" s="1"/>
  <c r="W84" i="10"/>
  <c r="V85" i="10"/>
  <c r="V91" i="10" s="1"/>
  <c r="V86" i="10"/>
  <c r="W86" i="10" s="1"/>
  <c r="O91" i="10"/>
  <c r="N97" i="10"/>
  <c r="M62" i="7"/>
  <c r="L33" i="7"/>
  <c r="F49" i="10"/>
  <c r="G49" i="10" s="1"/>
  <c r="G48" i="10"/>
  <c r="F84" i="10"/>
  <c r="K48" i="10"/>
  <c r="J49" i="10"/>
  <c r="K49" i="10" s="1"/>
  <c r="J84" i="10"/>
  <c r="R84" i="10"/>
  <c r="R49" i="10"/>
  <c r="S49" i="10" s="1"/>
  <c r="S48" i="10"/>
  <c r="L84" i="10"/>
  <c r="G33" i="7"/>
  <c r="F34" i="7"/>
  <c r="G34" i="7" s="1"/>
  <c r="F71" i="7"/>
  <c r="R89" i="11" l="1"/>
  <c r="R88" i="11"/>
  <c r="R94" i="11"/>
  <c r="R85" i="10"/>
  <c r="R86" i="10"/>
  <c r="P91" i="10"/>
  <c r="P86" i="10"/>
  <c r="Q86" i="10" s="1"/>
  <c r="E84" i="10"/>
  <c r="N33" i="7"/>
  <c r="L49" i="10"/>
  <c r="M49" i="10" s="1"/>
  <c r="D78" i="7"/>
  <c r="E78" i="7" s="1"/>
  <c r="E71" i="7"/>
  <c r="D73" i="7"/>
  <c r="E73" i="7" s="1"/>
  <c r="H86" i="10"/>
  <c r="I86" i="10" s="1"/>
  <c r="D91" i="10"/>
  <c r="D97" i="10" s="1"/>
  <c r="H91" i="10"/>
  <c r="H97" i="10" s="1"/>
  <c r="I97" i="10" s="1"/>
  <c r="V34" i="7"/>
  <c r="W34" i="7" s="1"/>
  <c r="Q35" i="7"/>
  <c r="H33" i="7"/>
  <c r="I35" i="7"/>
  <c r="R71" i="7"/>
  <c r="R72" i="7" s="1"/>
  <c r="J94" i="11"/>
  <c r="K94" i="11" s="1"/>
  <c r="J89" i="11"/>
  <c r="K89" i="11" s="1"/>
  <c r="K87" i="11"/>
  <c r="O29" i="12"/>
  <c r="M28" i="27"/>
  <c r="D94" i="11"/>
  <c r="E94" i="11" s="1"/>
  <c r="D89" i="11"/>
  <c r="E89" i="11" s="1"/>
  <c r="E87" i="11"/>
  <c r="E33" i="7"/>
  <c r="D34" i="7"/>
  <c r="E34" i="7" s="1"/>
  <c r="Q49" i="10"/>
  <c r="J71" i="7"/>
  <c r="K13" i="7"/>
  <c r="G27" i="27" s="1"/>
  <c r="G29" i="27" s="1"/>
  <c r="S85" i="10"/>
  <c r="R91" i="10"/>
  <c r="S91" i="10" s="1"/>
  <c r="U91" i="10"/>
  <c r="U85" i="10"/>
  <c r="T71" i="7"/>
  <c r="T72" i="7" s="1"/>
  <c r="P71" i="7"/>
  <c r="L29" i="27"/>
  <c r="L32" i="27" s="1"/>
  <c r="W13" i="7"/>
  <c r="M27" i="27" s="1"/>
  <c r="M29" i="27" s="1"/>
  <c r="Q84" i="10"/>
  <c r="S86" i="10"/>
  <c r="S84" i="10"/>
  <c r="O97" i="10"/>
  <c r="N92" i="10"/>
  <c r="O92" i="10" s="1"/>
  <c r="G71" i="7"/>
  <c r="F73" i="7"/>
  <c r="G73" i="7" s="1"/>
  <c r="F78" i="7"/>
  <c r="G78" i="7" s="1"/>
  <c r="E91" i="10"/>
  <c r="M84" i="10"/>
  <c r="L86" i="10"/>
  <c r="M86" i="10" s="1"/>
  <c r="L91" i="10"/>
  <c r="K84" i="10"/>
  <c r="J91" i="10"/>
  <c r="J86" i="10"/>
  <c r="K86" i="10" s="1"/>
  <c r="K30" i="27"/>
  <c r="K33" i="27" s="1"/>
  <c r="K32" i="27"/>
  <c r="L34" i="7"/>
  <c r="M34" i="7" s="1"/>
  <c r="L71" i="7"/>
  <c r="M33" i="7"/>
  <c r="H28" i="27" s="1"/>
  <c r="H29" i="27" s="1"/>
  <c r="G84" i="10"/>
  <c r="F86" i="10"/>
  <c r="G86" i="10" s="1"/>
  <c r="F91" i="10"/>
  <c r="W85" i="10"/>
  <c r="W91" i="10"/>
  <c r="S71" i="7"/>
  <c r="N34" i="7" l="1"/>
  <c r="O34" i="7" s="1"/>
  <c r="O33" i="7"/>
  <c r="I28" i="27" s="1"/>
  <c r="I29" i="27" s="1"/>
  <c r="I30" i="27" s="1"/>
  <c r="I33" i="27" s="1"/>
  <c r="N71" i="7"/>
  <c r="H92" i="10"/>
  <c r="I92" i="10" s="1"/>
  <c r="I91" i="10"/>
  <c r="I32" i="27"/>
  <c r="S72" i="7"/>
  <c r="R78" i="7"/>
  <c r="S78" i="7" s="1"/>
  <c r="Q71" i="7"/>
  <c r="P72" i="7"/>
  <c r="U72" i="7"/>
  <c r="T78" i="7"/>
  <c r="U78" i="7" s="1"/>
  <c r="L30" i="27"/>
  <c r="L33" i="27" s="1"/>
  <c r="Q91" i="10"/>
  <c r="Q33" i="7"/>
  <c r="J28" i="27" s="1"/>
  <c r="J29" i="27" s="1"/>
  <c r="P34" i="7"/>
  <c r="Q34" i="7" s="1"/>
  <c r="H34" i="7"/>
  <c r="I34" i="7" s="1"/>
  <c r="I33" i="7"/>
  <c r="F28" i="27" s="1"/>
  <c r="F29" i="27" s="1"/>
  <c r="H71" i="7"/>
  <c r="R73" i="7"/>
  <c r="S73" i="7" s="1"/>
  <c r="P73" i="7"/>
  <c r="Q73" i="7" s="1"/>
  <c r="Q92" i="10"/>
  <c r="Q97" i="10"/>
  <c r="J78" i="7"/>
  <c r="K78" i="7" s="1"/>
  <c r="J73" i="7"/>
  <c r="K73" i="7" s="1"/>
  <c r="K71" i="7"/>
  <c r="U71" i="7"/>
  <c r="T73" i="7"/>
  <c r="U73" i="7" s="1"/>
  <c r="M30" i="27"/>
  <c r="M33" i="27" s="1"/>
  <c r="M32" i="27"/>
  <c r="V72" i="7"/>
  <c r="V78" i="7" s="1"/>
  <c r="W71" i="7"/>
  <c r="G91" i="10"/>
  <c r="F97" i="10"/>
  <c r="L73" i="7"/>
  <c r="M73" i="7" s="1"/>
  <c r="M71" i="7"/>
  <c r="L78" i="7"/>
  <c r="M78" i="7" s="1"/>
  <c r="K91" i="10"/>
  <c r="J97" i="10"/>
  <c r="D92" i="10"/>
  <c r="E92" i="10" s="1"/>
  <c r="E97" i="10"/>
  <c r="L97" i="10"/>
  <c r="M91" i="10"/>
  <c r="N78" i="7" l="1"/>
  <c r="O78" i="7" s="1"/>
  <c r="N73" i="7"/>
  <c r="O73" i="7" s="1"/>
  <c r="O71" i="7"/>
  <c r="Q72" i="7"/>
  <c r="P78" i="7"/>
  <c r="Q78" i="7" s="1"/>
  <c r="H73" i="7"/>
  <c r="I73" i="7" s="1"/>
  <c r="I71" i="7"/>
  <c r="H78" i="7"/>
  <c r="I78" i="7" s="1"/>
  <c r="J30" i="27"/>
  <c r="J33" i="27" s="1"/>
  <c r="J32" i="27"/>
  <c r="W78" i="7"/>
  <c r="W72" i="7"/>
  <c r="V73" i="7"/>
  <c r="W73" i="7" s="1"/>
  <c r="F92" i="10"/>
  <c r="G92" i="10" s="1"/>
  <c r="G97" i="10"/>
  <c r="K97" i="10"/>
  <c r="J92" i="10"/>
  <c r="K92" i="10" s="1"/>
  <c r="M97" i="10"/>
  <c r="L92" i="10"/>
  <c r="M92" i="10" s="1"/>
</calcChain>
</file>

<file path=xl/sharedStrings.xml><?xml version="1.0" encoding="utf-8"?>
<sst xmlns="http://schemas.openxmlformats.org/spreadsheetml/2006/main" count="955" uniqueCount="405">
  <si>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</si>
  <si>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</si>
  <si>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</si>
  <si>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</si>
  <si>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</si>
  <si>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</si>
  <si>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</si>
  <si>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</si>
  <si>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</si>
  <si>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</si>
  <si>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</si>
  <si>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</si>
  <si>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</si>
  <si>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</si>
  <si>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</si>
  <si>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</si>
  <si>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</si>
  <si>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</si>
  <si>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</si>
  <si>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</si>
  <si>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</si>
  <si>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</si>
  <si>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</si>
  <si>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</si>
  <si>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</si>
  <si>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</si>
  <si>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</si>
  <si>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</si>
  <si>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</si>
  <si>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</si>
  <si>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</si>
  <si>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</si>
  <si>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</si>
  <si>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</si>
  <si>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</si>
  <si>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</si>
  <si>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</si>
  <si>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</si>
  <si>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</si>
  <si>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</si>
  <si>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</si>
  <si>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</si>
  <si>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</si>
  <si>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</si>
  <si>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</si>
  <si>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</si>
  <si>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</si>
  <si>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</si>
  <si>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</si>
  <si>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</si>
  <si>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</si>
  <si>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</si>
  <si>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</si>
  <si>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</si>
  <si>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</si>
  <si>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</si>
  <si>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</si>
  <si>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</si>
  <si>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</si>
  <si>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</si>
  <si>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</si>
  <si>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</si>
  <si>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</si>
  <si>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</si>
  <si>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</si>
  <si>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</si>
  <si>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</si>
  <si>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</si>
  <si>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</si>
  <si>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</si>
  <si>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</si>
  <si>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</si>
  <si>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</si>
  <si>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</si>
  <si>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</si>
  <si>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</si>
  <si>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</si>
  <si>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</si>
  <si>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</si>
  <si>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</si>
  <si>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</si>
  <si>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</si>
  <si>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</si>
  <si>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</si>
  <si>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</si>
  <si>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</si>
  <si>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</si>
  <si>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</si>
  <si>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</si>
  <si>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</si>
  <si>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</si>
  <si>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</si>
  <si>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</si>
  <si>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</si>
  <si>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</si>
  <si>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</si>
  <si>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</si>
  <si>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</si>
  <si>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</si>
  <si>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</si>
  <si>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</si>
  <si>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</si>
  <si>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</si>
  <si>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</si>
  <si>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</si>
  <si>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</si>
  <si>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</si>
  <si>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</si>
  <si>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</si>
  <si>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</si>
  <si>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</si>
  <si>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</si>
  <si>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</si>
  <si>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</si>
  <si>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</si>
  <si>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</si>
  <si>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</si>
  <si>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</si>
  <si>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</si>
  <si>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</si>
  <si>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</si>
  <si>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</si>
  <si>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</si>
  <si>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</si>
  <si>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</si>
  <si>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</si>
  <si>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</si>
  <si>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</si>
  <si>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</si>
  <si>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</si>
  <si>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</si>
  <si>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</si>
  <si>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</si>
  <si>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</si>
  <si>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</si>
  <si>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</si>
  <si>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</si>
  <si>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</si>
  <si>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</si>
  <si>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</si>
  <si>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</si>
  <si>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</si>
  <si>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</si>
  <si>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</si>
  <si>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</si>
  <si>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</si>
  <si>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</si>
  <si>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</si>
  <si>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</si>
  <si>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</si>
  <si>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</si>
  <si>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</si>
  <si>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</si>
  <si>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</si>
  <si>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</si>
  <si>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</si>
  <si>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</si>
  <si>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</si>
  <si>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</si>
  <si>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</si>
  <si>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</si>
  <si>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</si>
  <si>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</si>
  <si>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</si>
  <si>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</si>
  <si>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</si>
  <si>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</si>
  <si>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</si>
  <si>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</si>
  <si>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</si>
  <si>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</si>
  <si>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</si>
  <si>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</si>
  <si>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</si>
  <si>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</si>
  <si>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</si>
  <si>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</si>
  <si>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</si>
  <si>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</si>
  <si>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</si>
  <si>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</si>
  <si>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</si>
  <si>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</si>
  <si>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</si>
  <si>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</si>
  <si>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</si>
  <si>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</si>
  <si>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</si>
  <si>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</si>
  <si>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</si>
  <si>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</si>
  <si>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</si>
  <si>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</si>
  <si>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</si>
  <si>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</si>
  <si>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</si>
  <si>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</si>
  <si>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</si>
  <si>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</si>
  <si>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</si>
  <si>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</si>
  <si>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</si>
  <si>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</si>
  <si>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</si>
  <si>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</si>
  <si>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</si>
  <si>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</si>
  <si>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</si>
  <si>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</si>
  <si>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</si>
  <si>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</si>
  <si>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</si>
  <si>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</si>
  <si>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</si>
  <si>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</si>
  <si>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</si>
  <si>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</si>
  <si>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Podgorica</t>
  </si>
  <si>
    <t>Cetinje</t>
  </si>
  <si>
    <t>*data represent Ministry of Finance forecast</t>
  </si>
  <si>
    <t>Izvor: ZZZ, Monstat, Ministarstvo finansija</t>
  </si>
  <si>
    <t>Source: Employment Office, Monstat, Ministry of Finance</t>
  </si>
  <si>
    <t>2008.</t>
  </si>
  <si>
    <t>2009.</t>
  </si>
  <si>
    <t>2010.</t>
  </si>
  <si>
    <t>2011.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</si>
  <si>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</si>
  <si>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</si>
  <si>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</si>
  <si>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</si>
  <si>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</si>
  <si>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</si>
  <si>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</si>
  <si>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</si>
  <si>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</si>
  <si>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</si>
  <si>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</si>
  <si>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</si>
  <si>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</si>
  <si>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</si>
  <si>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</si>
  <si>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</si>
  <si>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</si>
  <si>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</si>
  <si>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</si>
  <si>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</si>
  <si>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</si>
  <si>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</si>
  <si>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</si>
  <si>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</si>
  <si>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</si>
  <si>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</si>
  <si>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</si>
  <si>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</si>
  <si>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</si>
  <si>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</si>
  <si>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</si>
  <si>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</si>
  <si>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</si>
  <si>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</si>
  <si>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</si>
  <si>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</si>
  <si>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</si>
  <si>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</si>
  <si>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</si>
  <si>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</si>
  <si>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</si>
  <si>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</si>
  <si>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</si>
  <si>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</si>
  <si>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</si>
  <si>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</si>
  <si>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</si>
  <si>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</si>
  <si>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</si>
  <si>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</si>
  <si>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</si>
  <si>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</si>
  <si>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</si>
  <si>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</si>
  <si>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</si>
  <si>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</si>
  <si>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</si>
  <si>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</si>
  <si>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</si>
  <si>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</si>
  <si>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</si>
  <si>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</si>
  <si>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</si>
  <si>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</si>
  <si>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</si>
  <si>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</si>
  <si>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</si>
  <si>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</si>
  <si>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</si>
  <si>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</si>
  <si>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</si>
  <si>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</si>
  <si>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</si>
  <si>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</si>
  <si>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</si>
  <si>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</si>
  <si>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</si>
  <si>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</si>
  <si>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</si>
  <si>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</si>
  <si>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</si>
  <si>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</si>
  <si>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</si>
  <si>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</si>
  <si>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</si>
  <si>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</si>
  <si>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</si>
  <si>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</si>
  <si>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</si>
  <si>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</si>
  <si>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</si>
  <si>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</si>
  <si>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</si>
  <si>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</si>
  <si>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</si>
  <si>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</si>
  <si>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</si>
  <si>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</si>
  <si>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</si>
  <si>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</si>
  <si>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</si>
  <si>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</si>
  <si>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</si>
  <si>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</si>
  <si>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</si>
  <si>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</si>
  <si>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</si>
  <si>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</si>
  <si>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</si>
  <si>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</si>
  <si>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</si>
  <si>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</si>
  <si>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</si>
  <si>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</si>
  <si>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</si>
  <si>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</si>
  <si>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</si>
  <si>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</si>
  <si>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</si>
  <si>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</si>
  <si>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</si>
  <si>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</si>
  <si>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</si>
  <si>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</si>
  <si>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</si>
  <si>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</si>
  <si>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</si>
  <si>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</si>
  <si>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</si>
  <si>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</si>
  <si>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</si>
  <si>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</si>
  <si>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</si>
  <si>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</si>
  <si>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</si>
  <si>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</si>
  <si>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</si>
  <si>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</si>
  <si>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</si>
  <si>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</si>
  <si>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</si>
  <si>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</si>
  <si>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</si>
  <si>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</si>
  <si>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</si>
  <si>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</si>
  <si>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</si>
  <si>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</si>
  <si>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</si>
  <si>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</si>
  <si>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</si>
  <si>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</si>
  <si>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</si>
  <si>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</si>
  <si>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</si>
  <si>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</si>
  <si>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</si>
  <si>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</si>
  <si>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</si>
  <si>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</si>
  <si>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</si>
  <si>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</si>
  <si>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</si>
  <si>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</si>
  <si>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</si>
  <si>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</si>
  <si>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</si>
  <si>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</si>
  <si>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</si>
  <si>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Transferi budžetu države</t>
  </si>
  <si>
    <t>2012.</t>
  </si>
  <si>
    <t>Miloš Popović</t>
  </si>
  <si>
    <t xml:space="preserve">Podatke pripremio: </t>
  </si>
  <si>
    <r>
      <t>Euro (</t>
    </r>
    <r>
      <rPr>
        <sz val="11"/>
        <rFont val="Calibri"/>
        <family val="2"/>
        <charset val="238"/>
      </rPr>
      <t>€</t>
    </r>
    <r>
      <rPr>
        <sz val="11"/>
        <rFont val="Arial"/>
        <family val="2"/>
        <charset val="238"/>
      </rPr>
      <t>)</t>
    </r>
  </si>
  <si>
    <t>Korigovani suficit/deficit</t>
  </si>
  <si>
    <t>Korigovani suficit/dficit</t>
  </si>
  <si>
    <t xml:space="preserve">Kapitalni budzet </t>
  </si>
  <si>
    <t xml:space="preserve">Kapitalni izdaci tekućeg budžeta </t>
  </si>
  <si>
    <t>Napomena: Informacija je urađena na engleskom i crnogorskom jeziku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</si>
</sst>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\ _R_S_D_-;\-* #,##0.00\ _R_S_D_-;_-* &quot;-&quot;??\ _R_S_D_-;_-@_-"/>
    <numFmt numFmtId="164" formatCode="_-* #,##0.00\ &quot;€&quot;_-;\-* #,##0.00\ &quot;€&quot;_-;_-* &quot;-&quot;??\ &quot;€&quot;_-;_-@_-"/>
    <numFmt numFmtId="165" formatCode="0.00,,"/>
    <numFmt numFmtId="166" formatCode="0.0000"/>
    <numFmt numFmtId="167" formatCode="0.0,,"/>
    <numFmt numFmtId="168" formatCode="#,##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[&gt;0.05]#,##0.0;[&lt;-0.05]\-#,##0.0;\-\-&quot; &quot;;"/>
    <numFmt numFmtId="174" formatCode="[&gt;0.5]#,##0;[&lt;-0.5]\-#,##0;\-\-&quot; &quot;;"/>
    <numFmt numFmtId="175" formatCode="[Black]#,##0.0;[Black]\-#,##0.0;;"/>
    <numFmt numFmtId="176" formatCode="0.000000000"/>
    <numFmt numFmtId="177" formatCode="0,000,,"/>
    <numFmt numFmtId="178" formatCode="0.0"/>
    <numFmt numFmtId="179" formatCode="dd/mm/yy;@"/>
    <numFmt numFmtId="180" formatCode="#,##0.00,,"/>
  </numFmts>
  <fonts count="74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  <font>
      <sz val="10"/>
      <name val="Times New Roman"/>
      <family val="1"/>
    </font>
    <font>
      <i/>
      <sz val="7"/>
      <color indexed="18"/>
      <name val="Arial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323E1A"/>
      <name val="Calibri"/>
      <family val="2"/>
      <scheme val="minor"/>
    </font>
    <font>
      <sz val="10"/>
      <color rgb="FF323E1A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charset val="238"/>
    </font>
    <font>
      <sz val="11"/>
      <color rgb="FFC00000"/>
      <name val="Arial"/>
      <family val="2"/>
      <charset val="238"/>
    </font>
    <font>
      <b/>
      <sz val="10"/>
      <color rgb="FF323E1A"/>
      <name val="Calibri"/>
      <family val="2"/>
      <charset val="238"/>
      <scheme val="minor"/>
    </font>
    <font>
      <sz val="11"/>
      <color theme="3" tint="-0.249977111117893"/>
      <name val="Calibri"/>
      <family val="2"/>
      <scheme val="minor"/>
    </font>
    <font>
      <sz val="10"/>
      <name val="Calibri"/>
      <family val="2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23E1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10000"/>
        <bgColor indexed="64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9">
    <xf numFmtId="0" fontId="0" fillId="0" borderId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Protection="0"/>
    <xf numFmtId="0" fontId="14" fillId="0" borderId="0">
      <protection locked="0"/>
    </xf>
    <xf numFmtId="0" fontId="14" fillId="0" borderId="0">
      <protection locked="0"/>
    </xf>
    <xf numFmtId="0" fontId="15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5" fillId="0" borderId="0">
      <protection locked="0"/>
    </xf>
    <xf numFmtId="2" fontId="13" fillId="0" borderId="0" applyProtection="0"/>
    <xf numFmtId="0" fontId="13" fillId="0" borderId="0" applyNumberFormat="0" applyFont="0" applyFill="0" applyBorder="0" applyAlignment="0" applyProtection="0"/>
    <xf numFmtId="0" fontId="16" fillId="0" borderId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7" fillId="0" borderId="0"/>
    <xf numFmtId="0" fontId="18" fillId="0" borderId="0"/>
    <xf numFmtId="0" fontId="19" fillId="0" borderId="0"/>
    <xf numFmtId="0" fontId="19" fillId="0" borderId="0"/>
    <xf numFmtId="0" fontId="11" fillId="0" borderId="0"/>
    <xf numFmtId="0" fontId="10" fillId="0" borderId="0"/>
    <xf numFmtId="175" fontId="11" fillId="0" borderId="0" applyFont="0" applyFill="0" applyBorder="0" applyAlignment="0" applyProtection="0"/>
    <xf numFmtId="0" fontId="2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43" fontId="70" fillId="0" borderId="0" applyFont="0" applyFill="0" applyBorder="0" applyAlignment="0" applyProtection="0"/>
    <xf numFmtId="0" fontId="71" fillId="0" borderId="0"/>
  </cellStyleXfs>
  <cellXfs count="546">
    <xf numFmtId="0" fontId="0" fillId="0" borderId="0" xfId="0"/>
    <xf numFmtId="0" fontId="4" fillId="0" borderId="0" xfId="22" applyFont="1" applyBorder="1" applyAlignment="1">
      <alignment horizontal="right"/>
    </xf>
    <xf numFmtId="0" fontId="7" fillId="0" borderId="0" xfId="22" applyFont="1" applyAlignment="1">
      <alignment wrapText="1"/>
    </xf>
    <xf numFmtId="0" fontId="6" fillId="0" borderId="0" xfId="22" applyFont="1" applyBorder="1" applyAlignment="1">
      <alignment horizontal="center" wrapText="1"/>
    </xf>
    <xf numFmtId="0" fontId="5" fillId="0" borderId="0" xfId="22" applyFont="1" applyBorder="1"/>
    <xf numFmtId="2" fontId="4" fillId="0" borderId="0" xfId="22" applyNumberFormat="1" applyFont="1" applyBorder="1" applyAlignment="1">
      <alignment horizontal="right"/>
    </xf>
    <xf numFmtId="4" fontId="5" fillId="0" borderId="0" xfId="22" applyNumberFormat="1" applyFont="1" applyBorder="1"/>
    <xf numFmtId="0" fontId="8" fillId="0" borderId="0" xfId="22" applyFont="1" applyBorder="1"/>
    <xf numFmtId="2" fontId="4" fillId="0" borderId="0" xfId="22" applyNumberFormat="1" applyFont="1" applyFill="1" applyBorder="1" applyAlignment="1">
      <alignment horizontal="right"/>
    </xf>
    <xf numFmtId="0" fontId="6" fillId="0" borderId="0" xfId="22" applyFont="1" applyBorder="1" applyAlignment="1">
      <alignment horizontal="center"/>
    </xf>
    <xf numFmtId="0" fontId="10" fillId="0" borderId="0" xfId="22" applyFont="1"/>
    <xf numFmtId="49" fontId="10" fillId="0" borderId="0" xfId="22" applyNumberFormat="1" applyFont="1" applyAlignment="1">
      <alignment wrapText="1"/>
    </xf>
    <xf numFmtId="0" fontId="6" fillId="0" borderId="0" xfId="22" applyFont="1" applyBorder="1" applyAlignment="1"/>
    <xf numFmtId="0" fontId="0" fillId="2" borderId="0" xfId="0" applyFill="1"/>
    <xf numFmtId="16" fontId="0" fillId="2" borderId="0" xfId="0" applyNumberFormat="1" applyFill="1"/>
    <xf numFmtId="17" fontId="0" fillId="2" borderId="0" xfId="0" applyNumberFormat="1" applyFill="1"/>
    <xf numFmtId="0" fontId="25" fillId="2" borderId="0" xfId="0" applyFont="1" applyFill="1" applyAlignment="1"/>
    <xf numFmtId="0" fontId="24" fillId="2" borderId="0" xfId="0" applyFont="1" applyFill="1" applyBorder="1" applyAlignment="1">
      <alignment horizontal="right" wrapText="1"/>
    </xf>
    <xf numFmtId="49" fontId="23" fillId="2" borderId="0" xfId="22" applyNumberFormat="1" applyFont="1" applyFill="1" applyBorder="1" applyAlignment="1">
      <alignment wrapText="1"/>
    </xf>
    <xf numFmtId="0" fontId="10" fillId="0" borderId="0" xfId="22" applyFont="1" applyFill="1" applyBorder="1"/>
    <xf numFmtId="0" fontId="10" fillId="0" borderId="0" xfId="22" applyFont="1" applyFill="1"/>
    <xf numFmtId="0" fontId="10" fillId="0" borderId="0" xfId="22" applyFont="1" applyBorder="1"/>
    <xf numFmtId="0" fontId="21" fillId="0" borderId="0" xfId="22" applyFont="1" applyFill="1" applyBorder="1" applyAlignment="1">
      <alignment wrapText="1"/>
    </xf>
    <xf numFmtId="0" fontId="21" fillId="0" borderId="0" xfId="22" applyFont="1" applyFill="1" applyBorder="1" applyAlignment="1">
      <alignment horizontal="center" wrapText="1"/>
    </xf>
    <xf numFmtId="4" fontId="10" fillId="0" borderId="0" xfId="22" applyNumberFormat="1" applyFont="1"/>
    <xf numFmtId="166" fontId="10" fillId="0" borderId="0" xfId="22" applyNumberFormat="1" applyFont="1"/>
    <xf numFmtId="49" fontId="10" fillId="0" borderId="0" xfId="22" applyNumberFormat="1" applyFont="1" applyBorder="1" applyAlignment="1">
      <alignment wrapText="1"/>
    </xf>
    <xf numFmtId="49" fontId="10" fillId="0" borderId="0" xfId="22" applyNumberFormat="1" applyFont="1" applyAlignment="1"/>
    <xf numFmtId="0" fontId="10" fillId="2" borderId="0" xfId="22" applyFont="1" applyFill="1"/>
    <xf numFmtId="0" fontId="10" fillId="2" borderId="0" xfId="22" applyFont="1" applyFill="1" applyBorder="1"/>
    <xf numFmtId="0" fontId="22" fillId="2" borderId="0" xfId="22" applyFont="1" applyFill="1" applyBorder="1"/>
    <xf numFmtId="0" fontId="29" fillId="2" borderId="0" xfId="22" applyFont="1" applyFill="1" applyBorder="1"/>
    <xf numFmtId="167" fontId="10" fillId="2" borderId="0" xfId="0" applyNumberFormat="1" applyFont="1" applyFill="1" applyBorder="1" applyAlignment="1" applyProtection="1">
      <protection hidden="1"/>
    </xf>
    <xf numFmtId="0" fontId="10" fillId="2" borderId="0" xfId="22" applyFont="1" applyFill="1" applyProtection="1"/>
    <xf numFmtId="0" fontId="9" fillId="2" borderId="0" xfId="22" applyFont="1" applyFill="1" applyBorder="1" applyAlignment="1">
      <alignment vertical="center"/>
    </xf>
    <xf numFmtId="0" fontId="10" fillId="2" borderId="0" xfId="22" applyFont="1" applyFill="1" applyProtection="1">
      <protection locked="0"/>
    </xf>
    <xf numFmtId="4" fontId="4" fillId="2" borderId="0" xfId="22" applyNumberFormat="1" applyFont="1" applyFill="1" applyBorder="1"/>
    <xf numFmtId="49" fontId="10" fillId="2" borderId="0" xfId="22" applyNumberFormat="1" applyFont="1" applyFill="1" applyBorder="1" applyAlignment="1">
      <alignment wrapText="1"/>
    </xf>
    <xf numFmtId="49" fontId="10" fillId="2" borderId="0" xfId="22" applyNumberFormat="1" applyFont="1" applyFill="1" applyAlignment="1">
      <alignment wrapText="1"/>
    </xf>
    <xf numFmtId="0" fontId="12" fillId="2" borderId="0" xfId="22" applyFont="1" applyFill="1"/>
    <xf numFmtId="49" fontId="10" fillId="2" borderId="0" xfId="22" applyNumberFormat="1" applyFont="1" applyFill="1" applyAlignment="1"/>
    <xf numFmtId="0" fontId="25" fillId="2" borderId="0" xfId="0" applyFont="1" applyFill="1" applyBorder="1" applyAlignment="1"/>
    <xf numFmtId="167" fontId="25" fillId="2" borderId="0" xfId="0" applyNumberFormat="1" applyFont="1" applyFill="1" applyBorder="1" applyAlignment="1" applyProtection="1">
      <protection hidden="1"/>
    </xf>
    <xf numFmtId="0" fontId="10" fillId="0" borderId="0" xfId="0" applyFont="1"/>
    <xf numFmtId="0" fontId="23" fillId="0" borderId="0" xfId="0" applyFont="1" applyFill="1" applyAlignment="1">
      <alignment horizontal="center" vertical="center"/>
    </xf>
    <xf numFmtId="0" fontId="10" fillId="0" borderId="0" xfId="22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top"/>
    </xf>
    <xf numFmtId="0" fontId="31" fillId="9" borderId="10" xfId="22" applyFont="1" applyFill="1" applyBorder="1" applyAlignment="1">
      <alignment vertical="center"/>
    </xf>
    <xf numFmtId="0" fontId="0" fillId="2" borderId="0" xfId="0" applyFill="1" applyProtection="1"/>
    <xf numFmtId="0" fontId="0" fillId="0" borderId="0" xfId="0" applyProtection="1"/>
    <xf numFmtId="0" fontId="0" fillId="2" borderId="0" xfId="0" applyFill="1" applyBorder="1" applyAlignment="1" applyProtection="1">
      <alignment vertical="justify" wrapText="1"/>
    </xf>
    <xf numFmtId="0" fontId="0" fillId="2" borderId="0" xfId="0" applyFill="1" applyBorder="1" applyProtection="1"/>
    <xf numFmtId="0" fontId="27" fillId="0" borderId="0" xfId="0" applyFont="1" applyProtection="1"/>
    <xf numFmtId="0" fontId="10" fillId="2" borderId="0" xfId="0" applyFont="1" applyFill="1" applyProtection="1"/>
    <xf numFmtId="0" fontId="26" fillId="2" borderId="0" xfId="0" applyFont="1" applyFill="1" applyProtection="1"/>
    <xf numFmtId="0" fontId="23" fillId="0" borderId="0" xfId="22" applyFont="1" applyFill="1" applyBorder="1" applyAlignment="1">
      <alignment vertical="center"/>
    </xf>
    <xf numFmtId="0" fontId="23" fillId="0" borderId="0" xfId="22" applyFont="1" applyFill="1" applyAlignment="1">
      <alignment vertical="center"/>
    </xf>
    <xf numFmtId="0" fontId="23" fillId="0" borderId="0" xfId="22" applyFont="1" applyFill="1" applyBorder="1" applyAlignment="1">
      <alignment horizontal="center" vertical="center"/>
    </xf>
    <xf numFmtId="2" fontId="23" fillId="0" borderId="0" xfId="22" applyNumberFormat="1" applyFont="1" applyFill="1" applyBorder="1" applyAlignment="1">
      <alignment vertical="center"/>
    </xf>
    <xf numFmtId="2" fontId="23" fillId="0" borderId="0" xfId="22" applyNumberFormat="1" applyFont="1" applyFill="1" applyBorder="1" applyAlignment="1">
      <alignment horizontal="left" vertical="center"/>
    </xf>
    <xf numFmtId="49" fontId="23" fillId="0" borderId="0" xfId="22" applyNumberFormat="1" applyFont="1" applyFill="1" applyBorder="1" applyAlignment="1">
      <alignment vertical="center"/>
    </xf>
    <xf numFmtId="0" fontId="23" fillId="3" borderId="0" xfId="0" applyFont="1" applyFill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3" fillId="0" borderId="0" xfId="22" applyFont="1" applyAlignment="1">
      <alignment vertical="center"/>
    </xf>
    <xf numFmtId="1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16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16" fontId="23" fillId="0" borderId="0" xfId="0" applyNumberFormat="1" applyFont="1" applyFill="1" applyBorder="1" applyAlignment="1">
      <alignment horizontal="left" vertical="center"/>
    </xf>
    <xf numFmtId="17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17" fontId="23" fillId="0" borderId="0" xfId="0" applyNumberFormat="1" applyFont="1" applyFill="1" applyAlignment="1">
      <alignment vertical="center"/>
    </xf>
    <xf numFmtId="4" fontId="23" fillId="0" borderId="0" xfId="22" applyNumberFormat="1" applyFont="1" applyFill="1" applyBorder="1" applyAlignment="1">
      <alignment vertical="center"/>
    </xf>
    <xf numFmtId="165" fontId="23" fillId="0" borderId="0" xfId="22" applyNumberFormat="1" applyFont="1" applyFill="1" applyBorder="1" applyAlignment="1">
      <alignment vertical="center"/>
    </xf>
    <xf numFmtId="4" fontId="32" fillId="0" borderId="0" xfId="22" applyNumberFormat="1" applyFont="1" applyFill="1" applyBorder="1" applyAlignment="1">
      <alignment vertical="center"/>
    </xf>
    <xf numFmtId="165" fontId="32" fillId="0" borderId="0" xfId="22" applyNumberFormat="1" applyFont="1" applyFill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78" fontId="28" fillId="2" borderId="0" xfId="0" applyNumberFormat="1" applyFont="1" applyFill="1" applyBorder="1" applyAlignment="1">
      <alignment horizontal="center" vertical="center" wrapText="1"/>
    </xf>
    <xf numFmtId="178" fontId="10" fillId="2" borderId="0" xfId="0" applyNumberFormat="1" applyFont="1" applyFill="1" applyBorder="1" applyAlignment="1">
      <alignment horizontal="center" vertical="center" wrapText="1"/>
    </xf>
    <xf numFmtId="178" fontId="28" fillId="2" borderId="0" xfId="0" applyNumberFormat="1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horizontal="center" vertical="center"/>
    </xf>
    <xf numFmtId="17" fontId="10" fillId="0" borderId="0" xfId="0" applyNumberFormat="1" applyFont="1"/>
    <xf numFmtId="178" fontId="34" fillId="11" borderId="22" xfId="0" applyNumberFormat="1" applyFont="1" applyFill="1" applyBorder="1" applyAlignment="1">
      <alignment horizontal="center" vertical="center" wrapText="1"/>
    </xf>
    <xf numFmtId="178" fontId="34" fillId="11" borderId="5" xfId="0" applyNumberFormat="1" applyFont="1" applyFill="1" applyBorder="1" applyAlignment="1">
      <alignment horizontal="center" vertical="center" wrapText="1"/>
    </xf>
    <xf numFmtId="178" fontId="34" fillId="11" borderId="63" xfId="0" applyNumberFormat="1" applyFont="1" applyFill="1" applyBorder="1" applyAlignment="1">
      <alignment horizontal="center" vertical="center" wrapText="1"/>
    </xf>
    <xf numFmtId="178" fontId="34" fillId="11" borderId="1" xfId="0" applyNumberFormat="1" applyFont="1" applyFill="1" applyBorder="1" applyAlignment="1">
      <alignment horizontal="center" vertical="center" wrapText="1"/>
    </xf>
    <xf numFmtId="178" fontId="34" fillId="11" borderId="3" xfId="0" applyNumberFormat="1" applyFont="1" applyFill="1" applyBorder="1" applyAlignment="1">
      <alignment horizontal="center" vertical="center" wrapText="1"/>
    </xf>
    <xf numFmtId="178" fontId="34" fillId="11" borderId="18" xfId="0" applyNumberFormat="1" applyFont="1" applyFill="1" applyBorder="1" applyAlignment="1">
      <alignment horizontal="center" vertical="center" wrapText="1"/>
    </xf>
    <xf numFmtId="178" fontId="35" fillId="11" borderId="18" xfId="0" applyNumberFormat="1" applyFont="1" applyFill="1" applyBorder="1" applyAlignment="1">
      <alignment horizontal="center" vertical="center" wrapText="1"/>
    </xf>
    <xf numFmtId="178" fontId="34" fillId="11" borderId="2" xfId="0" applyNumberFormat="1" applyFont="1" applyFill="1" applyBorder="1" applyAlignment="1">
      <alignment horizontal="center" vertical="center" wrapText="1"/>
    </xf>
    <xf numFmtId="178" fontId="34" fillId="11" borderId="48" xfId="0" applyNumberFormat="1" applyFont="1" applyFill="1" applyBorder="1" applyAlignment="1">
      <alignment horizontal="center" vertical="center" wrapText="1"/>
    </xf>
    <xf numFmtId="178" fontId="35" fillId="11" borderId="23" xfId="0" applyNumberFormat="1" applyFont="1" applyFill="1" applyBorder="1" applyAlignment="1">
      <alignment horizontal="center" vertical="center" wrapText="1"/>
    </xf>
    <xf numFmtId="178" fontId="35" fillId="11" borderId="17" xfId="0" applyNumberFormat="1" applyFont="1" applyFill="1" applyBorder="1" applyAlignment="1">
      <alignment horizontal="center" vertical="center" wrapText="1"/>
    </xf>
    <xf numFmtId="178" fontId="35" fillId="11" borderId="1" xfId="0" applyNumberFormat="1" applyFont="1" applyFill="1" applyBorder="1" applyAlignment="1">
      <alignment horizontal="center" vertical="center" wrapText="1"/>
    </xf>
    <xf numFmtId="178" fontId="35" fillId="11" borderId="3" xfId="0" applyNumberFormat="1" applyFont="1" applyFill="1" applyBorder="1" applyAlignment="1">
      <alignment horizontal="center" vertical="center" wrapText="1"/>
    </xf>
    <xf numFmtId="178" fontId="35" fillId="11" borderId="60" xfId="0" applyNumberFormat="1" applyFont="1" applyFill="1" applyBorder="1" applyAlignment="1">
      <alignment horizontal="center" vertical="center" wrapText="1"/>
    </xf>
    <xf numFmtId="178" fontId="35" fillId="11" borderId="61" xfId="0" applyNumberFormat="1" applyFont="1" applyFill="1" applyBorder="1" applyAlignment="1">
      <alignment horizontal="center" vertical="center" wrapText="1"/>
    </xf>
    <xf numFmtId="0" fontId="34" fillId="11" borderId="46" xfId="0" applyFont="1" applyFill="1" applyBorder="1" applyAlignment="1">
      <alignment horizontal="left"/>
    </xf>
    <xf numFmtId="0" fontId="34" fillId="11" borderId="6" xfId="0" applyFont="1" applyFill="1" applyBorder="1" applyAlignment="1">
      <alignment horizontal="left"/>
    </xf>
    <xf numFmtId="0" fontId="34" fillId="11" borderId="33" xfId="0" applyFont="1" applyFill="1" applyBorder="1" applyAlignment="1">
      <alignment horizontal="left"/>
    </xf>
    <xf numFmtId="0" fontId="34" fillId="11" borderId="47" xfId="0" applyFont="1" applyFill="1" applyBorder="1" applyAlignment="1">
      <alignment horizontal="left"/>
    </xf>
    <xf numFmtId="0" fontId="34" fillId="11" borderId="18" xfId="0" applyFont="1" applyFill="1" applyBorder="1" applyAlignment="1">
      <alignment horizontal="left"/>
    </xf>
    <xf numFmtId="16" fontId="36" fillId="12" borderId="9" xfId="0" applyNumberFormat="1" applyFont="1" applyFill="1" applyBorder="1" applyAlignment="1">
      <alignment horizontal="center" wrapText="1"/>
    </xf>
    <xf numFmtId="0" fontId="36" fillId="12" borderId="4" xfId="0" applyFont="1" applyFill="1" applyBorder="1" applyAlignment="1">
      <alignment horizontal="center"/>
    </xf>
    <xf numFmtId="0" fontId="36" fillId="12" borderId="34" xfId="0" applyFont="1" applyFill="1" applyBorder="1" applyAlignment="1">
      <alignment horizontal="center"/>
    </xf>
    <xf numFmtId="0" fontId="36" fillId="12" borderId="19" xfId="0" applyFont="1" applyFill="1" applyBorder="1" applyAlignment="1">
      <alignment horizontal="center"/>
    </xf>
    <xf numFmtId="178" fontId="37" fillId="11" borderId="18" xfId="0" applyNumberFormat="1" applyFont="1" applyFill="1" applyBorder="1" applyAlignment="1">
      <alignment horizontal="center" vertical="center" wrapText="1"/>
    </xf>
    <xf numFmtId="178" fontId="37" fillId="11" borderId="62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 applyProtection="1">
      <alignment horizontal="center"/>
    </xf>
    <xf numFmtId="178" fontId="1" fillId="11" borderId="18" xfId="0" applyNumberFormat="1" applyFont="1" applyFill="1" applyBorder="1" applyAlignment="1">
      <alignment horizontal="center" vertical="center" wrapText="1"/>
    </xf>
    <xf numFmtId="167" fontId="25" fillId="2" borderId="0" xfId="0" applyNumberFormat="1" applyFont="1" applyFill="1" applyBorder="1" applyAlignment="1" applyProtection="1">
      <alignment horizontal="center"/>
      <protection hidden="1"/>
    </xf>
    <xf numFmtId="0" fontId="40" fillId="5" borderId="50" xfId="22" applyFont="1" applyFill="1" applyBorder="1" applyAlignment="1">
      <alignment horizontal="center" vertical="center" wrapText="1"/>
    </xf>
    <xf numFmtId="0" fontId="40" fillId="5" borderId="30" xfId="22" applyFont="1" applyFill="1" applyBorder="1" applyAlignment="1">
      <alignment horizontal="center" vertical="center" wrapText="1"/>
    </xf>
    <xf numFmtId="0" fontId="40" fillId="5" borderId="33" xfId="22" applyFont="1" applyFill="1" applyBorder="1" applyAlignment="1">
      <alignment horizontal="center" vertical="center" wrapText="1"/>
    </xf>
    <xf numFmtId="0" fontId="40" fillId="5" borderId="57" xfId="22" applyFont="1" applyFill="1" applyBorder="1" applyAlignment="1">
      <alignment horizontal="center" vertical="center" wrapText="1"/>
    </xf>
    <xf numFmtId="0" fontId="40" fillId="5" borderId="29" xfId="22" applyFont="1" applyFill="1" applyBorder="1" applyAlignment="1">
      <alignment horizontal="center" vertical="center" wrapText="1"/>
    </xf>
    <xf numFmtId="0" fontId="40" fillId="5" borderId="58" xfId="22" applyFont="1" applyFill="1" applyBorder="1" applyAlignment="1">
      <alignment horizontal="center" vertical="center" wrapText="1"/>
    </xf>
    <xf numFmtId="2" fontId="40" fillId="5" borderId="10" xfId="22" applyNumberFormat="1" applyFont="1" applyFill="1" applyBorder="1" applyAlignment="1">
      <alignment vertical="center"/>
    </xf>
    <xf numFmtId="2" fontId="40" fillId="2" borderId="25" xfId="22" applyNumberFormat="1" applyFont="1" applyFill="1" applyBorder="1" applyAlignment="1">
      <alignment vertical="center"/>
    </xf>
    <xf numFmtId="2" fontId="41" fillId="2" borderId="25" xfId="22" applyNumberFormat="1" applyFont="1" applyFill="1" applyBorder="1" applyAlignment="1">
      <alignment vertical="center"/>
    </xf>
    <xf numFmtId="2" fontId="40" fillId="2" borderId="25" xfId="22" applyNumberFormat="1" applyFont="1" applyFill="1" applyBorder="1" applyAlignment="1">
      <alignment vertical="center" wrapText="1"/>
    </xf>
    <xf numFmtId="2" fontId="40" fillId="2" borderId="27" xfId="22" applyNumberFormat="1" applyFont="1" applyFill="1" applyBorder="1" applyAlignment="1">
      <alignment vertical="center"/>
    </xf>
    <xf numFmtId="2" fontId="40" fillId="2" borderId="28" xfId="22" applyNumberFormat="1" applyFont="1" applyFill="1" applyBorder="1" applyAlignment="1">
      <alignment vertical="center"/>
    </xf>
    <xf numFmtId="2" fontId="41" fillId="2" borderId="10" xfId="22" applyNumberFormat="1" applyFont="1" applyFill="1" applyBorder="1" applyAlignment="1">
      <alignment vertical="center"/>
    </xf>
    <xf numFmtId="2" fontId="41" fillId="0" borderId="25" xfId="22" applyNumberFormat="1" applyFont="1" applyFill="1" applyBorder="1" applyAlignment="1">
      <alignment vertical="center"/>
    </xf>
    <xf numFmtId="2" fontId="40" fillId="2" borderId="29" xfId="22" applyNumberFormat="1" applyFont="1" applyFill="1" applyBorder="1" applyAlignment="1">
      <alignment vertical="center"/>
    </xf>
    <xf numFmtId="0" fontId="41" fillId="0" borderId="0" xfId="22" applyFont="1"/>
    <xf numFmtId="2" fontId="43" fillId="2" borderId="0" xfId="22" applyNumberFormat="1" applyFont="1" applyFill="1" applyBorder="1" applyAlignment="1">
      <alignment vertical="center"/>
    </xf>
    <xf numFmtId="2" fontId="41" fillId="2" borderId="0" xfId="22" applyNumberFormat="1" applyFont="1" applyFill="1" applyBorder="1" applyAlignment="1">
      <alignment wrapText="1"/>
    </xf>
    <xf numFmtId="0" fontId="21" fillId="2" borderId="0" xfId="22" applyFont="1" applyFill="1" applyBorder="1" applyAlignment="1"/>
    <xf numFmtId="0" fontId="21" fillId="2" borderId="0" xfId="22" applyFont="1" applyFill="1" applyBorder="1" applyAlignment="1">
      <alignment wrapText="1"/>
    </xf>
    <xf numFmtId="0" fontId="21" fillId="2" borderId="0" xfId="22" applyFont="1" applyFill="1" applyBorder="1" applyAlignment="1">
      <alignment horizontal="center" wrapText="1"/>
    </xf>
    <xf numFmtId="165" fontId="46" fillId="5" borderId="9" xfId="22" applyNumberFormat="1" applyFont="1" applyFill="1" applyBorder="1" applyAlignment="1">
      <alignment vertical="center"/>
    </xf>
    <xf numFmtId="4" fontId="46" fillId="5" borderId="35" xfId="22" applyNumberFormat="1" applyFont="1" applyFill="1" applyBorder="1" applyAlignment="1">
      <alignment vertical="center"/>
    </xf>
    <xf numFmtId="4" fontId="46" fillId="5" borderId="34" xfId="22" applyNumberFormat="1" applyFont="1" applyFill="1" applyBorder="1" applyAlignment="1">
      <alignment vertical="center"/>
    </xf>
    <xf numFmtId="165" fontId="46" fillId="2" borderId="45" xfId="22" applyNumberFormat="1" applyFont="1" applyFill="1" applyBorder="1" applyAlignment="1">
      <alignment vertical="center"/>
    </xf>
    <xf numFmtId="4" fontId="46" fillId="2" borderId="0" xfId="22" applyNumberFormat="1" applyFont="1" applyFill="1" applyBorder="1" applyAlignment="1">
      <alignment vertical="center"/>
    </xf>
    <xf numFmtId="165" fontId="46" fillId="2" borderId="44" xfId="22" applyNumberFormat="1" applyFont="1" applyFill="1" applyBorder="1" applyAlignment="1">
      <alignment horizontal="right" vertical="center" wrapText="1"/>
    </xf>
    <xf numFmtId="4" fontId="46" fillId="2" borderId="20" xfId="22" applyNumberFormat="1" applyFont="1" applyFill="1" applyBorder="1" applyAlignment="1">
      <alignment vertical="center"/>
    </xf>
    <xf numFmtId="4" fontId="46" fillId="2" borderId="26" xfId="22" applyNumberFormat="1" applyFont="1" applyFill="1" applyBorder="1" applyAlignment="1">
      <alignment vertical="center"/>
    </xf>
    <xf numFmtId="165" fontId="44" fillId="2" borderId="45" xfId="22" applyNumberFormat="1" applyFont="1" applyFill="1" applyBorder="1" applyAlignment="1">
      <alignment vertical="center"/>
    </xf>
    <xf numFmtId="4" fontId="44" fillId="2" borderId="20" xfId="22" applyNumberFormat="1" applyFont="1" applyFill="1" applyBorder="1" applyAlignment="1">
      <alignment vertical="center"/>
    </xf>
    <xf numFmtId="4" fontId="44" fillId="2" borderId="0" xfId="22" applyNumberFormat="1" applyFont="1" applyFill="1" applyBorder="1" applyAlignment="1">
      <alignment vertical="center"/>
    </xf>
    <xf numFmtId="4" fontId="44" fillId="2" borderId="26" xfId="22" applyNumberFormat="1" applyFont="1" applyFill="1" applyBorder="1" applyAlignment="1">
      <alignment vertical="center"/>
    </xf>
    <xf numFmtId="4" fontId="46" fillId="5" borderId="4" xfId="22" applyNumberFormat="1" applyFont="1" applyFill="1" applyBorder="1" applyAlignment="1">
      <alignment vertical="center"/>
    </xf>
    <xf numFmtId="165" fontId="46" fillId="2" borderId="15" xfId="22" applyNumberFormat="1" applyFont="1" applyFill="1" applyBorder="1" applyAlignment="1">
      <alignment vertical="center"/>
    </xf>
    <xf numFmtId="4" fontId="46" fillId="2" borderId="30" xfId="22" applyNumberFormat="1" applyFont="1" applyFill="1" applyBorder="1" applyAlignment="1">
      <alignment vertical="center"/>
    </xf>
    <xf numFmtId="4" fontId="46" fillId="2" borderId="33" xfId="22" applyNumberFormat="1" applyFont="1" applyFill="1" applyBorder="1" applyAlignment="1">
      <alignment vertical="center"/>
    </xf>
    <xf numFmtId="4" fontId="46" fillId="2" borderId="59" xfId="22" applyNumberFormat="1" applyFont="1" applyFill="1" applyBorder="1" applyAlignment="1">
      <alignment vertical="center"/>
    </xf>
    <xf numFmtId="4" fontId="46" fillId="2" borderId="55" xfId="22" applyNumberFormat="1" applyFont="1" applyFill="1" applyBorder="1" applyAlignment="1">
      <alignment vertical="center"/>
    </xf>
    <xf numFmtId="165" fontId="44" fillId="2" borderId="9" xfId="22" applyNumberFormat="1" applyFont="1" applyFill="1" applyBorder="1" applyAlignment="1">
      <alignment vertical="center"/>
    </xf>
    <xf numFmtId="4" fontId="44" fillId="2" borderId="35" xfId="22" applyNumberFormat="1" applyFont="1" applyFill="1" applyBorder="1" applyAlignment="1">
      <alignment vertical="center"/>
    </xf>
    <xf numFmtId="4" fontId="44" fillId="2" borderId="34" xfId="22" applyNumberFormat="1" applyFont="1" applyFill="1" applyBorder="1" applyAlignment="1">
      <alignment vertical="center"/>
    </xf>
    <xf numFmtId="4" fontId="44" fillId="2" borderId="4" xfId="22" applyNumberFormat="1" applyFont="1" applyFill="1" applyBorder="1" applyAlignment="1">
      <alignment vertical="center"/>
    </xf>
    <xf numFmtId="165" fontId="44" fillId="0" borderId="45" xfId="22" applyNumberFormat="1" applyFont="1" applyFill="1" applyBorder="1" applyAlignment="1">
      <alignment vertical="center"/>
    </xf>
    <xf numFmtId="4" fontId="44" fillId="0" borderId="20" xfId="22" applyNumberFormat="1" applyFont="1" applyFill="1" applyBorder="1" applyAlignment="1">
      <alignment vertical="center"/>
    </xf>
    <xf numFmtId="4" fontId="44" fillId="0" borderId="0" xfId="22" applyNumberFormat="1" applyFont="1" applyFill="1" applyBorder="1" applyAlignment="1">
      <alignment vertical="center"/>
    </xf>
    <xf numFmtId="4" fontId="44" fillId="0" borderId="26" xfId="22" applyNumberFormat="1" applyFont="1" applyFill="1" applyBorder="1" applyAlignment="1">
      <alignment vertical="center"/>
    </xf>
    <xf numFmtId="0" fontId="41" fillId="2" borderId="0" xfId="0" applyFont="1" applyFill="1"/>
    <xf numFmtId="0" fontId="41" fillId="0" borderId="0" xfId="0" applyFont="1"/>
    <xf numFmtId="0" fontId="41" fillId="2" borderId="0" xfId="0" applyFont="1" applyFill="1" applyBorder="1"/>
    <xf numFmtId="0" fontId="41" fillId="0" borderId="0" xfId="0" applyFont="1" applyBorder="1"/>
    <xf numFmtId="0" fontId="40" fillId="2" borderId="0" xfId="0" applyFont="1" applyFill="1"/>
    <xf numFmtId="0" fontId="40" fillId="8" borderId="29" xfId="0" applyFont="1" applyFill="1" applyBorder="1" applyAlignment="1">
      <alignment horizontal="center" vertical="center" wrapText="1"/>
    </xf>
    <xf numFmtId="0" fontId="40" fillId="8" borderId="16" xfId="0" applyFont="1" applyFill="1" applyBorder="1" applyAlignment="1">
      <alignment horizontal="center" vertical="center" wrapText="1"/>
    </xf>
    <xf numFmtId="2" fontId="40" fillId="8" borderId="10" xfId="0" applyNumberFormat="1" applyFont="1" applyFill="1" applyBorder="1" applyAlignment="1">
      <alignment horizontal="left" vertical="center" wrapText="1"/>
    </xf>
    <xf numFmtId="165" fontId="40" fillId="8" borderId="9" xfId="0" applyNumberFormat="1" applyFont="1" applyFill="1" applyBorder="1"/>
    <xf numFmtId="4" fontId="40" fillId="8" borderId="19" xfId="0" applyNumberFormat="1" applyFont="1" applyFill="1" applyBorder="1"/>
    <xf numFmtId="2" fontId="40" fillId="2" borderId="27" xfId="0" applyNumberFormat="1" applyFont="1" applyFill="1" applyBorder="1" applyAlignment="1">
      <alignment vertical="center" wrapText="1"/>
    </xf>
    <xf numFmtId="165" fontId="40" fillId="2" borderId="44" xfId="0" applyNumberFormat="1" applyFont="1" applyFill="1" applyBorder="1"/>
    <xf numFmtId="4" fontId="40" fillId="2" borderId="51" xfId="0" applyNumberFormat="1" applyFont="1" applyFill="1" applyBorder="1"/>
    <xf numFmtId="2" fontId="41" fillId="2" borderId="52" xfId="0" applyNumberFormat="1" applyFont="1" applyFill="1" applyBorder="1" applyAlignment="1">
      <alignment vertical="center" wrapText="1"/>
    </xf>
    <xf numFmtId="165" fontId="41" fillId="2" borderId="45" xfId="0" applyNumberFormat="1" applyFont="1" applyFill="1" applyBorder="1"/>
    <xf numFmtId="4" fontId="41" fillId="2" borderId="16" xfId="0" applyNumberFormat="1" applyFont="1" applyFill="1" applyBorder="1"/>
    <xf numFmtId="165" fontId="47" fillId="2" borderId="45" xfId="0" applyNumberFormat="1" applyFont="1" applyFill="1" applyBorder="1"/>
    <xf numFmtId="4" fontId="47" fillId="2" borderId="16" xfId="0" applyNumberFormat="1" applyFont="1" applyFill="1" applyBorder="1"/>
    <xf numFmtId="2" fontId="40" fillId="2" borderId="52" xfId="0" applyNumberFormat="1" applyFont="1" applyFill="1" applyBorder="1" applyAlignment="1">
      <alignment vertical="center" wrapText="1"/>
    </xf>
    <xf numFmtId="165" fontId="40" fillId="2" borderId="45" xfId="0" applyNumberFormat="1" applyFont="1" applyFill="1" applyBorder="1"/>
    <xf numFmtId="165" fontId="48" fillId="2" borderId="45" xfId="0" applyNumberFormat="1" applyFont="1" applyFill="1" applyBorder="1"/>
    <xf numFmtId="4" fontId="40" fillId="2" borderId="16" xfId="0" applyNumberFormat="1" applyFont="1" applyFill="1" applyBorder="1"/>
    <xf numFmtId="165" fontId="41" fillId="2" borderId="52" xfId="0" applyNumberFormat="1" applyFont="1" applyFill="1" applyBorder="1"/>
    <xf numFmtId="2" fontId="40" fillId="2" borderId="14" xfId="0" applyNumberFormat="1" applyFont="1" applyFill="1" applyBorder="1" applyAlignment="1">
      <alignment vertical="center" wrapText="1"/>
    </xf>
    <xf numFmtId="165" fontId="40" fillId="2" borderId="9" xfId="0" applyNumberFormat="1" applyFont="1" applyFill="1" applyBorder="1"/>
    <xf numFmtId="4" fontId="40" fillId="2" borderId="19" xfId="0" applyNumberFormat="1" applyFont="1" applyFill="1" applyBorder="1"/>
    <xf numFmtId="165" fontId="48" fillId="2" borderId="9" xfId="0" applyNumberFormat="1" applyFont="1" applyFill="1" applyBorder="1"/>
    <xf numFmtId="4" fontId="48" fillId="2" borderId="19" xfId="0" applyNumberFormat="1" applyFont="1" applyFill="1" applyBorder="1"/>
    <xf numFmtId="2" fontId="40" fillId="8" borderId="14" xfId="0" applyNumberFormat="1" applyFont="1" applyFill="1" applyBorder="1" applyAlignment="1">
      <alignment vertical="center"/>
    </xf>
    <xf numFmtId="165" fontId="40" fillId="8" borderId="41" xfId="0" applyNumberFormat="1" applyFont="1" applyFill="1" applyBorder="1"/>
    <xf numFmtId="2" fontId="40" fillId="8" borderId="14" xfId="0" applyNumberFormat="1" applyFont="1" applyFill="1" applyBorder="1" applyAlignment="1">
      <alignment horizontal="left" vertical="center"/>
    </xf>
    <xf numFmtId="165" fontId="40" fillId="8" borderId="10" xfId="0" applyNumberFormat="1" applyFont="1" applyFill="1" applyBorder="1"/>
    <xf numFmtId="4" fontId="40" fillId="8" borderId="35" xfId="0" applyNumberFormat="1" applyFont="1" applyFill="1" applyBorder="1"/>
    <xf numFmtId="49" fontId="40" fillId="2" borderId="27" xfId="0" applyNumberFormat="1" applyFont="1" applyFill="1" applyBorder="1" applyAlignment="1">
      <alignment vertical="center" wrapText="1"/>
    </xf>
    <xf numFmtId="49" fontId="40" fillId="2" borderId="52" xfId="0" applyNumberFormat="1" applyFont="1" applyFill="1" applyBorder="1" applyAlignment="1">
      <alignment vertical="center" wrapText="1"/>
    </xf>
    <xf numFmtId="49" fontId="41" fillId="2" borderId="52" xfId="0" applyNumberFormat="1" applyFont="1" applyFill="1" applyBorder="1" applyAlignment="1">
      <alignment vertical="center" wrapText="1"/>
    </xf>
    <xf numFmtId="4" fontId="48" fillId="2" borderId="16" xfId="0" applyNumberFormat="1" applyFont="1" applyFill="1" applyBorder="1"/>
    <xf numFmtId="0" fontId="41" fillId="0" borderId="0" xfId="0" applyFont="1" applyFill="1" applyBorder="1"/>
    <xf numFmtId="0" fontId="41" fillId="0" borderId="0" xfId="0" applyFont="1" applyFill="1"/>
    <xf numFmtId="49" fontId="40" fillId="2" borderId="28" xfId="0" applyNumberFormat="1" applyFont="1" applyFill="1" applyBorder="1" applyAlignment="1">
      <alignment vertical="center" wrapText="1"/>
    </xf>
    <xf numFmtId="165" fontId="40" fillId="2" borderId="15" xfId="0" applyNumberFormat="1" applyFont="1" applyFill="1" applyBorder="1"/>
    <xf numFmtId="4" fontId="40" fillId="2" borderId="55" xfId="0" applyNumberFormat="1" applyFont="1" applyFill="1" applyBorder="1"/>
    <xf numFmtId="49" fontId="41" fillId="2" borderId="14" xfId="0" applyNumberFormat="1" applyFont="1" applyFill="1" applyBorder="1" applyAlignment="1">
      <alignment vertical="center" wrapText="1"/>
    </xf>
    <xf numFmtId="165" fontId="40" fillId="2" borderId="21" xfId="0" applyNumberFormat="1" applyFont="1" applyFill="1" applyBorder="1"/>
    <xf numFmtId="4" fontId="40" fillId="2" borderId="5" xfId="0" applyNumberFormat="1" applyFont="1" applyFill="1" applyBorder="1"/>
    <xf numFmtId="165" fontId="40" fillId="2" borderId="22" xfId="0" applyNumberFormat="1" applyFont="1" applyFill="1" applyBorder="1"/>
    <xf numFmtId="4" fontId="40" fillId="2" borderId="49" xfId="0" applyNumberFormat="1" applyFont="1" applyFill="1" applyBorder="1"/>
    <xf numFmtId="49" fontId="40" fillId="2" borderId="14" xfId="0" applyNumberFormat="1" applyFont="1" applyFill="1" applyBorder="1" applyAlignment="1">
      <alignment vertical="center" wrapText="1"/>
    </xf>
    <xf numFmtId="165" fontId="40" fillId="2" borderId="10" xfId="0" applyNumberFormat="1" applyFont="1" applyFill="1" applyBorder="1"/>
    <xf numFmtId="4" fontId="40" fillId="2" borderId="35" xfId="0" applyNumberFormat="1" applyFont="1" applyFill="1" applyBorder="1"/>
    <xf numFmtId="49" fontId="40" fillId="8" borderId="14" xfId="0" applyNumberFormat="1" applyFont="1" applyFill="1" applyBorder="1" applyAlignment="1">
      <alignment vertical="center" wrapText="1"/>
    </xf>
    <xf numFmtId="165" fontId="40" fillId="8" borderId="34" xfId="0" applyNumberFormat="1" applyFont="1" applyFill="1" applyBorder="1"/>
    <xf numFmtId="49" fontId="41" fillId="2" borderId="27" xfId="0" applyNumberFormat="1" applyFont="1" applyFill="1" applyBorder="1" applyAlignment="1">
      <alignment vertical="center" wrapText="1"/>
    </xf>
    <xf numFmtId="165" fontId="41" fillId="2" borderId="31" xfId="0" applyNumberFormat="1" applyFont="1" applyFill="1" applyBorder="1"/>
    <xf numFmtId="4" fontId="41" fillId="2" borderId="53" xfId="0" applyNumberFormat="1" applyFont="1" applyFill="1" applyBorder="1"/>
    <xf numFmtId="165" fontId="41" fillId="2" borderId="44" xfId="0" applyNumberFormat="1" applyFont="1" applyFill="1" applyBorder="1"/>
    <xf numFmtId="4" fontId="41" fillId="2" borderId="54" xfId="0" applyNumberFormat="1" applyFont="1" applyFill="1" applyBorder="1"/>
    <xf numFmtId="165" fontId="41" fillId="2" borderId="25" xfId="0" applyNumberFormat="1" applyFont="1" applyFill="1" applyBorder="1"/>
    <xf numFmtId="4" fontId="41" fillId="2" borderId="26" xfId="0" applyNumberFormat="1" applyFont="1" applyFill="1" applyBorder="1"/>
    <xf numFmtId="4" fontId="41" fillId="2" borderId="42" xfId="0" applyNumberFormat="1" applyFont="1" applyFill="1" applyBorder="1"/>
    <xf numFmtId="0" fontId="41" fillId="2" borderId="27" xfId="0" applyNumberFormat="1" applyFont="1" applyFill="1" applyBorder="1" applyAlignment="1">
      <alignment vertical="center" wrapText="1"/>
    </xf>
    <xf numFmtId="4" fontId="41" fillId="2" borderId="51" xfId="0" applyNumberFormat="1" applyFont="1" applyFill="1" applyBorder="1"/>
    <xf numFmtId="4" fontId="41" fillId="2" borderId="43" xfId="0" applyNumberFormat="1" applyFont="1" applyFill="1" applyBorder="1"/>
    <xf numFmtId="0" fontId="41" fillId="2" borderId="52" xfId="0" applyNumberFormat="1" applyFont="1" applyFill="1" applyBorder="1" applyAlignment="1">
      <alignment vertical="center" wrapText="1"/>
    </xf>
    <xf numFmtId="4" fontId="41" fillId="2" borderId="20" xfId="0" applyNumberFormat="1" applyFont="1" applyFill="1" applyBorder="1"/>
    <xf numFmtId="49" fontId="41" fillId="2" borderId="28" xfId="0" applyNumberFormat="1" applyFont="1" applyFill="1" applyBorder="1" applyAlignment="1">
      <alignment vertical="center" wrapText="1"/>
    </xf>
    <xf numFmtId="165" fontId="41" fillId="2" borderId="29" xfId="0" applyNumberFormat="1" applyFont="1" applyFill="1" applyBorder="1"/>
    <xf numFmtId="4" fontId="41" fillId="2" borderId="55" xfId="0" applyNumberFormat="1" applyFont="1" applyFill="1" applyBorder="1"/>
    <xf numFmtId="4" fontId="41" fillId="2" borderId="30" xfId="0" applyNumberFormat="1" applyFont="1" applyFill="1" applyBorder="1"/>
    <xf numFmtId="2" fontId="40" fillId="2" borderId="0" xfId="0" applyNumberFormat="1" applyFont="1" applyFill="1" applyBorder="1" applyAlignment="1">
      <alignment wrapText="1"/>
    </xf>
    <xf numFmtId="49" fontId="41" fillId="2" borderId="0" xfId="0" applyNumberFormat="1" applyFont="1" applyFill="1" applyAlignment="1">
      <alignment wrapText="1"/>
    </xf>
    <xf numFmtId="49" fontId="41" fillId="2" borderId="0" xfId="0" applyNumberFormat="1" applyFont="1" applyFill="1" applyBorder="1" applyAlignment="1">
      <alignment wrapText="1"/>
    </xf>
    <xf numFmtId="49" fontId="40" fillId="2" borderId="0" xfId="0" applyNumberFormat="1" applyFont="1" applyFill="1" applyBorder="1" applyAlignment="1">
      <alignment wrapText="1"/>
    </xf>
    <xf numFmtId="49" fontId="41" fillId="0" borderId="0" xfId="0" applyNumberFormat="1" applyFont="1" applyAlignment="1">
      <alignment wrapText="1"/>
    </xf>
    <xf numFmtId="0" fontId="41" fillId="2" borderId="0" xfId="0" applyFont="1" applyFill="1" applyAlignment="1"/>
    <xf numFmtId="0" fontId="49" fillId="10" borderId="10" xfId="22" applyFont="1" applyFill="1" applyBorder="1" applyAlignment="1">
      <alignment vertical="center"/>
    </xf>
    <xf numFmtId="4" fontId="41" fillId="0" borderId="0" xfId="0" applyNumberFormat="1" applyFont="1" applyFill="1" applyBorder="1"/>
    <xf numFmtId="0" fontId="40" fillId="0" borderId="0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wrapText="1"/>
    </xf>
    <xf numFmtId="0" fontId="41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0" fontId="51" fillId="0" borderId="0" xfId="0" applyFont="1" applyFill="1" applyBorder="1" applyAlignment="1"/>
    <xf numFmtId="0" fontId="41" fillId="0" borderId="0" xfId="0" applyFont="1" applyFill="1" applyBorder="1" applyAlignment="1">
      <alignment wrapText="1"/>
    </xf>
    <xf numFmtId="0" fontId="51" fillId="0" borderId="0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/>
    </xf>
    <xf numFmtId="2" fontId="41" fillId="0" borderId="0" xfId="0" applyNumberFormat="1" applyFont="1" applyFill="1" applyBorder="1" applyAlignment="1">
      <alignment horizontal="right"/>
    </xf>
    <xf numFmtId="0" fontId="52" fillId="0" borderId="0" xfId="0" applyFont="1" applyFill="1" applyBorder="1"/>
    <xf numFmtId="2" fontId="40" fillId="0" borderId="0" xfId="0" applyNumberFormat="1" applyFont="1" applyFill="1" applyBorder="1" applyAlignment="1">
      <alignment horizontal="right"/>
    </xf>
    <xf numFmtId="166" fontId="41" fillId="0" borderId="0" xfId="0" applyNumberFormat="1" applyFont="1" applyFill="1" applyBorder="1"/>
    <xf numFmtId="0" fontId="40" fillId="2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40" fillId="0" borderId="0" xfId="0" applyFont="1"/>
    <xf numFmtId="4" fontId="40" fillId="2" borderId="0" xfId="0" applyNumberFormat="1" applyFont="1" applyFill="1" applyBorder="1"/>
    <xf numFmtId="49" fontId="41" fillId="2" borderId="0" xfId="0" applyNumberFormat="1" applyFont="1" applyFill="1" applyBorder="1" applyAlignment="1">
      <alignment horizontal="left" wrapText="1" indent="2"/>
    </xf>
    <xf numFmtId="4" fontId="41" fillId="2" borderId="0" xfId="0" applyNumberFormat="1" applyFont="1" applyFill="1" applyBorder="1"/>
    <xf numFmtId="0" fontId="40" fillId="2" borderId="0" xfId="0" applyFont="1" applyFill="1" applyBorder="1" applyAlignment="1">
      <alignment horizontal="center"/>
    </xf>
    <xf numFmtId="0" fontId="40" fillId="2" borderId="0" xfId="0" applyFont="1" applyFill="1" applyBorder="1" applyAlignment="1">
      <alignment horizontal="center" wrapText="1"/>
    </xf>
    <xf numFmtId="0" fontId="40" fillId="2" borderId="0" xfId="0" applyFont="1" applyFill="1" applyBorder="1" applyAlignment="1"/>
    <xf numFmtId="0" fontId="40" fillId="2" borderId="0" xfId="0" applyFont="1" applyFill="1" applyBorder="1" applyAlignment="1">
      <alignment wrapText="1"/>
    </xf>
    <xf numFmtId="165" fontId="41" fillId="0" borderId="12" xfId="0" applyNumberFormat="1" applyFont="1" applyBorder="1" applyAlignment="1">
      <alignment horizontal="right" vertical="center"/>
    </xf>
    <xf numFmtId="0" fontId="40" fillId="2" borderId="0" xfId="22" applyFont="1" applyFill="1" applyBorder="1"/>
    <xf numFmtId="167" fontId="40" fillId="2" borderId="0" xfId="0" applyNumberFormat="1" applyFont="1" applyFill="1" applyBorder="1" applyAlignment="1" applyProtection="1">
      <protection hidden="1"/>
    </xf>
    <xf numFmtId="165" fontId="41" fillId="0" borderId="13" xfId="0" applyNumberFormat="1" applyFont="1" applyBorder="1" applyAlignment="1">
      <alignment horizontal="right" vertical="center"/>
    </xf>
    <xf numFmtId="165" fontId="41" fillId="0" borderId="0" xfId="0" applyNumberFormat="1" applyFont="1" applyFill="1" applyBorder="1"/>
    <xf numFmtId="165" fontId="41" fillId="0" borderId="0" xfId="0" applyNumberFormat="1" applyFont="1" applyFill="1" applyBorder="1" applyAlignment="1">
      <alignment horizontal="right" vertical="center"/>
    </xf>
    <xf numFmtId="167" fontId="41" fillId="2" borderId="0" xfId="0" applyNumberFormat="1" applyFont="1" applyFill="1" applyBorder="1" applyAlignment="1" applyProtection="1">
      <alignment vertical="center"/>
      <protection hidden="1"/>
    </xf>
    <xf numFmtId="2" fontId="41" fillId="2" borderId="0" xfId="0" applyNumberFormat="1" applyFont="1" applyFill="1"/>
    <xf numFmtId="4" fontId="41" fillId="2" borderId="0" xfId="0" applyNumberFormat="1" applyFont="1" applyFill="1"/>
    <xf numFmtId="0" fontId="41" fillId="2" borderId="0" xfId="0" applyFont="1" applyFill="1" applyBorder="1" applyAlignment="1">
      <alignment horizontal="center"/>
    </xf>
    <xf numFmtId="0" fontId="41" fillId="2" borderId="0" xfId="0" applyFont="1" applyFill="1" applyProtection="1">
      <protection locked="0"/>
    </xf>
    <xf numFmtId="0" fontId="40" fillId="2" borderId="0" xfId="0" applyFont="1" applyFill="1" applyBorder="1" applyAlignment="1">
      <alignment horizontal="center" vertical="center"/>
    </xf>
    <xf numFmtId="0" fontId="40" fillId="6" borderId="56" xfId="0" applyFont="1" applyFill="1" applyBorder="1" applyAlignment="1">
      <alignment horizontal="center" vertical="center" wrapText="1"/>
    </xf>
    <xf numFmtId="0" fontId="40" fillId="6" borderId="30" xfId="0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2" fontId="40" fillId="6" borderId="10" xfId="0" applyNumberFormat="1" applyFont="1" applyFill="1" applyBorder="1" applyAlignment="1">
      <alignment horizontal="left" vertical="center" wrapText="1"/>
    </xf>
    <xf numFmtId="165" fontId="40" fillId="6" borderId="9" xfId="0" applyNumberFormat="1" applyFont="1" applyFill="1" applyBorder="1" applyAlignment="1">
      <alignment horizontal="right" vertical="center"/>
    </xf>
    <xf numFmtId="4" fontId="40" fillId="6" borderId="35" xfId="0" applyNumberFormat="1" applyFont="1" applyFill="1" applyBorder="1" applyAlignment="1">
      <alignment horizontal="right" vertical="center"/>
    </xf>
    <xf numFmtId="4" fontId="40" fillId="2" borderId="0" xfId="0" applyNumberFormat="1" applyFont="1" applyFill="1" applyBorder="1" applyAlignment="1">
      <alignment horizontal="right" vertical="center"/>
    </xf>
    <xf numFmtId="165" fontId="40" fillId="0" borderId="0" xfId="0" applyNumberFormat="1" applyFont="1" applyFill="1" applyBorder="1" applyAlignment="1">
      <alignment horizontal="right" vertical="center"/>
    </xf>
    <xf numFmtId="2" fontId="40" fillId="2" borderId="31" xfId="0" applyNumberFormat="1" applyFont="1" applyFill="1" applyBorder="1" applyAlignment="1">
      <alignment horizontal="left" vertical="center" wrapText="1"/>
    </xf>
    <xf numFmtId="165" fontId="40" fillId="2" borderId="44" xfId="0" applyNumberFormat="1" applyFont="1" applyFill="1" applyBorder="1" applyAlignment="1">
      <alignment horizontal="right" vertical="center"/>
    </xf>
    <xf numFmtId="4" fontId="40" fillId="2" borderId="43" xfId="0" applyNumberFormat="1" applyFont="1" applyFill="1" applyBorder="1" applyAlignment="1">
      <alignment horizontal="right" vertical="center"/>
    </xf>
    <xf numFmtId="2" fontId="41" fillId="2" borderId="25" xfId="0" applyNumberFormat="1" applyFont="1" applyFill="1" applyBorder="1" applyAlignment="1">
      <alignment horizontal="left" vertical="center" wrapText="1"/>
    </xf>
    <xf numFmtId="165" fontId="41" fillId="2" borderId="45" xfId="0" applyNumberFormat="1" applyFont="1" applyFill="1" applyBorder="1" applyAlignment="1">
      <alignment horizontal="right" vertical="center"/>
    </xf>
    <xf numFmtId="4" fontId="41" fillId="2" borderId="20" xfId="0" applyNumberFormat="1" applyFont="1" applyFill="1" applyBorder="1" applyAlignment="1">
      <alignment horizontal="right" vertical="center"/>
    </xf>
    <xf numFmtId="4" fontId="41" fillId="2" borderId="0" xfId="0" applyNumberFormat="1" applyFont="1" applyFill="1" applyBorder="1" applyAlignment="1">
      <alignment horizontal="right" vertical="center"/>
    </xf>
    <xf numFmtId="176" fontId="41" fillId="0" borderId="0" xfId="0" applyNumberFormat="1" applyFont="1" applyFill="1" applyBorder="1"/>
    <xf numFmtId="165" fontId="41" fillId="2" borderId="45" xfId="0" quotePrefix="1" applyNumberFormat="1" applyFont="1" applyFill="1" applyBorder="1" applyAlignment="1">
      <alignment horizontal="right" vertical="center"/>
    </xf>
    <xf numFmtId="2" fontId="40" fillId="2" borderId="25" xfId="0" applyNumberFormat="1" applyFont="1" applyFill="1" applyBorder="1" applyAlignment="1">
      <alignment horizontal="left" vertical="center" wrapText="1"/>
    </xf>
    <xf numFmtId="165" fontId="40" fillId="2" borderId="45" xfId="0" applyNumberFormat="1" applyFont="1" applyFill="1" applyBorder="1" applyAlignment="1">
      <alignment horizontal="right" vertical="center"/>
    </xf>
    <xf numFmtId="4" fontId="40" fillId="2" borderId="20" xfId="0" applyNumberFormat="1" applyFont="1" applyFill="1" applyBorder="1" applyAlignment="1">
      <alignment horizontal="right" vertical="center"/>
    </xf>
    <xf numFmtId="2" fontId="40" fillId="6" borderId="10" xfId="0" applyNumberFormat="1" applyFont="1" applyFill="1" applyBorder="1" applyAlignment="1">
      <alignment horizontal="left" vertical="center"/>
    </xf>
    <xf numFmtId="165" fontId="54" fillId="6" borderId="9" xfId="0" applyNumberFormat="1" applyFont="1" applyFill="1" applyBorder="1" applyAlignment="1">
      <alignment horizontal="right" vertical="center"/>
    </xf>
    <xf numFmtId="2" fontId="41" fillId="0" borderId="0" xfId="0" applyNumberFormat="1" applyFont="1" applyFill="1" applyBorder="1"/>
    <xf numFmtId="49" fontId="40" fillId="2" borderId="31" xfId="0" applyNumberFormat="1" applyFont="1" applyFill="1" applyBorder="1" applyAlignment="1">
      <alignment horizontal="left" vertical="center" wrapText="1"/>
    </xf>
    <xf numFmtId="49" fontId="40" fillId="0" borderId="25" xfId="0" applyNumberFormat="1" applyFont="1" applyFill="1" applyBorder="1" applyAlignment="1">
      <alignment horizontal="left" vertical="center" wrapText="1"/>
    </xf>
    <xf numFmtId="165" fontId="40" fillId="0" borderId="45" xfId="0" applyNumberFormat="1" applyFont="1" applyFill="1" applyBorder="1" applyAlignment="1">
      <alignment horizontal="right" vertical="center"/>
    </xf>
    <xf numFmtId="4" fontId="40" fillId="0" borderId="20" xfId="0" applyNumberFormat="1" applyFont="1" applyFill="1" applyBorder="1" applyAlignment="1">
      <alignment horizontal="right" vertical="center"/>
    </xf>
    <xf numFmtId="49" fontId="41" fillId="2" borderId="25" xfId="0" applyNumberFormat="1" applyFont="1" applyFill="1" applyBorder="1" applyAlignment="1">
      <alignment horizontal="left" vertical="center" wrapText="1"/>
    </xf>
    <xf numFmtId="49" fontId="40" fillId="2" borderId="25" xfId="0" applyNumberFormat="1" applyFont="1" applyFill="1" applyBorder="1" applyAlignment="1">
      <alignment horizontal="left" vertical="center" wrapText="1"/>
    </xf>
    <xf numFmtId="49" fontId="41" fillId="2" borderId="21" xfId="0" applyNumberFormat="1" applyFont="1" applyFill="1" applyBorder="1" applyAlignment="1">
      <alignment horizontal="left" vertical="center" wrapText="1"/>
    </xf>
    <xf numFmtId="49" fontId="40" fillId="0" borderId="14" xfId="0" applyNumberFormat="1" applyFont="1" applyFill="1" applyBorder="1" applyAlignment="1">
      <alignment vertical="center" wrapText="1"/>
    </xf>
    <xf numFmtId="165" fontId="40" fillId="0" borderId="9" xfId="0" applyNumberFormat="1" applyFont="1" applyFill="1" applyBorder="1" applyAlignment="1">
      <alignment horizontal="right" vertical="center"/>
    </xf>
    <xf numFmtId="4" fontId="40" fillId="0" borderId="35" xfId="0" applyNumberFormat="1" applyFont="1" applyFill="1" applyBorder="1" applyAlignment="1">
      <alignment horizontal="right" vertical="center"/>
    </xf>
    <xf numFmtId="49" fontId="41" fillId="2" borderId="31" xfId="0" applyNumberFormat="1" applyFont="1" applyFill="1" applyBorder="1" applyAlignment="1">
      <alignment horizontal="left" vertical="center" wrapText="1"/>
    </xf>
    <xf numFmtId="165" fontId="41" fillId="2" borderId="44" xfId="0" applyNumberFormat="1" applyFont="1" applyFill="1" applyBorder="1" applyAlignment="1">
      <alignment horizontal="right" vertical="center"/>
    </xf>
    <xf numFmtId="4" fontId="41" fillId="2" borderId="43" xfId="0" applyNumberFormat="1" applyFont="1" applyFill="1" applyBorder="1" applyAlignment="1">
      <alignment horizontal="right" vertical="center"/>
    </xf>
    <xf numFmtId="165" fontId="41" fillId="2" borderId="25" xfId="0" applyNumberFormat="1" applyFont="1" applyFill="1" applyBorder="1" applyAlignment="1">
      <alignment horizontal="left" vertical="center"/>
    </xf>
    <xf numFmtId="49" fontId="40" fillId="2" borderId="29" xfId="0" applyNumberFormat="1" applyFont="1" applyFill="1" applyBorder="1" applyAlignment="1">
      <alignment horizontal="left" vertical="center" wrapText="1"/>
    </xf>
    <xf numFmtId="165" fontId="40" fillId="2" borderId="15" xfId="0" applyNumberFormat="1" applyFont="1" applyFill="1" applyBorder="1" applyAlignment="1">
      <alignment horizontal="right" vertical="center"/>
    </xf>
    <xf numFmtId="4" fontId="40" fillId="2" borderId="30" xfId="0" applyNumberFormat="1" applyFont="1" applyFill="1" applyBorder="1" applyAlignment="1">
      <alignment horizontal="right" vertical="center"/>
    </xf>
    <xf numFmtId="49" fontId="41" fillId="2" borderId="11" xfId="0" applyNumberFormat="1" applyFont="1" applyFill="1" applyBorder="1" applyAlignment="1">
      <alignment vertical="center" wrapText="1"/>
    </xf>
    <xf numFmtId="165" fontId="41" fillId="2" borderId="0" xfId="0" applyNumberFormat="1" applyFont="1" applyFill="1" applyBorder="1"/>
    <xf numFmtId="49" fontId="40" fillId="2" borderId="10" xfId="0" applyNumberFormat="1" applyFont="1" applyFill="1" applyBorder="1" applyAlignment="1">
      <alignment horizontal="left" vertical="center" wrapText="1"/>
    </xf>
    <xf numFmtId="165" fontId="40" fillId="2" borderId="9" xfId="0" applyNumberFormat="1" applyFont="1" applyFill="1" applyBorder="1" applyAlignment="1">
      <alignment horizontal="right" vertical="center"/>
    </xf>
    <xf numFmtId="4" fontId="40" fillId="2" borderId="35" xfId="0" applyNumberFormat="1" applyFont="1" applyFill="1" applyBorder="1" applyAlignment="1">
      <alignment horizontal="right" vertical="center"/>
    </xf>
    <xf numFmtId="49" fontId="40" fillId="6" borderId="14" xfId="0" applyNumberFormat="1" applyFont="1" applyFill="1" applyBorder="1" applyAlignment="1">
      <alignment horizontal="left" vertical="center" wrapText="1"/>
    </xf>
    <xf numFmtId="49" fontId="40" fillId="6" borderId="14" xfId="0" applyNumberFormat="1" applyFont="1" applyFill="1" applyBorder="1" applyAlignment="1">
      <alignment vertical="center" wrapText="1"/>
    </xf>
    <xf numFmtId="49" fontId="41" fillId="0" borderId="52" xfId="0" applyNumberFormat="1" applyFont="1" applyFill="1" applyBorder="1" applyAlignment="1">
      <alignment vertical="center" wrapText="1"/>
    </xf>
    <xf numFmtId="165" fontId="56" fillId="2" borderId="0" xfId="0" applyNumberFormat="1" applyFont="1" applyFill="1" applyBorder="1"/>
    <xf numFmtId="165" fontId="41" fillId="2" borderId="0" xfId="0" applyNumberFormat="1" applyFont="1" applyFill="1"/>
    <xf numFmtId="165" fontId="40" fillId="2" borderId="0" xfId="0" applyNumberFormat="1" applyFont="1" applyFill="1" applyBorder="1"/>
    <xf numFmtId="165" fontId="40" fillId="0" borderId="0" xfId="0" applyNumberFormat="1" applyFont="1" applyFill="1" applyBorder="1"/>
    <xf numFmtId="165" fontId="41" fillId="0" borderId="11" xfId="0" applyNumberFormat="1" applyFont="1" applyBorder="1" applyAlignment="1">
      <alignment horizontal="right" vertical="center"/>
    </xf>
    <xf numFmtId="167" fontId="41" fillId="2" borderId="0" xfId="0" applyNumberFormat="1" applyFont="1" applyFill="1" applyProtection="1">
      <protection hidden="1"/>
    </xf>
    <xf numFmtId="167" fontId="57" fillId="2" borderId="0" xfId="0" applyNumberFormat="1" applyFont="1" applyFill="1" applyProtection="1">
      <protection hidden="1"/>
    </xf>
    <xf numFmtId="0" fontId="49" fillId="7" borderId="10" xfId="22" applyFont="1" applyFill="1" applyBorder="1" applyAlignment="1">
      <alignment vertical="center"/>
    </xf>
    <xf numFmtId="0" fontId="41" fillId="2" borderId="32" xfId="22" applyFont="1" applyFill="1" applyBorder="1" applyAlignment="1">
      <alignment vertical="center"/>
    </xf>
    <xf numFmtId="167" fontId="41" fillId="2" borderId="32" xfId="0" applyNumberFormat="1" applyFont="1" applyFill="1" applyBorder="1" applyAlignment="1" applyProtection="1">
      <alignment horizontal="center" vertical="center"/>
      <protection hidden="1"/>
    </xf>
    <xf numFmtId="167" fontId="41" fillId="2" borderId="0" xfId="0" applyNumberFormat="1" applyFont="1" applyFill="1" applyBorder="1" applyAlignment="1">
      <alignment horizontal="center" vertical="center"/>
    </xf>
    <xf numFmtId="165" fontId="50" fillId="0" borderId="0" xfId="0" applyNumberFormat="1" applyFont="1" applyFill="1" applyBorder="1"/>
    <xf numFmtId="4" fontId="43" fillId="0" borderId="0" xfId="0" applyNumberFormat="1" applyFont="1" applyFill="1" applyBorder="1"/>
    <xf numFmtId="178" fontId="0" fillId="2" borderId="0" xfId="0" applyNumberFormat="1" applyFill="1"/>
    <xf numFmtId="178" fontId="35" fillId="11" borderId="47" xfId="0" applyNumberFormat="1" applyFont="1" applyFill="1" applyBorder="1" applyAlignment="1">
      <alignment horizontal="center" vertical="center" wrapText="1"/>
    </xf>
    <xf numFmtId="178" fontId="35" fillId="11" borderId="22" xfId="0" applyNumberFormat="1" applyFont="1" applyFill="1" applyBorder="1" applyAlignment="1">
      <alignment horizontal="center" vertical="center" wrapText="1"/>
    </xf>
    <xf numFmtId="178" fontId="35" fillId="11" borderId="5" xfId="0" applyNumberFormat="1" applyFont="1" applyFill="1" applyBorder="1" applyAlignment="1">
      <alignment horizontal="center" vertical="center" wrapText="1"/>
    </xf>
    <xf numFmtId="178" fontId="34" fillId="11" borderId="64" xfId="0" applyNumberFormat="1" applyFont="1" applyFill="1" applyBorder="1" applyAlignment="1">
      <alignment horizontal="center" vertical="center" wrapText="1"/>
    </xf>
    <xf numFmtId="178" fontId="34" fillId="11" borderId="65" xfId="0" applyNumberFormat="1" applyFont="1" applyFill="1" applyBorder="1" applyAlignment="1">
      <alignment horizontal="center" vertical="center" wrapText="1"/>
    </xf>
    <xf numFmtId="178" fontId="39" fillId="11" borderId="1" xfId="0" applyNumberFormat="1" applyFont="1" applyFill="1" applyBorder="1" applyAlignment="1">
      <alignment horizontal="center" vertical="center" wrapText="1"/>
    </xf>
    <xf numFmtId="178" fontId="39" fillId="11" borderId="3" xfId="0" applyNumberFormat="1" applyFont="1" applyFill="1" applyBorder="1" applyAlignment="1">
      <alignment horizontal="center" vertical="center" wrapText="1"/>
    </xf>
    <xf numFmtId="178" fontId="39" fillId="11" borderId="2" xfId="0" applyNumberFormat="1" applyFont="1" applyFill="1" applyBorder="1" applyAlignment="1">
      <alignment horizontal="center" vertical="center" wrapText="1"/>
    </xf>
    <xf numFmtId="178" fontId="39" fillId="11" borderId="48" xfId="0" applyNumberFormat="1" applyFont="1" applyFill="1" applyBorder="1" applyAlignment="1">
      <alignment horizontal="center" vertical="center" wrapText="1"/>
    </xf>
    <xf numFmtId="0" fontId="58" fillId="12" borderId="10" xfId="0" applyFont="1" applyFill="1" applyBorder="1" applyAlignment="1">
      <alignment horizontal="center" vertical="center" wrapText="1"/>
    </xf>
    <xf numFmtId="165" fontId="41" fillId="2" borderId="15" xfId="0" applyNumberFormat="1" applyFont="1" applyFill="1" applyBorder="1"/>
    <xf numFmtId="165" fontId="59" fillId="2" borderId="0" xfId="0" applyNumberFormat="1" applyFont="1" applyFill="1" applyBorder="1"/>
    <xf numFmtId="4" fontId="40" fillId="2" borderId="20" xfId="0" applyNumberFormat="1" applyFont="1" applyFill="1" applyBorder="1"/>
    <xf numFmtId="165" fontId="54" fillId="2" borderId="45" xfId="0" applyNumberFormat="1" applyFont="1" applyFill="1" applyBorder="1" applyAlignment="1">
      <alignment vertical="center"/>
    </xf>
    <xf numFmtId="4" fontId="54" fillId="2" borderId="20" xfId="0" applyNumberFormat="1" applyFont="1" applyFill="1" applyBorder="1" applyAlignment="1">
      <alignment vertical="center"/>
    </xf>
    <xf numFmtId="165" fontId="40" fillId="2" borderId="45" xfId="0" applyNumberFormat="1" applyFont="1" applyFill="1" applyBorder="1" applyAlignment="1">
      <alignment vertical="center"/>
    </xf>
    <xf numFmtId="4" fontId="40" fillId="2" borderId="20" xfId="0" applyNumberFormat="1" applyFont="1" applyFill="1" applyBorder="1" applyAlignment="1">
      <alignment vertical="center"/>
    </xf>
    <xf numFmtId="165" fontId="40" fillId="0" borderId="45" xfId="0" applyNumberFormat="1" applyFont="1" applyFill="1" applyBorder="1" applyAlignment="1">
      <alignment vertical="center"/>
    </xf>
    <xf numFmtId="165" fontId="41" fillId="2" borderId="45" xfId="0" applyNumberFormat="1" applyFont="1" applyFill="1" applyBorder="1" applyAlignment="1">
      <alignment vertical="center"/>
    </xf>
    <xf numFmtId="165" fontId="41" fillId="2" borderId="22" xfId="0" applyNumberFormat="1" applyFont="1" applyFill="1" applyBorder="1" applyAlignment="1">
      <alignment vertical="center"/>
    </xf>
    <xf numFmtId="2" fontId="41" fillId="2" borderId="36" xfId="0" applyNumberFormat="1" applyFont="1" applyFill="1" applyBorder="1" applyAlignment="1">
      <alignment vertical="center"/>
    </xf>
    <xf numFmtId="165" fontId="41" fillId="2" borderId="36" xfId="0" applyNumberFormat="1" applyFont="1" applyFill="1" applyBorder="1" applyAlignment="1">
      <alignment vertical="center"/>
    </xf>
    <xf numFmtId="165" fontId="40" fillId="6" borderId="9" xfId="0" applyNumberFormat="1" applyFont="1" applyFill="1" applyBorder="1" applyAlignment="1">
      <alignment vertical="center"/>
    </xf>
    <xf numFmtId="4" fontId="40" fillId="6" borderId="35" xfId="0" applyNumberFormat="1" applyFont="1" applyFill="1" applyBorder="1" applyAlignment="1">
      <alignment vertical="center"/>
    </xf>
    <xf numFmtId="165" fontId="41" fillId="2" borderId="44" xfId="0" applyNumberFormat="1" applyFont="1" applyFill="1" applyBorder="1" applyAlignment="1">
      <alignment vertical="center"/>
    </xf>
    <xf numFmtId="4" fontId="41" fillId="2" borderId="43" xfId="0" applyNumberFormat="1" applyFont="1" applyFill="1" applyBorder="1" applyAlignment="1">
      <alignment vertical="center"/>
    </xf>
    <xf numFmtId="4" fontId="41" fillId="2" borderId="20" xfId="0" applyNumberFormat="1" applyFont="1" applyFill="1" applyBorder="1" applyAlignment="1">
      <alignment vertical="center"/>
    </xf>
    <xf numFmtId="165" fontId="55" fillId="0" borderId="45" xfId="0" applyNumberFormat="1" applyFont="1" applyFill="1" applyBorder="1" applyAlignment="1">
      <alignment vertical="center"/>
    </xf>
    <xf numFmtId="4" fontId="55" fillId="0" borderId="20" xfId="0" applyNumberFormat="1" applyFont="1" applyFill="1" applyBorder="1" applyAlignment="1">
      <alignment vertical="center"/>
    </xf>
    <xf numFmtId="165" fontId="41" fillId="0" borderId="45" xfId="0" applyNumberFormat="1" applyFont="1" applyFill="1" applyBorder="1" applyAlignment="1">
      <alignment vertical="center"/>
    </xf>
    <xf numFmtId="4" fontId="41" fillId="0" borderId="20" xfId="0" applyNumberFormat="1" applyFont="1" applyFill="1" applyBorder="1" applyAlignment="1">
      <alignment vertical="center"/>
    </xf>
    <xf numFmtId="165" fontId="40" fillId="2" borderId="15" xfId="0" applyNumberFormat="1" applyFont="1" applyFill="1" applyBorder="1" applyAlignment="1">
      <alignment vertical="center"/>
    </xf>
    <xf numFmtId="4" fontId="40" fillId="2" borderId="30" xfId="0" applyNumberFormat="1" applyFont="1" applyFill="1" applyBorder="1" applyAlignment="1">
      <alignment vertical="center"/>
    </xf>
    <xf numFmtId="2" fontId="43" fillId="2" borderId="0" xfId="0" applyNumberFormat="1" applyFont="1" applyFill="1" applyBorder="1" applyAlignment="1">
      <alignment vertical="center" wrapText="1"/>
    </xf>
    <xf numFmtId="165" fontId="41" fillId="2" borderId="32" xfId="0" applyNumberFormat="1" applyFont="1" applyFill="1" applyBorder="1" applyAlignment="1">
      <alignment vertical="center"/>
    </xf>
    <xf numFmtId="4" fontId="41" fillId="2" borderId="0" xfId="0" applyNumberFormat="1" applyFont="1" applyFill="1" applyAlignment="1">
      <alignment vertical="center"/>
    </xf>
    <xf numFmtId="165" fontId="40" fillId="2" borderId="25" xfId="0" applyNumberFormat="1" applyFont="1" applyFill="1" applyBorder="1"/>
    <xf numFmtId="3" fontId="12" fillId="2" borderId="0" xfId="0" applyNumberFormat="1" applyFont="1" applyFill="1" applyProtection="1"/>
    <xf numFmtId="3" fontId="12" fillId="2" borderId="24" xfId="0" applyNumberFormat="1" applyFont="1" applyFill="1" applyBorder="1" applyProtection="1"/>
    <xf numFmtId="0" fontId="60" fillId="2" borderId="0" xfId="0" applyFont="1" applyFill="1" applyProtection="1"/>
    <xf numFmtId="0" fontId="12" fillId="2" borderId="0" xfId="0" applyFont="1" applyFill="1" applyProtection="1"/>
    <xf numFmtId="0" fontId="12" fillId="2" borderId="0" xfId="0" applyFont="1" applyFill="1" applyAlignment="1" applyProtection="1">
      <alignment horizontal="right"/>
    </xf>
    <xf numFmtId="0" fontId="12" fillId="2" borderId="24" xfId="0" applyFont="1" applyFill="1" applyBorder="1" applyAlignment="1" applyProtection="1">
      <alignment horizontal="right"/>
    </xf>
    <xf numFmtId="0" fontId="60" fillId="2" borderId="0" xfId="0" applyFont="1" applyFill="1" applyBorder="1" applyProtection="1"/>
    <xf numFmtId="3" fontId="12" fillId="2" borderId="37" xfId="0" applyNumberFormat="1" applyFont="1" applyFill="1" applyBorder="1" applyProtection="1"/>
    <xf numFmtId="177" fontId="12" fillId="2" borderId="0" xfId="0" applyNumberFormat="1" applyFont="1" applyFill="1" applyProtection="1"/>
    <xf numFmtId="168" fontId="12" fillId="2" borderId="0" xfId="0" applyNumberFormat="1" applyFont="1" applyFill="1" applyProtection="1"/>
    <xf numFmtId="168" fontId="12" fillId="2" borderId="24" xfId="0" applyNumberFormat="1" applyFont="1" applyFill="1" applyBorder="1" applyProtection="1"/>
    <xf numFmtId="0" fontId="62" fillId="0" borderId="0" xfId="0" applyFont="1" applyProtection="1"/>
    <xf numFmtId="0" fontId="62" fillId="2" borderId="0" xfId="0" applyFont="1" applyFill="1" applyAlignment="1" applyProtection="1">
      <alignment horizontal="left"/>
    </xf>
    <xf numFmtId="0" fontId="62" fillId="2" borderId="0" xfId="0" applyFont="1" applyFill="1" applyProtection="1"/>
    <xf numFmtId="4" fontId="40" fillId="8" borderId="16" xfId="0" applyNumberFormat="1" applyFont="1" applyFill="1" applyBorder="1"/>
    <xf numFmtId="17" fontId="10" fillId="2" borderId="0" xfId="22" applyNumberFormat="1" applyFont="1" applyFill="1" applyBorder="1"/>
    <xf numFmtId="0" fontId="41" fillId="0" borderId="0" xfId="0" applyFont="1" applyFill="1" applyBorder="1"/>
    <xf numFmtId="167" fontId="41" fillId="2" borderId="45" xfId="0" applyNumberFormat="1" applyFont="1" applyFill="1" applyBorder="1"/>
    <xf numFmtId="167" fontId="40" fillId="8" borderId="41" xfId="0" applyNumberFormat="1" applyFont="1" applyFill="1" applyBorder="1"/>
    <xf numFmtId="167" fontId="40" fillId="8" borderId="9" xfId="0" applyNumberFormat="1" applyFont="1" applyFill="1" applyBorder="1"/>
    <xf numFmtId="0" fontId="41" fillId="0" borderId="0" xfId="0" applyFont="1" applyFill="1" applyBorder="1"/>
    <xf numFmtId="167" fontId="41" fillId="2" borderId="45" xfId="0" applyNumberFormat="1" applyFont="1" applyFill="1" applyBorder="1" applyAlignment="1">
      <alignment horizontal="right" vertical="center"/>
    </xf>
    <xf numFmtId="165" fontId="63" fillId="6" borderId="9" xfId="0" applyNumberFormat="1" applyFont="1" applyFill="1" applyBorder="1" applyAlignment="1">
      <alignment horizontal="right" vertical="center"/>
    </xf>
    <xf numFmtId="0" fontId="41" fillId="0" borderId="0" xfId="0" applyFont="1" applyFill="1" applyBorder="1"/>
    <xf numFmtId="165" fontId="40" fillId="6" borderId="9" xfId="36" applyNumberFormat="1" applyFont="1" applyFill="1" applyBorder="1" applyAlignment="1">
      <alignment vertical="center"/>
    </xf>
    <xf numFmtId="167" fontId="41" fillId="2" borderId="45" xfId="36" applyNumberFormat="1" applyFont="1" applyFill="1" applyBorder="1" applyAlignment="1">
      <alignment vertical="center"/>
    </xf>
    <xf numFmtId="167" fontId="46" fillId="5" borderId="9" xfId="22" applyNumberFormat="1" applyFont="1" applyFill="1" applyBorder="1" applyAlignment="1">
      <alignment vertical="center"/>
    </xf>
    <xf numFmtId="167" fontId="46" fillId="2" borderId="45" xfId="22" applyNumberFormat="1" applyFont="1" applyFill="1" applyBorder="1" applyAlignment="1">
      <alignment vertical="center"/>
    </xf>
    <xf numFmtId="167" fontId="44" fillId="2" borderId="45" xfId="22" applyNumberFormat="1" applyFont="1" applyFill="1" applyBorder="1" applyAlignment="1">
      <alignment vertical="center"/>
    </xf>
    <xf numFmtId="167" fontId="67" fillId="2" borderId="45" xfId="22" applyNumberFormat="1" applyFont="1" applyFill="1" applyBorder="1" applyAlignment="1">
      <alignment vertical="center"/>
    </xf>
    <xf numFmtId="167" fontId="46" fillId="2" borderId="15" xfId="22" applyNumberFormat="1" applyFont="1" applyFill="1" applyBorder="1" applyAlignment="1">
      <alignment vertical="center"/>
    </xf>
    <xf numFmtId="167" fontId="66" fillId="2" borderId="9" xfId="22" applyNumberFormat="1" applyFont="1" applyFill="1" applyBorder="1" applyAlignment="1">
      <alignment vertical="center"/>
    </xf>
    <xf numFmtId="167" fontId="44" fillId="0" borderId="45" xfId="22" applyNumberFormat="1" applyFont="1" applyFill="1" applyBorder="1" applyAlignment="1">
      <alignment vertical="center"/>
    </xf>
    <xf numFmtId="178" fontId="46" fillId="5" borderId="19" xfId="22" applyNumberFormat="1" applyFont="1" applyFill="1" applyBorder="1" applyAlignment="1">
      <alignment vertical="center"/>
    </xf>
    <xf numFmtId="178" fontId="46" fillId="2" borderId="16" xfId="22" applyNumberFormat="1" applyFont="1" applyFill="1" applyBorder="1" applyAlignment="1">
      <alignment vertical="center"/>
    </xf>
    <xf numFmtId="178" fontId="46" fillId="2" borderId="55" xfId="22" applyNumberFormat="1" applyFont="1" applyFill="1" applyBorder="1" applyAlignment="1">
      <alignment vertical="center"/>
    </xf>
    <xf numFmtId="4" fontId="10" fillId="2" borderId="0" xfId="22" applyNumberFormat="1" applyFont="1" applyFill="1" applyBorder="1"/>
    <xf numFmtId="178" fontId="41" fillId="2" borderId="0" xfId="0" applyNumberFormat="1" applyFont="1" applyFill="1" applyBorder="1"/>
    <xf numFmtId="167" fontId="23" fillId="2" borderId="45" xfId="36" applyNumberFormat="1" applyFont="1" applyFill="1" applyBorder="1" applyAlignment="1">
      <alignment vertical="center"/>
    </xf>
    <xf numFmtId="167" fontId="40" fillId="2" borderId="44" xfId="0" applyNumberFormat="1" applyFont="1" applyFill="1" applyBorder="1"/>
    <xf numFmtId="167" fontId="40" fillId="2" borderId="45" xfId="0" applyNumberFormat="1" applyFont="1" applyFill="1" applyBorder="1"/>
    <xf numFmtId="167" fontId="40" fillId="2" borderId="9" xfId="0" applyNumberFormat="1" applyFont="1" applyFill="1" applyBorder="1"/>
    <xf numFmtId="167" fontId="40" fillId="2" borderId="15" xfId="0" applyNumberFormat="1" applyFont="1" applyFill="1" applyBorder="1"/>
    <xf numFmtId="167" fontId="40" fillId="0" borderId="22" xfId="0" applyNumberFormat="1" applyFont="1" applyFill="1" applyBorder="1"/>
    <xf numFmtId="167" fontId="40" fillId="0" borderId="9" xfId="0" applyNumberFormat="1" applyFont="1" applyFill="1" applyBorder="1"/>
    <xf numFmtId="167" fontId="41" fillId="2" borderId="44" xfId="0" applyNumberFormat="1" applyFont="1" applyFill="1" applyBorder="1"/>
    <xf numFmtId="167" fontId="41" fillId="2" borderId="29" xfId="0" applyNumberFormat="1" applyFont="1" applyFill="1" applyBorder="1"/>
    <xf numFmtId="178" fontId="40" fillId="8" borderId="19" xfId="0" applyNumberFormat="1" applyFont="1" applyFill="1" applyBorder="1"/>
    <xf numFmtId="178" fontId="40" fillId="8" borderId="16" xfId="0" applyNumberFormat="1" applyFont="1" applyFill="1" applyBorder="1"/>
    <xf numFmtId="178" fontId="40" fillId="8" borderId="55" xfId="0" applyNumberFormat="1" applyFont="1" applyFill="1" applyBorder="1"/>
    <xf numFmtId="178" fontId="40" fillId="8" borderId="51" xfId="0" applyNumberFormat="1" applyFont="1" applyFill="1" applyBorder="1"/>
    <xf numFmtId="167" fontId="40" fillId="6" borderId="9" xfId="0" applyNumberFormat="1" applyFont="1" applyFill="1" applyBorder="1" applyAlignment="1">
      <alignment horizontal="right" vertical="center"/>
    </xf>
    <xf numFmtId="167" fontId="40" fillId="2" borderId="44" xfId="0" applyNumberFormat="1" applyFont="1" applyFill="1" applyBorder="1" applyAlignment="1">
      <alignment horizontal="right" vertical="center"/>
    </xf>
    <xf numFmtId="167" fontId="65" fillId="13" borderId="45" xfId="36" applyNumberFormat="1" applyFont="1" applyFill="1" applyBorder="1" applyAlignment="1">
      <alignment vertical="center"/>
    </xf>
    <xf numFmtId="167" fontId="40" fillId="2" borderId="45" xfId="0" applyNumberFormat="1" applyFont="1" applyFill="1" applyBorder="1" applyAlignment="1">
      <alignment horizontal="right" vertical="center"/>
    </xf>
    <xf numFmtId="167" fontId="63" fillId="2" borderId="45" xfId="0" applyNumberFormat="1" applyFont="1" applyFill="1" applyBorder="1" applyAlignment="1">
      <alignment vertical="center"/>
    </xf>
    <xf numFmtId="167" fontId="68" fillId="6" borderId="9" xfId="0" applyNumberFormat="1" applyFont="1" applyFill="1" applyBorder="1" applyAlignment="1">
      <alignment horizontal="right" vertical="center"/>
    </xf>
    <xf numFmtId="167" fontId="23" fillId="0" borderId="45" xfId="0" applyNumberFormat="1" applyFont="1" applyFill="1" applyBorder="1" applyAlignment="1">
      <alignment horizontal="right" vertical="center"/>
    </xf>
    <xf numFmtId="167" fontId="23" fillId="2" borderId="45" xfId="0" applyNumberFormat="1" applyFont="1" applyFill="1" applyBorder="1" applyAlignment="1">
      <alignment horizontal="right" vertical="center"/>
    </xf>
    <xf numFmtId="167" fontId="23" fillId="0" borderId="45" xfId="0" applyNumberFormat="1" applyFont="1" applyFill="1" applyBorder="1" applyAlignment="1">
      <alignment vertical="center"/>
    </xf>
    <xf numFmtId="167" fontId="40" fillId="0" borderId="9" xfId="0" applyNumberFormat="1" applyFont="1" applyFill="1" applyBorder="1" applyAlignment="1">
      <alignment horizontal="right" vertical="center"/>
    </xf>
    <xf numFmtId="167" fontId="41" fillId="2" borderId="44" xfId="0" applyNumberFormat="1" applyFont="1" applyFill="1" applyBorder="1" applyAlignment="1">
      <alignment horizontal="right" vertical="center"/>
    </xf>
    <xf numFmtId="167" fontId="41" fillId="2" borderId="45" xfId="0" applyNumberFormat="1" applyFont="1" applyFill="1" applyBorder="1" applyAlignment="1">
      <alignment vertical="center"/>
    </xf>
    <xf numFmtId="167" fontId="40" fillId="2" borderId="15" xfId="0" applyNumberFormat="1" applyFont="1" applyFill="1" applyBorder="1" applyAlignment="1">
      <alignment horizontal="right" vertical="center"/>
    </xf>
    <xf numFmtId="167" fontId="32" fillId="2" borderId="22" xfId="0" applyNumberFormat="1" applyFont="1" applyFill="1" applyBorder="1" applyAlignment="1">
      <alignment vertical="center"/>
    </xf>
    <xf numFmtId="167" fontId="40" fillId="2" borderId="9" xfId="0" applyNumberFormat="1" applyFont="1" applyFill="1" applyBorder="1" applyAlignment="1">
      <alignment horizontal="right" vertical="center"/>
    </xf>
    <xf numFmtId="167" fontId="54" fillId="6" borderId="9" xfId="0" applyNumberFormat="1" applyFont="1" applyFill="1" applyBorder="1" applyAlignment="1">
      <alignment horizontal="right" vertical="center"/>
    </xf>
    <xf numFmtId="167" fontId="40" fillId="6" borderId="9" xfId="0" applyNumberFormat="1" applyFont="1" applyFill="1" applyBorder="1" applyAlignment="1">
      <alignment vertical="center"/>
    </xf>
    <xf numFmtId="167" fontId="41" fillId="2" borderId="44" xfId="0" applyNumberFormat="1" applyFont="1" applyFill="1" applyBorder="1" applyAlignment="1">
      <alignment vertical="center"/>
    </xf>
    <xf numFmtId="167" fontId="55" fillId="0" borderId="45" xfId="0" applyNumberFormat="1" applyFont="1" applyFill="1" applyBorder="1" applyAlignment="1">
      <alignment vertical="center"/>
    </xf>
    <xf numFmtId="167" fontId="40" fillId="2" borderId="15" xfId="0" applyNumberFormat="1" applyFont="1" applyFill="1" applyBorder="1" applyAlignment="1">
      <alignment vertical="center"/>
    </xf>
    <xf numFmtId="178" fontId="40" fillId="6" borderId="35" xfId="0" applyNumberFormat="1" applyFont="1" applyFill="1" applyBorder="1" applyAlignment="1">
      <alignment horizontal="right" vertical="center"/>
    </xf>
    <xf numFmtId="178" fontId="40" fillId="2" borderId="43" xfId="0" applyNumberFormat="1" applyFont="1" applyFill="1" applyBorder="1" applyAlignment="1">
      <alignment horizontal="right" vertical="center"/>
    </xf>
    <xf numFmtId="178" fontId="41" fillId="2" borderId="20" xfId="0" applyNumberFormat="1" applyFont="1" applyFill="1" applyBorder="1" applyAlignment="1">
      <alignment horizontal="right" vertical="center"/>
    </xf>
    <xf numFmtId="178" fontId="40" fillId="2" borderId="20" xfId="0" applyNumberFormat="1" applyFont="1" applyFill="1" applyBorder="1" applyAlignment="1">
      <alignment horizontal="right" vertical="center"/>
    </xf>
    <xf numFmtId="178" fontId="54" fillId="2" borderId="20" xfId="0" applyNumberFormat="1" applyFont="1" applyFill="1" applyBorder="1" applyAlignment="1">
      <alignment vertical="center"/>
    </xf>
    <xf numFmtId="178" fontId="40" fillId="0" borderId="20" xfId="0" applyNumberFormat="1" applyFont="1" applyFill="1" applyBorder="1" applyAlignment="1">
      <alignment horizontal="right" vertical="center"/>
    </xf>
    <xf numFmtId="178" fontId="40" fillId="0" borderId="35" xfId="0" applyNumberFormat="1" applyFont="1" applyFill="1" applyBorder="1" applyAlignment="1">
      <alignment horizontal="right" vertical="center"/>
    </xf>
    <xf numFmtId="178" fontId="41" fillId="2" borderId="43" xfId="0" applyNumberFormat="1" applyFont="1" applyFill="1" applyBorder="1" applyAlignment="1">
      <alignment horizontal="right" vertical="center"/>
    </xf>
    <xf numFmtId="178" fontId="40" fillId="2" borderId="30" xfId="0" applyNumberFormat="1" applyFont="1" applyFill="1" applyBorder="1" applyAlignment="1">
      <alignment horizontal="right" vertical="center"/>
    </xf>
    <xf numFmtId="178" fontId="32" fillId="2" borderId="36" xfId="0" applyNumberFormat="1" applyFont="1" applyFill="1" applyBorder="1" applyAlignment="1">
      <alignment vertical="center"/>
    </xf>
    <xf numFmtId="178" fontId="40" fillId="2" borderId="35" xfId="0" applyNumberFormat="1" applyFont="1" applyFill="1" applyBorder="1" applyAlignment="1">
      <alignment horizontal="right" vertical="center"/>
    </xf>
    <xf numFmtId="178" fontId="40" fillId="6" borderId="35" xfId="0" applyNumberFormat="1" applyFont="1" applyFill="1" applyBorder="1" applyAlignment="1">
      <alignment vertical="center"/>
    </xf>
    <xf numFmtId="178" fontId="41" fillId="2" borderId="43" xfId="0" applyNumberFormat="1" applyFont="1" applyFill="1" applyBorder="1" applyAlignment="1">
      <alignment vertical="center"/>
    </xf>
    <xf numFmtId="178" fontId="41" fillId="2" borderId="20" xfId="0" applyNumberFormat="1" applyFont="1" applyFill="1" applyBorder="1" applyAlignment="1">
      <alignment vertical="center"/>
    </xf>
    <xf numFmtId="178" fontId="55" fillId="0" borderId="20" xfId="0" applyNumberFormat="1" applyFont="1" applyFill="1" applyBorder="1" applyAlignment="1">
      <alignment vertical="center"/>
    </xf>
    <xf numFmtId="178" fontId="40" fillId="2" borderId="30" xfId="0" applyNumberFormat="1" applyFont="1" applyFill="1" applyBorder="1" applyAlignment="1">
      <alignment vertical="center"/>
    </xf>
    <xf numFmtId="43" fontId="41" fillId="2" borderId="0" xfId="37" applyFont="1" applyFill="1" applyBorder="1"/>
    <xf numFmtId="0" fontId="41" fillId="2" borderId="0" xfId="0" applyFont="1" applyFill="1" applyBorder="1" applyAlignment="1">
      <alignment horizontal="center"/>
    </xf>
    <xf numFmtId="167" fontId="57" fillId="2" borderId="0" xfId="0" applyNumberFormat="1" applyFont="1" applyFill="1" applyBorder="1" applyProtection="1">
      <protection hidden="1"/>
    </xf>
    <xf numFmtId="49" fontId="40" fillId="2" borderId="0" xfId="0" applyNumberFormat="1" applyFont="1" applyFill="1" applyBorder="1" applyAlignment="1">
      <alignment horizontal="left" wrapText="1" indent="1"/>
    </xf>
    <xf numFmtId="0" fontId="41" fillId="2" borderId="0" xfId="0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left" wrapText="1" indent="5"/>
    </xf>
    <xf numFmtId="49" fontId="41" fillId="2" borderId="0" xfId="0" applyNumberFormat="1" applyFont="1" applyFill="1" applyBorder="1" applyAlignment="1">
      <alignment horizontal="left" wrapText="1" indent="3"/>
    </xf>
    <xf numFmtId="49" fontId="40" fillId="2" borderId="0" xfId="0" applyNumberFormat="1" applyFont="1" applyFill="1" applyBorder="1" applyAlignment="1">
      <alignment horizontal="left" wrapText="1" indent="2"/>
    </xf>
    <xf numFmtId="49" fontId="40" fillId="2" borderId="0" xfId="0" applyNumberFormat="1" applyFont="1" applyFill="1" applyBorder="1" applyAlignment="1">
      <alignment horizontal="left" wrapText="1"/>
    </xf>
    <xf numFmtId="4" fontId="67" fillId="2" borderId="26" xfId="22" applyNumberFormat="1" applyFont="1" applyFill="1" applyBorder="1" applyAlignment="1">
      <alignment vertical="center"/>
    </xf>
    <xf numFmtId="165" fontId="46" fillId="5" borderId="10" xfId="22" applyNumberFormat="1" applyFont="1" applyFill="1" applyBorder="1" applyAlignment="1">
      <alignment vertical="center"/>
    </xf>
    <xf numFmtId="4" fontId="46" fillId="2" borderId="28" xfId="22" applyNumberFormat="1" applyFont="1" applyFill="1" applyBorder="1" applyAlignment="1">
      <alignment vertical="center"/>
    </xf>
    <xf numFmtId="4" fontId="46" fillId="2" borderId="14" xfId="22" applyNumberFormat="1" applyFont="1" applyFill="1" applyBorder="1" applyAlignment="1">
      <alignment vertical="center"/>
    </xf>
    <xf numFmtId="4" fontId="46" fillId="5" borderId="14" xfId="22" applyNumberFormat="1" applyFont="1" applyFill="1" applyBorder="1" applyAlignment="1">
      <alignment vertical="center"/>
    </xf>
    <xf numFmtId="4" fontId="46" fillId="5" borderId="28" xfId="22" applyNumberFormat="1" applyFont="1" applyFill="1" applyBorder="1" applyAlignment="1">
      <alignment vertical="center"/>
    </xf>
    <xf numFmtId="165" fontId="44" fillId="2" borderId="10" xfId="22" applyNumberFormat="1" applyFont="1" applyFill="1" applyBorder="1" applyAlignment="1">
      <alignment vertical="center"/>
    </xf>
    <xf numFmtId="4" fontId="67" fillId="2" borderId="14" xfId="22" applyNumberFormat="1" applyFont="1" applyFill="1" applyBorder="1" applyAlignment="1">
      <alignment vertical="center"/>
    </xf>
    <xf numFmtId="167" fontId="40" fillId="2" borderId="15" xfId="36" applyNumberFormat="1" applyFont="1" applyFill="1" applyBorder="1" applyAlignment="1">
      <alignment vertical="center"/>
    </xf>
    <xf numFmtId="0" fontId="73" fillId="2" borderId="0" xfId="22" applyFont="1" applyFill="1"/>
    <xf numFmtId="165" fontId="67" fillId="2" borderId="45" xfId="22" applyNumberFormat="1" applyFont="1" applyFill="1" applyBorder="1" applyAlignment="1">
      <alignment vertical="center"/>
    </xf>
    <xf numFmtId="0" fontId="41" fillId="2" borderId="0" xfId="0" applyFont="1" applyFill="1" applyBorder="1"/>
    <xf numFmtId="168" fontId="41" fillId="2" borderId="0" xfId="0" applyNumberFormat="1" applyFont="1" applyFill="1" applyBorder="1" applyAlignment="1">
      <alignment horizontal="right" vertical="center"/>
    </xf>
    <xf numFmtId="167" fontId="40" fillId="2" borderId="25" xfId="36" applyNumberFormat="1" applyFont="1" applyFill="1" applyBorder="1" applyAlignment="1">
      <alignment vertical="center"/>
    </xf>
    <xf numFmtId="178" fontId="46" fillId="5" borderId="35" xfId="22" applyNumberFormat="1" applyFont="1" applyFill="1" applyBorder="1" applyAlignment="1">
      <alignment vertical="center"/>
    </xf>
    <xf numFmtId="178" fontId="44" fillId="2" borderId="16" xfId="22" applyNumberFormat="1" applyFont="1" applyFill="1" applyBorder="1" applyAlignment="1">
      <alignment vertical="center"/>
    </xf>
    <xf numFmtId="178" fontId="44" fillId="2" borderId="19" xfId="22" applyNumberFormat="1" applyFont="1" applyFill="1" applyBorder="1" applyAlignment="1">
      <alignment vertical="center"/>
    </xf>
    <xf numFmtId="178" fontId="44" fillId="0" borderId="16" xfId="22" applyNumberFormat="1" applyFont="1" applyFill="1" applyBorder="1" applyAlignment="1">
      <alignment vertical="center"/>
    </xf>
    <xf numFmtId="180" fontId="72" fillId="2" borderId="0" xfId="38" applyNumberFormat="1" applyFont="1" applyFill="1" applyBorder="1" applyAlignment="1" applyProtection="1">
      <alignment horizontal="right" vertical="center"/>
      <protection hidden="1"/>
    </xf>
    <xf numFmtId="179" fontId="21" fillId="2" borderId="24" xfId="0" applyNumberFormat="1" applyFont="1" applyFill="1" applyBorder="1" applyAlignment="1" applyProtection="1">
      <alignment horizontal="center"/>
    </xf>
    <xf numFmtId="179" fontId="0" fillId="2" borderId="24" xfId="0" applyNumberForma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justify" vertical="justify" wrapText="1"/>
    </xf>
    <xf numFmtId="0" fontId="0" fillId="2" borderId="7" xfId="0" applyFill="1" applyBorder="1" applyAlignment="1" applyProtection="1">
      <alignment horizontal="justify" vertical="justify" wrapText="1"/>
    </xf>
    <xf numFmtId="0" fontId="0" fillId="2" borderId="8" xfId="0" applyFill="1" applyBorder="1" applyAlignment="1" applyProtection="1">
      <alignment horizontal="justify" vertical="justify" wrapText="1"/>
    </xf>
    <xf numFmtId="0" fontId="25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left"/>
    </xf>
    <xf numFmtId="0" fontId="12" fillId="2" borderId="24" xfId="0" applyFont="1" applyFill="1" applyBorder="1" applyAlignment="1" applyProtection="1">
      <alignment horizontal="left"/>
    </xf>
    <xf numFmtId="0" fontId="58" fillId="12" borderId="10" xfId="0" applyFont="1" applyFill="1" applyBorder="1" applyAlignment="1">
      <alignment horizontal="center" vertical="center" wrapText="1"/>
    </xf>
    <xf numFmtId="0" fontId="58" fillId="12" borderId="34" xfId="0" applyFont="1" applyFill="1" applyBorder="1" applyAlignment="1">
      <alignment horizontal="center" vertical="center" wrapText="1"/>
    </xf>
    <xf numFmtId="0" fontId="36" fillId="12" borderId="44" xfId="0" applyFont="1" applyFill="1" applyBorder="1" applyAlignment="1">
      <alignment horizontal="center" vertical="center" textRotation="45" wrapText="1"/>
    </xf>
    <xf numFmtId="0" fontId="36" fillId="12" borderId="45" xfId="0" applyFont="1" applyFill="1" applyBorder="1" applyAlignment="1">
      <alignment horizontal="center" vertical="center" textRotation="45" wrapText="1"/>
    </xf>
    <xf numFmtId="0" fontId="36" fillId="12" borderId="15" xfId="0" applyFont="1" applyFill="1" applyBorder="1" applyAlignment="1">
      <alignment horizontal="center" vertical="center" textRotation="45" wrapText="1"/>
    </xf>
    <xf numFmtId="0" fontId="25" fillId="2" borderId="0" xfId="0" applyFont="1" applyFill="1" applyBorder="1" applyAlignment="1">
      <alignment horizontal="center"/>
    </xf>
    <xf numFmtId="0" fontId="36" fillId="12" borderId="31" xfId="0" applyFont="1" applyFill="1" applyBorder="1" applyAlignment="1">
      <alignment horizontal="center" vertical="center" wrapText="1"/>
    </xf>
    <xf numFmtId="0" fontId="36" fillId="12" borderId="32" xfId="0" applyFont="1" applyFill="1" applyBorder="1" applyAlignment="1">
      <alignment horizontal="center" vertical="center" wrapText="1"/>
    </xf>
    <xf numFmtId="0" fontId="36" fillId="12" borderId="29" xfId="0" applyFont="1" applyFill="1" applyBorder="1" applyAlignment="1">
      <alignment horizontal="center" vertical="center" wrapText="1"/>
    </xf>
    <xf numFmtId="0" fontId="36" fillId="12" borderId="33" xfId="0" applyFont="1" applyFill="1" applyBorder="1" applyAlignment="1">
      <alignment horizontal="center" vertical="center" wrapText="1"/>
    </xf>
    <xf numFmtId="0" fontId="58" fillId="12" borderId="35" xfId="0" applyFont="1" applyFill="1" applyBorder="1" applyAlignment="1">
      <alignment horizontal="center" vertical="center" wrapText="1"/>
    </xf>
    <xf numFmtId="0" fontId="42" fillId="9" borderId="31" xfId="22" applyFont="1" applyFill="1" applyBorder="1" applyAlignment="1">
      <alignment horizontal="center" vertical="center"/>
    </xf>
    <xf numFmtId="0" fontId="42" fillId="9" borderId="29" xfId="22" applyFont="1" applyFill="1" applyBorder="1" applyAlignment="1">
      <alignment horizontal="center" vertical="center"/>
    </xf>
    <xf numFmtId="167" fontId="45" fillId="5" borderId="14" xfId="0" applyNumberFormat="1" applyFont="1" applyFill="1" applyBorder="1" applyAlignment="1">
      <alignment horizontal="center" vertical="center"/>
    </xf>
    <xf numFmtId="0" fontId="26" fillId="2" borderId="33" xfId="22" applyFont="1" applyFill="1" applyBorder="1" applyAlignment="1">
      <alignment horizontal="center"/>
    </xf>
    <xf numFmtId="167" fontId="45" fillId="5" borderId="14" xfId="0" applyNumberFormat="1" applyFont="1" applyFill="1" applyBorder="1" applyAlignment="1" applyProtection="1">
      <alignment horizontal="center" vertical="center"/>
      <protection hidden="1"/>
    </xf>
    <xf numFmtId="0" fontId="40" fillId="5" borderId="38" xfId="22" applyFont="1" applyFill="1" applyBorder="1" applyAlignment="1">
      <alignment horizontal="center" vertical="center"/>
    </xf>
    <xf numFmtId="0" fontId="40" fillId="5" borderId="39" xfId="22" applyFont="1" applyFill="1" applyBorder="1" applyAlignment="1">
      <alignment horizontal="center" vertical="center"/>
    </xf>
    <xf numFmtId="167" fontId="25" fillId="2" borderId="0" xfId="0" applyNumberFormat="1" applyFont="1" applyFill="1" applyBorder="1" applyAlignment="1" applyProtection="1">
      <alignment horizontal="center"/>
      <protection hidden="1"/>
    </xf>
    <xf numFmtId="167" fontId="64" fillId="5" borderId="14" xfId="0" applyNumberFormat="1" applyFont="1" applyFill="1" applyBorder="1" applyAlignment="1">
      <alignment horizontal="center" vertical="center"/>
    </xf>
    <xf numFmtId="167" fontId="64" fillId="5" borderId="14" xfId="0" applyNumberFormat="1" applyFont="1" applyFill="1" applyBorder="1" applyAlignment="1" applyProtection="1">
      <alignment horizontal="center" vertical="center"/>
      <protection hidden="1"/>
    </xf>
    <xf numFmtId="0" fontId="41" fillId="2" borderId="0" xfId="0" applyFont="1" applyFill="1" applyAlignment="1">
      <alignment horizontal="center"/>
    </xf>
    <xf numFmtId="0" fontId="40" fillId="8" borderId="38" xfId="0" applyFont="1" applyFill="1" applyBorder="1" applyAlignment="1">
      <alignment horizontal="center" vertical="center"/>
    </xf>
    <xf numFmtId="0" fontId="40" fillId="8" borderId="39" xfId="0" applyFont="1" applyFill="1" applyBorder="1" applyAlignment="1">
      <alignment horizontal="center" vertical="center"/>
    </xf>
    <xf numFmtId="0" fontId="50" fillId="2" borderId="33" xfId="22" applyFont="1" applyFill="1" applyBorder="1" applyAlignment="1">
      <alignment horizontal="center"/>
    </xf>
    <xf numFmtId="2" fontId="42" fillId="10" borderId="27" xfId="0" applyNumberFormat="1" applyFont="1" applyFill="1" applyBorder="1" applyAlignment="1">
      <alignment horizontal="center" vertical="center"/>
    </xf>
    <xf numFmtId="2" fontId="42" fillId="10" borderId="28" xfId="0" applyNumberFormat="1" applyFont="1" applyFill="1" applyBorder="1" applyAlignment="1">
      <alignment horizontal="center" vertical="center"/>
    </xf>
    <xf numFmtId="167" fontId="45" fillId="8" borderId="14" xfId="0" applyNumberFormat="1" applyFont="1" applyFill="1" applyBorder="1" applyAlignment="1" applyProtection="1">
      <alignment horizontal="center" vertical="center"/>
      <protection hidden="1"/>
    </xf>
    <xf numFmtId="167" fontId="45" fillId="8" borderId="14" xfId="0" applyNumberFormat="1" applyFont="1" applyFill="1" applyBorder="1" applyAlignment="1">
      <alignment horizontal="center" vertical="center"/>
    </xf>
    <xf numFmtId="167" fontId="53" fillId="8" borderId="14" xfId="0" applyNumberFormat="1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center" vertical="center"/>
    </xf>
    <xf numFmtId="167" fontId="41" fillId="6" borderId="14" xfId="0" applyNumberFormat="1" applyFont="1" applyFill="1" applyBorder="1" applyAlignment="1">
      <alignment horizontal="center" vertical="center"/>
    </xf>
    <xf numFmtId="167" fontId="69" fillId="6" borderId="14" xfId="0" applyNumberFormat="1" applyFont="1" applyFill="1" applyBorder="1" applyAlignment="1">
      <alignment horizontal="center" vertical="center"/>
    </xf>
    <xf numFmtId="2" fontId="42" fillId="7" borderId="31" xfId="0" applyNumberFormat="1" applyFont="1" applyFill="1" applyBorder="1" applyAlignment="1">
      <alignment horizontal="center" vertical="center"/>
    </xf>
    <xf numFmtId="2" fontId="42" fillId="7" borderId="29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/>
    </xf>
    <xf numFmtId="167" fontId="41" fillId="6" borderId="14" xfId="0" applyNumberFormat="1" applyFont="1" applyFill="1" applyBorder="1" applyAlignment="1" applyProtection="1">
      <alignment horizontal="center" vertical="center"/>
      <protection hidden="1"/>
    </xf>
    <xf numFmtId="167" fontId="41" fillId="2" borderId="0" xfId="0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 applyFill="1" applyBorder="1" applyAlignment="1">
      <alignment horizontal="center" wrapText="1"/>
    </xf>
    <xf numFmtId="0" fontId="41" fillId="0" borderId="0" xfId="0" applyFont="1" applyFill="1" applyBorder="1"/>
    <xf numFmtId="164" fontId="41" fillId="2" borderId="0" xfId="0" applyNumberFormat="1" applyFont="1" applyFill="1" applyBorder="1" applyAlignment="1">
      <alignment horizontal="center" vertical="center"/>
    </xf>
    <xf numFmtId="0" fontId="41" fillId="2" borderId="0" xfId="0" applyFont="1" applyFill="1" applyBorder="1"/>
    <xf numFmtId="0" fontId="4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textRotation="45"/>
    </xf>
    <xf numFmtId="0" fontId="23" fillId="0" borderId="0" xfId="0" applyFont="1" applyFill="1" applyAlignment="1">
      <alignment horizontal="center" vertical="center" textRotation="45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6" fontId="23" fillId="0" borderId="0" xfId="0" applyNumberFormat="1" applyFont="1" applyFill="1" applyAlignment="1">
      <alignment horizontal="center" vertical="center"/>
    </xf>
  </cellXfs>
  <cellStyles count="39">
    <cellStyle name="1 indent" xfId="1"/>
    <cellStyle name="2 indents" xfId="2"/>
    <cellStyle name="3 indents" xfId="3"/>
    <cellStyle name="4 indents" xfId="4"/>
    <cellStyle name="Comma" xfId="37" builtinId="3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3" xfId="26"/>
    <cellStyle name="Normal 4" xfId="27"/>
    <cellStyle name="Normal 48" xfId="38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910000"/>
      <color rgb="FF820000"/>
      <color rgb="FF5A0000"/>
      <color rgb="FF640000"/>
      <color rgb="FF6E0000"/>
      <color rgb="FF730000"/>
      <color rgb="FF780000"/>
      <color rgb="FF7D0000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494251</xdr:colOff>
      <xdr:row>13</xdr:row>
      <xdr:rowOff>142456</xdr:rowOff>
    </xdr:from>
    <xdr:to>
      <xdr:col>8</xdr:col>
      <xdr:colOff>351864</xdr:colOff>
      <xdr:row>37</xdr:row>
      <xdr:rowOff>109445</xdr:rowOff>
    </xdr:to>
    <xdr:pic>
      <xdr:nvPicPr>
        <xdr:cNvPr id="2" name="Picture 1" descr="Crna Gora_map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9369" y="2439662"/>
          <a:ext cx="4082230" cy="4079548"/>
        </a:xfrm>
        <a:prstGeom prst="rect">
          <a:avLst/>
        </a:prstGeom>
      </xdr:spPr>
    </xdr:pic>
    <xdr:clientData/>
  </xdr:twoCellAnchor>
  <xdr:twoCellAnchor editAs="oneCell">
    <xdr:from>
      <xdr:col>9</xdr:col>
      <xdr:colOff>528272</xdr:colOff>
      <xdr:row>1</xdr:row>
      <xdr:rowOff>28566</xdr:rowOff>
    </xdr:from>
    <xdr:to>
      <xdr:col>11</xdr:col>
      <xdr:colOff>95250</xdr:colOff>
      <xdr:row>5</xdr:row>
      <xdr:rowOff>105508</xdr:rowOff>
    </xdr:to>
    <xdr:pic>
      <xdr:nvPicPr>
        <xdr:cNvPr id="4" name="Picture 3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05072" y="28566"/>
          <a:ext cx="786178" cy="9056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5</xdr:col>
          <xdr:colOff>0</xdr:colOff>
          <xdr:row>4</xdr:row>
          <xdr:rowOff>123825</xdr:rowOff>
        </xdr:to>
        <xdr:sp macro="" textlink="">
          <xdr:nvSpPr>
            <xdr:cNvPr id="43010" name="List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85725</xdr:rowOff>
    </xdr:from>
    <xdr:to>
      <xdr:col>7</xdr:col>
      <xdr:colOff>167053</xdr:colOff>
      <xdr:row>7</xdr:row>
      <xdr:rowOff>19792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0050" y="247650"/>
          <a:ext cx="786178" cy="9056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19050</xdr:rowOff>
        </xdr:from>
        <xdr:to>
          <xdr:col>3</xdr:col>
          <xdr:colOff>666750</xdr:colOff>
          <xdr:row>1</xdr:row>
          <xdr:rowOff>142875</xdr:rowOff>
        </xdr:to>
        <xdr:sp macro="" textlink="">
          <xdr:nvSpPr>
            <xdr:cNvPr id="70657" name="List Box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0</xdr:row>
      <xdr:rowOff>104775</xdr:rowOff>
    </xdr:from>
    <xdr:to>
      <xdr:col>10</xdr:col>
      <xdr:colOff>264684</xdr:colOff>
      <xdr:row>5</xdr:row>
      <xdr:rowOff>143617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53600" y="104775"/>
          <a:ext cx="786178" cy="9056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2</xdr:col>
          <xdr:colOff>1228725</xdr:colOff>
          <xdr:row>1</xdr:row>
          <xdr:rowOff>142875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19050</xdr:rowOff>
        </xdr:from>
        <xdr:to>
          <xdr:col>2</xdr:col>
          <xdr:colOff>1247775</xdr:colOff>
          <xdr:row>1</xdr:row>
          <xdr:rowOff>142875</xdr:rowOff>
        </xdr:to>
        <xdr:sp macro="" textlink="">
          <xdr:nvSpPr>
            <xdr:cNvPr id="39938" name="List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1219200</xdr:colOff>
          <xdr:row>1</xdr:row>
          <xdr:rowOff>133350</xdr:rowOff>
        </xdr:to>
        <xdr:sp macro="" textlink="">
          <xdr:nvSpPr>
            <xdr:cNvPr id="41986" name="List Box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I100"/>
  <sheetViews>
    <sheetView zoomScale="85" zoomScaleNormal="85" zoomScaleSheetLayoutView="100" workbookViewId="0">
      <selection activeCell="V31" sqref="V31"/>
    </sheetView>
  </sheetViews>
  <sheetFormatPr defaultColWidth="9.140625" defaultRowHeight="12.75"/>
  <cols>
    <col min="1" max="4" width="9.140625" style="49"/>
    <col min="5" max="5" width="8.85546875" style="49" customWidth="1"/>
    <col min="6" max="11" width="9.140625" style="49"/>
    <col min="12" max="12" width="8.5703125" style="49" customWidth="1"/>
    <col min="13" max="13" width="12" style="49" customWidth="1"/>
    <col min="14" max="14" width="9.140625" style="49"/>
    <col min="15" max="15" width="12.85546875" style="49" customWidth="1"/>
    <col min="16" max="16384" width="9.140625" style="49"/>
  </cols>
  <sheetData>
    <row r="1" spans="1:35" ht="12.75" customHeight="1">
      <c r="A1" s="48"/>
      <c r="B1" s="48"/>
      <c r="D1" s="50"/>
      <c r="E1" s="50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5" ht="12.75" customHeight="1">
      <c r="A2" s="48"/>
      <c r="B2" s="51"/>
      <c r="C2" s="50"/>
      <c r="D2" s="50"/>
      <c r="E2" s="50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</row>
    <row r="3" spans="1:35" ht="27" customHeight="1">
      <c r="A3" s="48"/>
      <c r="B3" s="489" t="str">
        <f>IF(MasterSheet!$A$1=1,MasterSheet!B30,MasterSheet!B31)</f>
        <v>Napomena: Informacija je urađena na engleskom i crnogorskom jeziku</v>
      </c>
      <c r="C3" s="490"/>
      <c r="D3" s="490"/>
      <c r="E3" s="491"/>
      <c r="G3" s="48"/>
      <c r="H3" s="51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4" spans="1:35">
      <c r="A4" s="48"/>
      <c r="B4" s="48"/>
      <c r="C4" s="50"/>
      <c r="D4" s="50"/>
      <c r="E4" s="50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</row>
    <row r="5" spans="1: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5" ht="15">
      <c r="A8" s="48"/>
      <c r="B8" s="48"/>
      <c r="C8" s="48"/>
      <c r="D8" s="48"/>
      <c r="E8" s="48"/>
      <c r="F8" s="48"/>
      <c r="G8" s="48"/>
      <c r="H8" s="48"/>
      <c r="I8" s="48"/>
      <c r="J8" s="492" t="str">
        <f>IF(MasterSheet!$A$1 = 1, MasterSheet!C5,MasterSheet!B5)</f>
        <v>CRNA GORA</v>
      </c>
      <c r="K8" s="492"/>
      <c r="L8" s="492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5" ht="15">
      <c r="A9" s="48"/>
      <c r="B9" s="48"/>
      <c r="C9" s="48"/>
      <c r="D9" s="48"/>
      <c r="E9" s="48"/>
      <c r="F9" s="48"/>
      <c r="G9" s="48"/>
      <c r="H9" s="48"/>
      <c r="I9" s="492" t="str">
        <f>IF(MasterSheet!$A$1 = 1, MasterSheet!C6,MasterSheet!B6)</f>
        <v>MINISTARSTVO FINANSIJA</v>
      </c>
      <c r="J9" s="492"/>
      <c r="K9" s="492"/>
      <c r="L9" s="492"/>
      <c r="M9" s="492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ht="14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93" t="str">
        <f>IF(MasterSheet!$A$1=1, MasterSheet!C8,MasterSheet!B8)</f>
        <v>Površina (km²)</v>
      </c>
      <c r="L18" s="493"/>
      <c r="M18" s="493"/>
      <c r="N18" s="493"/>
      <c r="O18" s="372">
        <v>13812</v>
      </c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 ht="14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94" t="str">
        <f>IF(MasterSheet!$A$1=1, MasterSheet!C9,MasterSheet!B9)</f>
        <v>Broj stanovnika (Popis 2011)</v>
      </c>
      <c r="L19" s="494"/>
      <c r="M19" s="494"/>
      <c r="N19" s="494"/>
      <c r="O19" s="373">
        <v>625266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ht="14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374"/>
      <c r="L20" s="374"/>
      <c r="M20" s="374"/>
      <c r="N20" s="374"/>
      <c r="O20" s="375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ht="14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93" t="str">
        <f>IF(MasterSheet!$A$1=1, MasterSheet!C10,MasterSheet!B10)</f>
        <v>Glavni grad</v>
      </c>
      <c r="L21" s="493"/>
      <c r="M21" s="493"/>
      <c r="N21" s="493"/>
      <c r="O21" s="376" t="s">
        <v>217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ht="14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94" t="str">
        <f>IF(MasterSheet!$A$1=1, MasterSheet!C11,MasterSheet!B11)</f>
        <v>Prijestonica</v>
      </c>
      <c r="L22" s="494"/>
      <c r="M22" s="494"/>
      <c r="N22" s="494"/>
      <c r="O22" s="377" t="s">
        <v>218</v>
      </c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 ht="14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374"/>
      <c r="L23" s="374"/>
      <c r="M23" s="374"/>
      <c r="N23" s="374"/>
      <c r="O23" s="375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ht="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94" t="str">
        <f>IF(MasterSheet!$A$1=1, MasterSheet!C12,MasterSheet!B12)</f>
        <v>Valuta</v>
      </c>
      <c r="L24" s="494"/>
      <c r="M24" s="494"/>
      <c r="N24" s="494"/>
      <c r="O24" s="376" t="s">
        <v>399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ht="14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374"/>
      <c r="L25" s="378"/>
      <c r="M25" s="378"/>
      <c r="N25" s="378"/>
      <c r="O25" s="379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ht="14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93" t="str">
        <f>IF(MasterSheet!$A$1=1, MasterSheet!C13,MasterSheet!B13)</f>
        <v>BDP (mil. €)*</v>
      </c>
      <c r="L26" s="493"/>
      <c r="M26" s="493"/>
      <c r="N26" s="493"/>
      <c r="O26" s="380">
        <f>+'Public expenditure_int'!V9</f>
        <v>3595000000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ht="14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93" t="str">
        <f>IF(MasterSheet!$A$1=1, MasterSheet!C14,MasterSheet!B14)</f>
        <v>BDP per capita (€)*</v>
      </c>
      <c r="L27" s="493"/>
      <c r="M27" s="493"/>
      <c r="N27" s="493"/>
      <c r="O27" s="372">
        <f>O26/O19</f>
        <v>5749.5529902473509</v>
      </c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ht="14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93" t="str">
        <f>IF(MasterSheet!$A$1=1, MasterSheet!C15,MasterSheet!B15)</f>
        <v xml:space="preserve">   Inflacija (%)</v>
      </c>
      <c r="L28" s="493"/>
      <c r="M28" s="493"/>
      <c r="N28" s="493"/>
      <c r="O28" s="381">
        <v>1.5</v>
      </c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ht="14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94" t="str">
        <f>IF(MasterSheet!$A$1=1, MasterSheet!C17,MasterSheet!B17)</f>
        <v xml:space="preserve">   Javna potrošnja (% BDP)</v>
      </c>
      <c r="L29" s="494"/>
      <c r="M29" s="494"/>
      <c r="N29" s="494"/>
      <c r="O29" s="382">
        <f>+'Public expenditure_int'!W33</f>
        <v>50.863726556689834</v>
      </c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ht="14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383"/>
      <c r="L30" s="384"/>
      <c r="M30" s="385"/>
      <c r="N30" s="385"/>
      <c r="O30" s="372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ht="14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93" t="str">
        <f>IF(MasterSheet!$A$1=1, MasterSheet!C18,MasterSheet!B18)</f>
        <v>Prosječna neto zarada (€)</v>
      </c>
      <c r="L31" s="493"/>
      <c r="M31" s="493"/>
      <c r="N31" s="493"/>
      <c r="O31" s="372">
        <v>486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ht="14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94" t="str">
        <f>IF(MasterSheet!$A$1=1, MasterSheet!C19,MasterSheet!B19)</f>
        <v>Stopa nezaposlenosti (%)</v>
      </c>
      <c r="L32" s="494"/>
      <c r="M32" s="494"/>
      <c r="N32" s="494"/>
      <c r="O32" s="382">
        <v>14.9</v>
      </c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:3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52" t="str">
        <f>IF(MasterSheet!$A$1=1, MasterSheet!C21,MasterSheet!B21)</f>
        <v>Izvor: ZZZ, Monstat, Ministarstvo finansija</v>
      </c>
      <c r="L33" s="48"/>
      <c r="M33" s="48"/>
      <c r="N33" s="48"/>
      <c r="O33" s="53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:3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54" t="str">
        <f>IF(MasterSheet!$A$1=1, MasterSheet!B25,MasterSheet!B24)</f>
        <v>*podaci su procjena Ministarstva finansija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:3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 t="str">
        <f>IF(MasterSheet!$A$1=1,MasterSheet!C22,MasterSheet!B22)</f>
        <v>Ažurirano:</v>
      </c>
      <c r="L39" s="487">
        <v>41329</v>
      </c>
      <c r="M39" s="48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:3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53" t="s">
        <v>398</v>
      </c>
      <c r="L41" s="48"/>
      <c r="M41" s="110" t="s">
        <v>397</v>
      </c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:3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:3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3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:3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:3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:3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1:3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1:3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:3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:3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:3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:3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:3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:3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:3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:3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:3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:3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:3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:3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:3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:3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:3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:3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:3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:3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:3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:3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:3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:3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:3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:3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:3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:3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:3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:3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:3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:3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:3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:3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:3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:3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:3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:3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:3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</sheetData>
  <sheetProtection formatCells="0" formatColumns="0" formatRows="0" insertHyperlinks="0" sort="0" autoFilter="0"/>
  <mergeCells count="15">
    <mergeCell ref="L39:M39"/>
    <mergeCell ref="B3:E3"/>
    <mergeCell ref="J8:L8"/>
    <mergeCell ref="I9:M9"/>
    <mergeCell ref="K31:N31"/>
    <mergeCell ref="K32:N32"/>
    <mergeCell ref="K26:N26"/>
    <mergeCell ref="K18:N18"/>
    <mergeCell ref="K19:N19"/>
    <mergeCell ref="K27:N27"/>
    <mergeCell ref="K21:N21"/>
    <mergeCell ref="K22:N22"/>
    <mergeCell ref="K24:N24"/>
    <mergeCell ref="K29:N29"/>
    <mergeCell ref="K28:N28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rowBreaks count="1" manualBreakCount="1">
    <brk id="78" max="16383" man="1"/>
  </rowBreaks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10" r:id="rId4" name="List Box 2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5</xdr:col>
                    <xdr:colOff>0</xdr:colOff>
                    <xdr:row>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99"/>
  <sheetViews>
    <sheetView topLeftCell="D1" zoomScale="80" zoomScaleNormal="80" zoomScaleSheetLayoutView="115" workbookViewId="0">
      <selection activeCell="V13" sqref="V13"/>
    </sheetView>
  </sheetViews>
  <sheetFormatPr defaultRowHeight="12.75"/>
  <cols>
    <col min="1" max="3" width="9" customWidth="1"/>
    <col min="4" max="4" width="25.85546875" customWidth="1"/>
    <col min="5" max="5" width="41.5703125" customWidth="1"/>
    <col min="6" max="6" width="10.85546875" customWidth="1"/>
    <col min="7" max="10" width="9.28515625" customWidth="1"/>
    <col min="11" max="11" width="11" customWidth="1"/>
    <col min="12" max="15" width="9.28515625" customWidth="1"/>
    <col min="22" max="37" width="9.140625" style="13"/>
  </cols>
  <sheetData>
    <row r="1" spans="1:2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15">
      <c r="A8" s="13"/>
      <c r="B8" s="13"/>
      <c r="C8" s="13"/>
      <c r="D8" s="13"/>
      <c r="E8" s="13"/>
      <c r="F8" s="13"/>
      <c r="G8" s="13"/>
      <c r="H8" s="13"/>
      <c r="I8" s="16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5">
      <c r="A9" s="13"/>
      <c r="B9" s="13"/>
      <c r="C9" s="13"/>
      <c r="D9" s="13"/>
      <c r="E9" s="13"/>
      <c r="F9" s="500" t="str">
        <f>IF(MasterSheet!$A$1 = 1, MasterSheet!C5,MasterSheet!B5)</f>
        <v>CRNA GORA</v>
      </c>
      <c r="G9" s="500"/>
      <c r="H9" s="500"/>
      <c r="I9" s="41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15">
      <c r="A10" s="13"/>
      <c r="B10" s="13"/>
      <c r="C10" s="13"/>
      <c r="D10" s="13"/>
      <c r="E10" s="13"/>
      <c r="F10" s="500" t="str">
        <f>IF(MasterSheet!$A$1 = 1, MasterSheet!C6,MasterSheet!B6)</f>
        <v>MINISTARSTVO FINANSIJA</v>
      </c>
      <c r="G10" s="500"/>
      <c r="H10" s="500"/>
      <c r="I10" s="41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13.5" thickBot="1">
      <c r="A14" s="13"/>
      <c r="B14" s="13"/>
      <c r="C14" s="17"/>
      <c r="D14" s="1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16.5" customHeight="1" thickTop="1" thickBot="1">
      <c r="A15" s="13"/>
      <c r="B15" s="13"/>
      <c r="C15" s="13"/>
      <c r="D15" s="501" t="str">
        <f>IF(MasterSheet!$A$1=1,MasterSheet!D40,MasterSheet!B40)</f>
        <v>Makroekonomski i fiskalni okvir  (u % BDP-a)</v>
      </c>
      <c r="E15" s="502"/>
      <c r="F15" s="495" t="str">
        <f>IF(MasterSheet!$A$1=1,MasterSheet!F42,MasterSheet!F40)</f>
        <v>Ostvarenje</v>
      </c>
      <c r="G15" s="496"/>
      <c r="H15" s="496"/>
      <c r="I15" s="496"/>
      <c r="J15" s="505"/>
      <c r="K15" s="344" t="str">
        <f>IF(MasterSheet!$A$1=1,MasterSheet!I42,MasterSheet!I40)</f>
        <v>Procjena</v>
      </c>
      <c r="L15" s="495" t="str">
        <f>IF(MasterSheet!$A$1=1,MasterSheet!J42,MasterSheet!J40)</f>
        <v>Osnovni scenario</v>
      </c>
      <c r="M15" s="496"/>
      <c r="N15" s="495" t="str">
        <f>IF(MasterSheet!$A$1=1,MasterSheet!M42,MasterSheet!M40)</f>
        <v>Scenario nižeg rasta</v>
      </c>
      <c r="O15" s="496"/>
      <c r="P15" s="13"/>
      <c r="Q15" s="13"/>
      <c r="R15" s="13"/>
      <c r="S15" s="13"/>
      <c r="T15" s="13"/>
      <c r="U15" s="13"/>
    </row>
    <row r="16" spans="1:21" ht="16.5" thickTop="1" thickBot="1">
      <c r="A16" s="13"/>
      <c r="B16" s="13"/>
      <c r="C16" s="13"/>
      <c r="D16" s="503"/>
      <c r="E16" s="504"/>
      <c r="F16" s="104" t="s">
        <v>222</v>
      </c>
      <c r="G16" s="105" t="s">
        <v>223</v>
      </c>
      <c r="H16" s="106" t="s">
        <v>224</v>
      </c>
      <c r="I16" s="107" t="s">
        <v>225</v>
      </c>
      <c r="J16" s="107" t="s">
        <v>396</v>
      </c>
      <c r="K16" s="107">
        <v>2013</v>
      </c>
      <c r="L16" s="107">
        <v>2014</v>
      </c>
      <c r="M16" s="107">
        <v>2015</v>
      </c>
      <c r="N16" s="107">
        <v>2014</v>
      </c>
      <c r="O16" s="107">
        <v>2015</v>
      </c>
      <c r="P16" s="13"/>
      <c r="Q16" s="13"/>
      <c r="R16" s="13"/>
      <c r="S16" s="13"/>
      <c r="T16" s="13"/>
      <c r="U16" s="13"/>
    </row>
    <row r="17" spans="1:21" ht="15.75" thickTop="1">
      <c r="A17" s="13"/>
      <c r="B17" s="13"/>
      <c r="C17" s="13"/>
      <c r="D17" s="497" t="str">
        <f>IF(MasterSheet!$A$1=1,MasterSheet!D42,MasterSheet!B42)</f>
        <v>Makroekonomski pokazatelji</v>
      </c>
      <c r="E17" s="99" t="str">
        <f>IF(MasterSheet!$A$1=1,MasterSheet!E42,MasterSheet!C42)</f>
        <v>Nominalni rast BDP-a</v>
      </c>
      <c r="F17" s="84">
        <v>15.1</v>
      </c>
      <c r="G17" s="85">
        <v>-3.4</v>
      </c>
      <c r="H17" s="85">
        <v>4.0999999999999996</v>
      </c>
      <c r="I17" s="86">
        <v>4.2</v>
      </c>
      <c r="J17" s="86">
        <v>-2.6</v>
      </c>
      <c r="K17" s="86">
        <v>5.2</v>
      </c>
      <c r="L17" s="338">
        <v>6.2</v>
      </c>
      <c r="M17" s="339">
        <v>6.1</v>
      </c>
      <c r="N17" s="338">
        <v>3.1</v>
      </c>
      <c r="O17" s="339">
        <v>3.5</v>
      </c>
      <c r="P17" s="334"/>
      <c r="Q17" s="13"/>
      <c r="R17" s="13"/>
      <c r="S17" s="13"/>
      <c r="T17" s="13"/>
      <c r="U17" s="13"/>
    </row>
    <row r="18" spans="1:21" ht="15">
      <c r="A18" s="13"/>
      <c r="B18" s="13"/>
      <c r="C18" s="13"/>
      <c r="D18" s="498"/>
      <c r="E18" s="100" t="str">
        <f>IF(MasterSheet!$A$1=1,MasterSheet!E43,MasterSheet!C43)</f>
        <v>Realni rast BDP-a</v>
      </c>
      <c r="F18" s="87">
        <v>6.9</v>
      </c>
      <c r="G18" s="88">
        <v>-5.7</v>
      </c>
      <c r="H18" s="88">
        <v>2.5</v>
      </c>
      <c r="I18" s="89">
        <v>3.2</v>
      </c>
      <c r="J18" s="89">
        <v>-2.5</v>
      </c>
      <c r="K18" s="89">
        <v>2.6</v>
      </c>
      <c r="L18" s="87">
        <v>3.6</v>
      </c>
      <c r="M18" s="88">
        <v>3.5</v>
      </c>
      <c r="N18" s="87">
        <v>1.6</v>
      </c>
      <c r="O18" s="88">
        <v>2</v>
      </c>
      <c r="P18" s="334"/>
      <c r="Q18" s="13"/>
      <c r="R18" s="13"/>
      <c r="S18" s="13"/>
      <c r="T18" s="13"/>
      <c r="U18" s="13"/>
    </row>
    <row r="19" spans="1:21" ht="15">
      <c r="A19" s="13"/>
      <c r="B19" s="13"/>
      <c r="C19" s="13"/>
      <c r="D19" s="498"/>
      <c r="E19" s="100" t="str">
        <f>IF(MasterSheet!$A$1=1,MasterSheet!E44,MasterSheet!C44)</f>
        <v>Inflacija</v>
      </c>
      <c r="F19" s="87">
        <v>7.1</v>
      </c>
      <c r="G19" s="88">
        <v>3.4</v>
      </c>
      <c r="H19" s="88">
        <v>0.5</v>
      </c>
      <c r="I19" s="89">
        <v>3.1</v>
      </c>
      <c r="J19" s="90">
        <v>4.0999999999999996</v>
      </c>
      <c r="K19" s="90">
        <v>2.5</v>
      </c>
      <c r="L19" s="95">
        <v>2.9</v>
      </c>
      <c r="M19" s="96">
        <v>2.5</v>
      </c>
      <c r="N19" s="95">
        <v>1.5</v>
      </c>
      <c r="O19" s="96">
        <v>1.5</v>
      </c>
      <c r="P19" s="334"/>
      <c r="Q19" s="13"/>
      <c r="R19" s="13"/>
      <c r="S19" s="13"/>
      <c r="T19" s="13"/>
      <c r="U19" s="13"/>
    </row>
    <row r="20" spans="1:21" ht="15">
      <c r="A20" s="13"/>
      <c r="B20" s="13"/>
      <c r="C20" s="13"/>
      <c r="D20" s="498"/>
      <c r="E20" s="100" t="str">
        <f>IF(MasterSheet!$A$1=1,MasterSheet!E45,MasterSheet!C45)</f>
        <v xml:space="preserve">Uvoz </v>
      </c>
      <c r="F20" s="87">
        <v>82.7</v>
      </c>
      <c r="G20" s="88">
        <v>65.900000000000006</v>
      </c>
      <c r="H20" s="88">
        <v>63.7</v>
      </c>
      <c r="I20" s="90">
        <v>64.920904374068499</v>
      </c>
      <c r="J20" s="90">
        <v>44.124295456191042</v>
      </c>
      <c r="K20" s="90">
        <v>45.227529806546684</v>
      </c>
      <c r="L20" s="95">
        <v>64.244880372327401</v>
      </c>
      <c r="M20" s="96">
        <v>62.435698516667415</v>
      </c>
      <c r="N20" s="95">
        <v>63.953219074979508</v>
      </c>
      <c r="O20" s="96">
        <v>61.451975673414339</v>
      </c>
      <c r="P20" s="334"/>
      <c r="Q20" s="13"/>
      <c r="R20" s="13"/>
      <c r="S20" s="13"/>
      <c r="T20" s="13"/>
      <c r="U20" s="13"/>
    </row>
    <row r="21" spans="1:21" ht="15">
      <c r="A21" s="13"/>
      <c r="B21" s="13"/>
      <c r="C21" s="13"/>
      <c r="D21" s="498"/>
      <c r="E21" s="100" t="str">
        <f>IF(MasterSheet!$A$1=1,MasterSheet!E46,MasterSheet!C46)</f>
        <v>Izvoz</v>
      </c>
      <c r="F21" s="87">
        <v>38.9</v>
      </c>
      <c r="G21" s="88">
        <v>32.799999999999997</v>
      </c>
      <c r="H21" s="88">
        <v>35.6</v>
      </c>
      <c r="I21" s="90">
        <v>40.861703246074597</v>
      </c>
      <c r="J21" s="90">
        <v>68.798019994513851</v>
      </c>
      <c r="K21" s="90">
        <v>66.10623882497525</v>
      </c>
      <c r="L21" s="95">
        <v>44.405624473775241</v>
      </c>
      <c r="M21" s="96">
        <v>43.893461433771044</v>
      </c>
      <c r="N21" s="95">
        <v>44.651676514164734</v>
      </c>
      <c r="O21" s="96">
        <v>44.328130236735468</v>
      </c>
      <c r="P21" s="334"/>
      <c r="Q21" s="13"/>
      <c r="R21" s="13"/>
      <c r="S21" s="13"/>
      <c r="T21" s="13"/>
      <c r="U21" s="13"/>
    </row>
    <row r="22" spans="1:21" ht="15">
      <c r="A22" s="13"/>
      <c r="B22" s="13"/>
      <c r="C22" s="13"/>
      <c r="D22" s="498"/>
      <c r="E22" s="100" t="str">
        <f>IF(MasterSheet!$A$1=1,MasterSheet!E47,MasterSheet!C47)</f>
        <v>Ostalo</v>
      </c>
      <c r="F22" s="87">
        <v>3.8</v>
      </c>
      <c r="G22" s="88">
        <v>3</v>
      </c>
      <c r="H22" s="88">
        <v>3</v>
      </c>
      <c r="I22" s="90">
        <v>4.452607558301338</v>
      </c>
      <c r="J22" s="90">
        <v>6.0118503486931942</v>
      </c>
      <c r="K22" s="90">
        <v>5.4356106464315701</v>
      </c>
      <c r="L22" s="95">
        <v>5.2609471994111203</v>
      </c>
      <c r="M22" s="96">
        <v>4.9590641681735477</v>
      </c>
      <c r="N22" s="95">
        <v>5.4387739549588865</v>
      </c>
      <c r="O22" s="96">
        <v>5.2533313580207484</v>
      </c>
      <c r="P22" s="334"/>
      <c r="Q22" s="13"/>
      <c r="R22" s="13"/>
      <c r="S22" s="13"/>
      <c r="T22" s="13"/>
      <c r="U22" s="13"/>
    </row>
    <row r="23" spans="1:21" ht="15">
      <c r="A23" s="13"/>
      <c r="B23" s="13"/>
      <c r="C23" s="13"/>
      <c r="D23" s="498"/>
      <c r="E23" s="100" t="str">
        <f>IF(MasterSheet!$A$1=1,MasterSheet!E48,MasterSheet!C48)</f>
        <v>Deficit tekućeg računa</v>
      </c>
      <c r="F23" s="87">
        <v>-40</v>
      </c>
      <c r="G23" s="88">
        <v>-30.1</v>
      </c>
      <c r="H23" s="88">
        <v>-25.1</v>
      </c>
      <c r="I23" s="90">
        <v>-19.606593569692581</v>
      </c>
      <c r="J23" s="90">
        <v>-18.661874189629607</v>
      </c>
      <c r="K23" s="90">
        <v>-15.4</v>
      </c>
      <c r="L23" s="95">
        <v>-14.6</v>
      </c>
      <c r="M23" s="96">
        <v>-13.6</v>
      </c>
      <c r="N23" s="95">
        <v>-13.6</v>
      </c>
      <c r="O23" s="96">
        <v>-11.8</v>
      </c>
      <c r="P23" s="334"/>
      <c r="Q23" s="13"/>
      <c r="R23" s="13"/>
      <c r="S23" s="13"/>
      <c r="T23" s="13"/>
      <c r="U23" s="13"/>
    </row>
    <row r="24" spans="1:21" ht="15">
      <c r="A24" s="13"/>
      <c r="B24" s="13"/>
      <c r="C24" s="13"/>
      <c r="D24" s="498"/>
      <c r="E24" s="100" t="str">
        <f>IF(MasterSheet!$A$1=1,MasterSheet!E49,MasterSheet!C49)</f>
        <v>Neto strane direktne investicije</v>
      </c>
      <c r="F24" s="87">
        <v>18.8</v>
      </c>
      <c r="G24" s="88">
        <v>35.799999999999997</v>
      </c>
      <c r="H24" s="88">
        <v>17.8</v>
      </c>
      <c r="I24" s="90">
        <v>12.028224584577901</v>
      </c>
      <c r="J24" s="90">
        <v>14.658987537065041</v>
      </c>
      <c r="K24" s="90">
        <v>8.8438104836220877</v>
      </c>
      <c r="L24" s="95">
        <v>14.763419953763874</v>
      </c>
      <c r="M24" s="96">
        <v>16.619566401446487</v>
      </c>
      <c r="N24" s="95">
        <v>9.4076090031721158</v>
      </c>
      <c r="O24" s="96">
        <v>9.6547711444705619</v>
      </c>
      <c r="P24" s="334"/>
      <c r="Q24" s="13"/>
      <c r="R24" s="13"/>
      <c r="S24" s="13"/>
      <c r="T24" s="13"/>
      <c r="U24" s="13"/>
    </row>
    <row r="25" spans="1:21" ht="14.25" customHeight="1">
      <c r="A25" s="13"/>
      <c r="B25" s="13"/>
      <c r="C25" s="13"/>
      <c r="D25" s="498"/>
      <c r="E25" s="100" t="str">
        <f>IF(MasterSheet!$A$1=1,MasterSheet!E50,MasterSheet!C50)</f>
        <v>Domaći krediti</v>
      </c>
      <c r="F25" s="87">
        <v>88.5</v>
      </c>
      <c r="G25" s="88">
        <v>77.7</v>
      </c>
      <c r="H25" s="88">
        <v>68.599999999999994</v>
      </c>
      <c r="I25" s="90">
        <v>60.621231517040506</v>
      </c>
      <c r="J25" s="90">
        <v>74.374479977134868</v>
      </c>
      <c r="K25" s="90">
        <v>72.83544724285801</v>
      </c>
      <c r="L25" s="340"/>
      <c r="M25" s="341"/>
      <c r="N25" s="340"/>
      <c r="O25" s="341"/>
      <c r="P25" s="334"/>
      <c r="Q25" s="13"/>
      <c r="R25" s="13"/>
      <c r="S25" s="13"/>
      <c r="T25" s="13"/>
      <c r="U25" s="13"/>
    </row>
    <row r="26" spans="1:21" ht="15.75" thickBot="1">
      <c r="A26" s="13"/>
      <c r="B26" s="13"/>
      <c r="C26" s="13"/>
      <c r="D26" s="499"/>
      <c r="E26" s="101" t="str">
        <f>IF(MasterSheet!$A$1=1,MasterSheet!E51,MasterSheet!C51)</f>
        <v>Bankarski depoziti (domaći)</v>
      </c>
      <c r="F26" s="91">
        <v>50.5</v>
      </c>
      <c r="G26" s="92">
        <v>48.5</v>
      </c>
      <c r="H26" s="92">
        <v>46.8</v>
      </c>
      <c r="I26" s="93">
        <v>46.264571467443396</v>
      </c>
      <c r="J26" s="93">
        <v>62.901902251579919</v>
      </c>
      <c r="K26" s="93">
        <v>63.374282780696987</v>
      </c>
      <c r="L26" s="342"/>
      <c r="M26" s="343"/>
      <c r="N26" s="342"/>
      <c r="O26" s="343"/>
      <c r="P26" s="334"/>
      <c r="Q26" s="13"/>
      <c r="R26" s="13"/>
      <c r="S26" s="13"/>
      <c r="T26" s="13"/>
      <c r="U26" s="13"/>
    </row>
    <row r="27" spans="1:21" ht="15.75" thickTop="1">
      <c r="A27" s="13"/>
      <c r="B27" s="13"/>
      <c r="C27" s="13"/>
      <c r="D27" s="497" t="str">
        <f>IF(MasterSheet!$A$1=1,MasterSheet!D52,MasterSheet!B52)</f>
        <v>Fiskalni pokazatelji</v>
      </c>
      <c r="E27" s="99" t="str">
        <f>IF(MasterSheet!$A$1=1,MasterSheet!E52,MasterSheet!C52)</f>
        <v>Izvorni javni prihodi</v>
      </c>
      <c r="F27" s="84">
        <f>+'Public expenditure_int'!I13</f>
        <v>50.053038550005077</v>
      </c>
      <c r="G27" s="85">
        <f>+'Public expenditure_int'!K13</f>
        <v>45.318083621938953</v>
      </c>
      <c r="H27" s="85">
        <f>+'Public expenditure_int'!M13</f>
        <v>42.058432659470782</v>
      </c>
      <c r="I27" s="94">
        <f>+'Public expenditure_int'!O13</f>
        <v>39.359104963246558</v>
      </c>
      <c r="J27" s="94">
        <f>+'Public expenditure_int'!Q13</f>
        <v>40.723530379230851</v>
      </c>
      <c r="K27" s="335">
        <f>+'Public expenditure_int'!S13</f>
        <v>42.590680458953003</v>
      </c>
      <c r="L27" s="336">
        <f>+'Public expenditure_int'!U13</f>
        <v>44.81926148355938</v>
      </c>
      <c r="M27" s="337">
        <f>+'Public expenditure_int'!W13</f>
        <v>42.442603194102922</v>
      </c>
      <c r="N27" s="336">
        <v>41.1</v>
      </c>
      <c r="O27" s="337">
        <v>40</v>
      </c>
      <c r="P27" s="334"/>
      <c r="Q27" s="13"/>
      <c r="R27" s="13"/>
      <c r="S27" s="13"/>
      <c r="T27" s="13"/>
      <c r="U27" s="13"/>
    </row>
    <row r="28" spans="1:21" ht="15">
      <c r="A28" s="13"/>
      <c r="B28" s="13"/>
      <c r="C28" s="13"/>
      <c r="D28" s="498"/>
      <c r="E28" s="102" t="str">
        <f>IF(MasterSheet!$A$1=1,MasterSheet!E53,MasterSheet!C53)</f>
        <v>Javna potrošnja</v>
      </c>
      <c r="F28" s="87">
        <f>+'Public expenditure_int'!I33</f>
        <v>50.518188110950867</v>
      </c>
      <c r="G28" s="88">
        <f>+'Public expenditure_int'!K33</f>
        <v>51.094829476836622</v>
      </c>
      <c r="H28" s="88">
        <f>+'Public expenditure_int'!M33</f>
        <v>46.887920553920004</v>
      </c>
      <c r="I28" s="111">
        <f>+'Public expenditure_int'!O33</f>
        <v>44.761790791117924</v>
      </c>
      <c r="J28" s="111">
        <f>+'Public expenditure_int'!Q33</f>
        <v>45.032764560829932</v>
      </c>
      <c r="K28" s="335">
        <f>+'Public expenditure_int'!S33</f>
        <v>47.190577150505639</v>
      </c>
      <c r="L28" s="336">
        <f>+'Public expenditure_int'!U33</f>
        <v>47.738855489531211</v>
      </c>
      <c r="M28" s="337">
        <f>+'Public expenditure_int'!W33</f>
        <v>50.863726556689834</v>
      </c>
      <c r="N28" s="336">
        <v>43.1</v>
      </c>
      <c r="O28" s="337">
        <v>41</v>
      </c>
      <c r="P28" s="334"/>
      <c r="Q28" s="13"/>
      <c r="R28" s="13"/>
      <c r="S28" s="13"/>
      <c r="T28" s="13"/>
      <c r="U28" s="13"/>
    </row>
    <row r="29" spans="1:21" ht="15">
      <c r="A29" s="13"/>
      <c r="B29" s="13"/>
      <c r="C29" s="13"/>
      <c r="D29" s="498"/>
      <c r="E29" s="100" t="str">
        <f>IF(MasterSheet!$A$1=1,MasterSheet!E54,MasterSheet!C54)</f>
        <v>Deficit/Suficit</v>
      </c>
      <c r="F29" s="87">
        <f>+F27-F28</f>
        <v>-0.46514956094578963</v>
      </c>
      <c r="G29" s="88">
        <f t="shared" ref="G29:M29" si="0">+G27-G28</f>
        <v>-5.7767458548976691</v>
      </c>
      <c r="H29" s="88">
        <f t="shared" si="0"/>
        <v>-4.8294878944492226</v>
      </c>
      <c r="I29" s="111">
        <f t="shared" si="0"/>
        <v>-5.4026858278713661</v>
      </c>
      <c r="J29" s="111">
        <f t="shared" si="0"/>
        <v>-4.3092341815990807</v>
      </c>
      <c r="K29" s="335">
        <f>+K27-K28</f>
        <v>-4.5998966915526367</v>
      </c>
      <c r="L29" s="336">
        <f t="shared" si="0"/>
        <v>-2.9195940059718311</v>
      </c>
      <c r="M29" s="337">
        <f t="shared" si="0"/>
        <v>-8.4211233625869113</v>
      </c>
      <c r="N29" s="336">
        <f t="shared" ref="N29" si="1">+N27-N28</f>
        <v>-2</v>
      </c>
      <c r="O29" s="337">
        <f t="shared" ref="O29" si="2">+O27-O28</f>
        <v>-1</v>
      </c>
      <c r="P29" s="334"/>
      <c r="Q29" s="13"/>
      <c r="R29" s="13"/>
      <c r="S29" s="13"/>
      <c r="T29" s="13"/>
      <c r="U29" s="13"/>
    </row>
    <row r="30" spans="1:21" ht="15">
      <c r="A30" s="13"/>
      <c r="B30" s="13"/>
      <c r="C30" s="13"/>
      <c r="D30" s="498"/>
      <c r="E30" s="100" t="str">
        <f>IF(MasterSheet!$A$1=1,MasterSheet!E55,MasterSheet!C55)</f>
        <v>Deficit/Suficit (bez garancija)</v>
      </c>
      <c r="F30" s="95">
        <v>-0.4</v>
      </c>
      <c r="G30" s="96">
        <v>-5.74</v>
      </c>
      <c r="H30" s="96">
        <v>-4.87</v>
      </c>
      <c r="I30" s="108">
        <f>+I29+'Public expenditure_int'!$O$68</f>
        <v>-4.3578882355283337</v>
      </c>
      <c r="J30" s="108">
        <f>+J29+'Public expenditure_int'!O$68</f>
        <v>-3.2644365892560483</v>
      </c>
      <c r="K30" s="335">
        <f>+K29+'Public expenditure_int'!Q$68</f>
        <v>-3.8227878380474496</v>
      </c>
      <c r="L30" s="336">
        <f>+L29+'Public expenditure_int'!U$68</f>
        <v>-2.4783166136238743</v>
      </c>
      <c r="M30" s="337">
        <f>+M29+'Public expenditure_int'!W$68</f>
        <v>-8.4211233625869113</v>
      </c>
      <c r="N30" s="336">
        <f>+N29+0</f>
        <v>-2</v>
      </c>
      <c r="O30" s="337">
        <f t="shared" ref="O30" si="3">+O29+0</f>
        <v>-1</v>
      </c>
      <c r="P30" s="334"/>
      <c r="Q30" s="13"/>
      <c r="R30" s="13"/>
      <c r="S30" s="13"/>
      <c r="T30" s="13"/>
      <c r="U30" s="13"/>
    </row>
    <row r="31" spans="1:21" ht="15">
      <c r="A31" s="13"/>
      <c r="B31" s="13"/>
      <c r="C31" s="13"/>
      <c r="D31" s="498"/>
      <c r="E31" s="100" t="str">
        <f>IF(MasterSheet!$A$1=1,MasterSheet!E56,MasterSheet!C56)</f>
        <v>Kamate</v>
      </c>
      <c r="F31" s="87">
        <v>0.77</v>
      </c>
      <c r="G31" s="88">
        <v>0.86</v>
      </c>
      <c r="H31" s="88">
        <v>1.01</v>
      </c>
      <c r="I31" s="111">
        <f>+'Public expenditure_int'!O45</f>
        <v>1.4579866986217458</v>
      </c>
      <c r="J31" s="111">
        <f>+'Public expenditure_int'!Q45</f>
        <v>1.8774070022005658</v>
      </c>
      <c r="K31" s="335">
        <f>+'Public expenditure_int'!S45</f>
        <v>2.1198711362284359</v>
      </c>
      <c r="L31" s="336">
        <f>+'Public expenditure_int'!U45</f>
        <v>2.2817834075595016</v>
      </c>
      <c r="M31" s="337">
        <f>+'Public expenditure_int'!W45</f>
        <v>2.3990423379694015</v>
      </c>
      <c r="N31" s="336">
        <v>2.2999999999999998</v>
      </c>
      <c r="O31" s="337">
        <v>2</v>
      </c>
      <c r="P31" s="334"/>
      <c r="Q31" s="13"/>
      <c r="R31" s="13"/>
      <c r="S31" s="13"/>
      <c r="T31" s="13"/>
      <c r="U31" s="13"/>
    </row>
    <row r="32" spans="1:21" ht="15">
      <c r="A32" s="13"/>
      <c r="B32" s="13"/>
      <c r="C32" s="13"/>
      <c r="D32" s="498"/>
      <c r="E32" s="100" t="str">
        <f>IF(MasterSheet!$A$1=1,MasterSheet!E57,MasterSheet!C57)</f>
        <v>Primarni deficit/suficit</v>
      </c>
      <c r="F32" s="87">
        <v>0.3804263970526463</v>
      </c>
      <c r="G32" s="88">
        <v>-4.8826737619758322</v>
      </c>
      <c r="H32" s="88">
        <v>-3.8556288073949214</v>
      </c>
      <c r="I32" s="111">
        <f>+I29+I31</f>
        <v>-3.9446991292496203</v>
      </c>
      <c r="J32" s="111">
        <f>+J29+J31</f>
        <v>-2.4318271793985149</v>
      </c>
      <c r="K32" s="335">
        <f>+K29+K31</f>
        <v>-2.4800255553242008</v>
      </c>
      <c r="L32" s="336">
        <f t="shared" ref="L32:M32" si="4">+L29+L31</f>
        <v>-0.63781059841232945</v>
      </c>
      <c r="M32" s="337">
        <f t="shared" si="4"/>
        <v>-6.0220810246175098</v>
      </c>
      <c r="N32" s="336">
        <v>0.3</v>
      </c>
      <c r="O32" s="337">
        <v>0.9</v>
      </c>
      <c r="P32" s="334"/>
      <c r="Q32" s="13"/>
      <c r="R32" s="13"/>
      <c r="S32" s="13"/>
      <c r="T32" s="13"/>
      <c r="U32" s="13"/>
    </row>
    <row r="33" spans="1:21" ht="15">
      <c r="A33" s="13"/>
      <c r="B33" s="13"/>
      <c r="C33" s="13"/>
      <c r="D33" s="498"/>
      <c r="E33" s="103" t="str">
        <f>IF(MasterSheet!$A$1=1,MasterSheet!E58,MasterSheet!C58)</f>
        <v>Primarni deficit/suficit (bez garancija)</v>
      </c>
      <c r="F33" s="97">
        <v>0.37</v>
      </c>
      <c r="G33" s="98">
        <v>-4.88</v>
      </c>
      <c r="H33" s="98">
        <v>-3.86</v>
      </c>
      <c r="I33" s="109">
        <f>+I31+I30</f>
        <v>-2.8999015369065879</v>
      </c>
      <c r="J33" s="109">
        <f>+J31+J30</f>
        <v>-1.3870295870554825</v>
      </c>
      <c r="K33" s="335">
        <f t="shared" ref="K33:M33" si="5">+K31+K30</f>
        <v>-1.7029167018190137</v>
      </c>
      <c r="L33" s="336">
        <f t="shared" si="5"/>
        <v>-0.19653320606437275</v>
      </c>
      <c r="M33" s="337">
        <f t="shared" si="5"/>
        <v>-6.0220810246175098</v>
      </c>
      <c r="N33" s="336">
        <v>0.3</v>
      </c>
      <c r="O33" s="337">
        <v>0.9</v>
      </c>
      <c r="P33" s="334"/>
      <c r="Q33" s="13"/>
      <c r="R33" s="13"/>
      <c r="S33" s="13"/>
      <c r="T33" s="13"/>
      <c r="U33" s="13"/>
    </row>
    <row r="34" spans="1:21">
      <c r="A34" s="13"/>
      <c r="B34" s="13"/>
      <c r="C34" s="13"/>
      <c r="D34" s="46" t="str">
        <f>IF(MasterSheet!$A$1=1,MasterSheet!D60,MasterSheet!B60)</f>
        <v>Izvor: Ministarstvo finansija, Centralna banka, Monstat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>
      <c r="A35" s="13"/>
      <c r="B35" s="13"/>
      <c r="C35" s="14"/>
      <c r="D35" s="13"/>
      <c r="E35" s="1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>
      <c r="A36" s="13"/>
      <c r="B36" s="13"/>
      <c r="C36" s="13"/>
      <c r="D36" s="13"/>
      <c r="E36" s="13"/>
      <c r="F36" s="79"/>
      <c r="G36" s="79"/>
      <c r="H36" s="79"/>
      <c r="I36" s="79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>
      <c r="A37" s="13"/>
      <c r="B37" s="13"/>
      <c r="C37" s="13"/>
      <c r="D37" s="13"/>
      <c r="E37" s="13"/>
      <c r="F37" s="79"/>
      <c r="G37" s="79"/>
      <c r="H37" s="79"/>
      <c r="I37" s="79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>
      <c r="A38" s="13"/>
      <c r="B38" s="13"/>
      <c r="C38" s="13"/>
      <c r="D38" s="13"/>
      <c r="E38" s="13"/>
      <c r="F38" s="79"/>
      <c r="G38" s="79"/>
      <c r="H38" s="79"/>
      <c r="I38" s="79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>
      <c r="A39" s="13"/>
      <c r="B39" s="13"/>
      <c r="C39" s="13"/>
      <c r="D39" s="13"/>
      <c r="E39" s="13"/>
      <c r="F39" s="79"/>
      <c r="G39" s="79"/>
      <c r="H39" s="79"/>
      <c r="I39" s="79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>
      <c r="A40" s="13"/>
      <c r="B40" s="13"/>
      <c r="C40" s="13"/>
      <c r="D40" s="14"/>
      <c r="E40" s="14"/>
      <c r="F40" s="79"/>
      <c r="G40" s="79"/>
      <c r="H40" s="79"/>
      <c r="I40" s="79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>
      <c r="A41" s="13"/>
      <c r="B41" s="13"/>
      <c r="C41" s="13"/>
      <c r="D41" s="13"/>
      <c r="E41" s="13"/>
      <c r="F41" s="79"/>
      <c r="G41" s="79"/>
      <c r="H41" s="79"/>
      <c r="I41" s="79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>
      <c r="A42" s="13"/>
      <c r="B42" s="13"/>
      <c r="C42" s="13"/>
      <c r="D42" s="13"/>
      <c r="E42" s="13"/>
      <c r="F42" s="79"/>
      <c r="G42" s="79"/>
      <c r="H42" s="79"/>
      <c r="I42" s="79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>
      <c r="A43" s="13"/>
      <c r="B43" s="13"/>
      <c r="C43" s="13"/>
      <c r="D43" s="13"/>
      <c r="E43" s="13"/>
      <c r="F43" s="79"/>
      <c r="G43" s="79"/>
      <c r="H43" s="79"/>
      <c r="I43" s="79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>
      <c r="A44" s="13"/>
      <c r="B44" s="13"/>
      <c r="C44" s="13"/>
      <c r="D44" s="13"/>
      <c r="E44" s="13"/>
      <c r="F44" s="79"/>
      <c r="G44" s="79"/>
      <c r="H44" s="79"/>
      <c r="I44" s="79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>
      <c r="A45" s="13"/>
      <c r="B45" s="13"/>
      <c r="C45" s="13"/>
      <c r="D45" s="13"/>
      <c r="E45" s="13"/>
      <c r="F45" s="79"/>
      <c r="G45" s="79"/>
      <c r="H45" s="79"/>
      <c r="I45" s="79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>
      <c r="A46" s="13"/>
      <c r="B46" s="13"/>
      <c r="C46" s="13"/>
      <c r="D46" s="14"/>
      <c r="E46" s="15"/>
      <c r="F46" s="79"/>
      <c r="G46" s="79"/>
      <c r="H46" s="79"/>
      <c r="I46" s="80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>
      <c r="A47" s="13"/>
      <c r="B47" s="13"/>
      <c r="C47" s="13"/>
      <c r="D47" s="13"/>
      <c r="E47" s="13"/>
      <c r="F47" s="79"/>
      <c r="G47" s="79"/>
      <c r="H47" s="79"/>
      <c r="I47" s="80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>
      <c r="A48" s="13"/>
      <c r="B48" s="13"/>
      <c r="C48" s="13"/>
      <c r="D48" s="13"/>
      <c r="E48" s="13"/>
      <c r="F48" s="79"/>
      <c r="G48" s="79"/>
      <c r="H48" s="79"/>
      <c r="I48" s="80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>
      <c r="A49" s="13"/>
      <c r="B49" s="13"/>
      <c r="C49" s="13"/>
      <c r="D49" s="13"/>
      <c r="E49" s="13"/>
      <c r="F49" s="79"/>
      <c r="G49" s="79"/>
      <c r="H49" s="79"/>
      <c r="I49" s="80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>
      <c r="A50" s="13"/>
      <c r="B50" s="13"/>
      <c r="C50" s="13"/>
      <c r="D50" s="13"/>
      <c r="E50" s="13"/>
      <c r="F50" s="79"/>
      <c r="G50" s="79"/>
      <c r="H50" s="79"/>
      <c r="I50" s="80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>
      <c r="A51" s="13"/>
      <c r="B51" s="13"/>
      <c r="C51" s="13"/>
      <c r="D51" s="13"/>
      <c r="E51" s="13"/>
      <c r="F51" s="81"/>
      <c r="G51" s="81"/>
      <c r="H51" s="81"/>
      <c r="I51" s="8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</sheetData>
  <sheetProtection formatCells="0" formatColumns="0" formatRows="0" sort="0" autoFilter="0" pivotTables="0"/>
  <mergeCells count="8">
    <mergeCell ref="L15:M15"/>
    <mergeCell ref="N15:O15"/>
    <mergeCell ref="D17:D26"/>
    <mergeCell ref="D27:D33"/>
    <mergeCell ref="F9:H9"/>
    <mergeCell ref="F10:H10"/>
    <mergeCell ref="D15:E16"/>
    <mergeCell ref="F15:J1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List Box 1">
              <controlPr defaultSize="0" autoLine="0" autoPict="0">
                <anchor moveWithCells="1">
                  <from>
                    <xdr:col>0</xdr:col>
                    <xdr:colOff>28575</xdr:colOff>
                    <xdr:row>0</xdr:row>
                    <xdr:rowOff>19050</xdr:rowOff>
                  </from>
                  <to>
                    <xdr:col>3</xdr:col>
                    <xdr:colOff>666750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V207"/>
  <sheetViews>
    <sheetView tabSelected="1" zoomScaleNormal="100" workbookViewId="0">
      <pane ySplit="14" topLeftCell="A15" activePane="bottomLeft" state="frozen"/>
      <selection pane="bottomLeft" activeCell="D13" sqref="D13:E13"/>
    </sheetView>
  </sheetViews>
  <sheetFormatPr defaultColWidth="9.140625" defaultRowHeight="12.75"/>
  <cols>
    <col min="1" max="2" width="9.140625" style="10" customWidth="1"/>
    <col min="3" max="3" width="53.7109375" style="10" customWidth="1"/>
    <col min="4" max="14" width="7.85546875" style="10" customWidth="1"/>
    <col min="15" max="15" width="7.85546875" style="21" customWidth="1"/>
    <col min="16" max="17" width="7.85546875" style="10" customWidth="1"/>
    <col min="18" max="19" width="7.7109375" style="10" customWidth="1"/>
    <col min="20" max="24" width="7.7109375" style="28" customWidth="1"/>
    <col min="25" max="25" width="12.42578125" style="28" customWidth="1"/>
    <col min="26" max="26" width="11.42578125" style="28" customWidth="1"/>
    <col min="27" max="27" width="14.140625" style="28" customWidth="1"/>
    <col min="28" max="45" width="7.7109375" style="28" customWidth="1"/>
    <col min="46" max="46" width="9.140625" style="28" customWidth="1"/>
    <col min="47" max="92" width="9.140625" style="10" customWidth="1"/>
    <col min="93" max="93" width="9.140625" style="10"/>
    <col min="94" max="94" width="15.42578125" style="10" customWidth="1"/>
    <col min="95" max="95" width="12.7109375" style="10" customWidth="1"/>
    <col min="96" max="96" width="11.85546875" style="10" customWidth="1"/>
    <col min="97" max="16384" width="9.140625" style="10"/>
  </cols>
  <sheetData>
    <row r="1" spans="1:92" ht="12.75" customHeight="1">
      <c r="A1" s="28"/>
      <c r="B1" s="28"/>
      <c r="C1" s="28"/>
      <c r="D1" s="29"/>
      <c r="E1" s="28"/>
      <c r="F1" s="28"/>
      <c r="G1" s="28"/>
      <c r="H1" s="28"/>
      <c r="I1" s="28"/>
      <c r="J1" s="28"/>
      <c r="K1" s="28"/>
      <c r="L1" s="28"/>
      <c r="M1" s="28"/>
      <c r="N1" s="28"/>
      <c r="O1" s="30"/>
      <c r="P1" s="28"/>
      <c r="Q1" s="28"/>
      <c r="R1" s="28"/>
      <c r="S1" s="28"/>
      <c r="X1" s="29"/>
      <c r="Y1" s="29"/>
      <c r="Z1" s="29"/>
      <c r="AA1" s="29"/>
      <c r="AB1" s="29"/>
      <c r="AC1" s="29"/>
      <c r="AD1" s="29"/>
      <c r="AE1" s="29"/>
    </row>
    <row r="2" spans="1:92" ht="12.7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30"/>
      <c r="P2" s="28"/>
      <c r="Q2" s="28"/>
      <c r="R2" s="28"/>
      <c r="S2" s="28"/>
      <c r="X2" s="29"/>
      <c r="Y2" s="29"/>
      <c r="Z2" s="29"/>
      <c r="AA2" s="29"/>
      <c r="AB2" s="29"/>
      <c r="AC2" s="29"/>
      <c r="AD2" s="29"/>
      <c r="AE2" s="29"/>
    </row>
    <row r="3" spans="1:92" ht="12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0"/>
      <c r="P3" s="28"/>
      <c r="Q3" s="28"/>
      <c r="R3" s="28"/>
      <c r="S3" s="28"/>
      <c r="X3" s="29"/>
      <c r="Y3" s="29"/>
      <c r="Z3" s="29"/>
      <c r="AA3" s="29"/>
      <c r="AB3" s="29"/>
      <c r="AC3" s="29"/>
      <c r="AD3" s="29"/>
      <c r="AE3" s="29"/>
    </row>
    <row r="4" spans="1:92" ht="15" customHeight="1">
      <c r="A4" s="28"/>
      <c r="B4" s="28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</row>
    <row r="5" spans="1:92" ht="15" customHeight="1">
      <c r="A5" s="28"/>
      <c r="B5" s="28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</row>
    <row r="6" spans="1:92" ht="15" customHeight="1">
      <c r="A6" s="28"/>
      <c r="B6" s="28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</row>
    <row r="7" spans="1:92" ht="15" customHeight="1">
      <c r="A7" s="28"/>
      <c r="B7" s="28"/>
      <c r="C7" s="31"/>
      <c r="D7" s="32"/>
      <c r="E7" s="32"/>
      <c r="F7" s="32"/>
      <c r="G7" s="32"/>
      <c r="H7" s="32"/>
      <c r="I7" s="513" t="str">
        <f>IF(MasterSheet!$A$1 = 1, MasterSheet!C5,MasterSheet!B5)</f>
        <v>CRNA GORA</v>
      </c>
      <c r="J7" s="513"/>
      <c r="K7" s="513"/>
      <c r="L7" s="42"/>
      <c r="M7" s="32"/>
      <c r="N7" s="32"/>
      <c r="O7" s="32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</row>
    <row r="8" spans="1:92" ht="15" customHeight="1">
      <c r="A8" s="28"/>
      <c r="B8" s="28"/>
      <c r="C8" s="31"/>
      <c r="D8" s="32"/>
      <c r="E8" s="32"/>
      <c r="F8" s="32"/>
      <c r="G8" s="32"/>
      <c r="H8" s="513" t="str">
        <f>IF(MasterSheet!$A$1 = 1, MasterSheet!C6,MasterSheet!B6)</f>
        <v>MINISTARSTVO FINANSIJA</v>
      </c>
      <c r="I8" s="513"/>
      <c r="J8" s="513"/>
      <c r="K8" s="513"/>
      <c r="L8" s="513"/>
      <c r="M8" s="42"/>
      <c r="N8" s="32"/>
      <c r="O8" s="32"/>
      <c r="P8" s="387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</row>
    <row r="9" spans="1:92" ht="15" customHeight="1">
      <c r="A9" s="28"/>
      <c r="B9" s="28"/>
      <c r="C9" s="31"/>
      <c r="D9" s="32"/>
      <c r="E9" s="32"/>
      <c r="F9" s="32"/>
      <c r="G9" s="32"/>
      <c r="H9" s="112"/>
      <c r="I9" s="112"/>
      <c r="J9" s="112"/>
      <c r="K9" s="112"/>
      <c r="L9" s="112"/>
      <c r="M9" s="42"/>
      <c r="N9" s="32"/>
      <c r="O9" s="32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</row>
    <row r="10" spans="1:92" ht="15" customHeight="1" thickBot="1">
      <c r="A10" s="28"/>
      <c r="B10" s="28"/>
      <c r="C10" s="31"/>
      <c r="D10" s="32"/>
      <c r="E10" s="32"/>
      <c r="F10" s="32"/>
      <c r="G10" s="32"/>
      <c r="H10" s="112"/>
      <c r="I10" s="112"/>
      <c r="J10" s="112"/>
      <c r="K10" s="112"/>
      <c r="L10" s="112"/>
      <c r="M10" s="42"/>
      <c r="N10" s="32"/>
      <c r="O10" s="32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</row>
    <row r="11" spans="1:92" ht="18.75" customHeight="1" thickTop="1" thickBot="1">
      <c r="A11" s="28"/>
      <c r="B11" s="28"/>
      <c r="C11" s="47" t="str">
        <f>IF(MasterSheet!$A$1=1,MasterSheet!B67,MasterSheet!B66)</f>
        <v>BDP (u mil. €)</v>
      </c>
      <c r="D11" s="510">
        <v>2148900000</v>
      </c>
      <c r="E11" s="510"/>
      <c r="F11" s="508">
        <v>2680500000</v>
      </c>
      <c r="G11" s="508"/>
      <c r="H11" s="508">
        <v>3085600000</v>
      </c>
      <c r="I11" s="508"/>
      <c r="J11" s="508">
        <v>2981000000</v>
      </c>
      <c r="K11" s="508"/>
      <c r="L11" s="508">
        <v>3125000000</v>
      </c>
      <c r="M11" s="508"/>
      <c r="N11" s="508">
        <v>3265000000</v>
      </c>
      <c r="O11" s="508"/>
      <c r="P11" s="514">
        <v>3181000000</v>
      </c>
      <c r="Q11" s="514"/>
      <c r="R11" s="515">
        <v>3362000000</v>
      </c>
      <c r="S11" s="515"/>
      <c r="T11" s="510">
        <v>3457900000</v>
      </c>
      <c r="U11" s="510">
        <v>0</v>
      </c>
      <c r="V11" s="515">
        <v>3595000000</v>
      </c>
      <c r="W11" s="515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</row>
    <row r="12" spans="1:92" ht="17.25" customHeight="1" thickTop="1" thickBot="1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509"/>
      <c r="O12" s="50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</row>
    <row r="13" spans="1:92" ht="15.75" customHeight="1" thickTop="1">
      <c r="A13" s="28"/>
      <c r="B13" s="35"/>
      <c r="C13" s="506" t="str">
        <f>IF(MasterSheet!$A$1=1,MasterSheet!B71,MasterSheet!B70)</f>
        <v>Budžet Crne Gore</v>
      </c>
      <c r="D13" s="511">
        <v>2006</v>
      </c>
      <c r="E13" s="512"/>
      <c r="F13" s="511">
        <v>2007</v>
      </c>
      <c r="G13" s="512"/>
      <c r="H13" s="511">
        <v>2008</v>
      </c>
      <c r="I13" s="512"/>
      <c r="J13" s="511">
        <v>2009</v>
      </c>
      <c r="K13" s="512"/>
      <c r="L13" s="511">
        <v>2010</v>
      </c>
      <c r="M13" s="512"/>
      <c r="N13" s="511">
        <v>2011</v>
      </c>
      <c r="O13" s="512"/>
      <c r="P13" s="511">
        <v>2012</v>
      </c>
      <c r="Q13" s="512"/>
      <c r="R13" s="511">
        <v>2013</v>
      </c>
      <c r="S13" s="512"/>
      <c r="T13" s="511">
        <v>2014</v>
      </c>
      <c r="U13" s="512"/>
      <c r="V13" s="511">
        <v>2015</v>
      </c>
      <c r="W13" s="512"/>
      <c r="X13" s="36"/>
      <c r="Y13" s="36"/>
      <c r="Z13" s="36"/>
      <c r="AA13" s="36"/>
      <c r="AB13" s="36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</row>
    <row r="14" spans="1:92" ht="15" customHeight="1" thickBot="1">
      <c r="A14" s="28"/>
      <c r="B14" s="28"/>
      <c r="C14" s="507" t="str">
        <f>IF(MasterSheet!$A$1=1,MasterSheet!B71,MasterSheet!B70)</f>
        <v>Budžet Crne Gore</v>
      </c>
      <c r="D14" s="113" t="str">
        <f>IF(MasterSheet!$A$1=1,MasterSheet!C71,MasterSheet!C70)</f>
        <v>mil. €</v>
      </c>
      <c r="E14" s="114" t="str">
        <f>IF(MasterSheet!$A$1=1,MasterSheet!D71,MasterSheet!D70)</f>
        <v>% BDP</v>
      </c>
      <c r="F14" s="115" t="str">
        <f>IF(MasterSheet!$A$1=1,MasterSheet!E71,MasterSheet!E70)</f>
        <v>mil. €</v>
      </c>
      <c r="G14" s="116" t="str">
        <f>IF(MasterSheet!$A$1=1,MasterSheet!F71,MasterSheet!F70)</f>
        <v>% BDP</v>
      </c>
      <c r="H14" s="117" t="str">
        <f>IF(MasterSheet!$A$1=1,MasterSheet!G71,MasterSheet!G70)</f>
        <v>mil. €</v>
      </c>
      <c r="I14" s="116" t="str">
        <f>IF(MasterSheet!$A$1=1,MasterSheet!H71,MasterSheet!H70)</f>
        <v>% BDP</v>
      </c>
      <c r="J14" s="113" t="str">
        <f>IF(MasterSheet!$A$1=1,MasterSheet!I71,MasterSheet!I70)</f>
        <v>mil. €</v>
      </c>
      <c r="K14" s="115" t="str">
        <f>IF(MasterSheet!$A$1=1,MasterSheet!J71,MasterSheet!J70)</f>
        <v>% BDP</v>
      </c>
      <c r="L14" s="113" t="str">
        <f>IF(MasterSheet!$A$1=1,MasterSheet!K71,MasterSheet!K70)</f>
        <v>mil. €</v>
      </c>
      <c r="M14" s="114" t="str">
        <f>IF(MasterSheet!$A$1=1,MasterSheet!L71,MasterSheet!L70)</f>
        <v>% BDP</v>
      </c>
      <c r="N14" s="113" t="str">
        <f>IF(MasterSheet!$A$1=1,MasterSheet!M71,MasterSheet!M70)</f>
        <v>mil. €</v>
      </c>
      <c r="O14" s="118" t="str">
        <f>IF(MasterSheet!$A$1=1,MasterSheet!N71,MasterSheet!N70)</f>
        <v>% BDP</v>
      </c>
      <c r="P14" s="113" t="str">
        <f>IF(MasterSheet!$A$1=1,MasterSheet!O71,MasterSheet!O70)</f>
        <v>mil. €</v>
      </c>
      <c r="Q14" s="118" t="str">
        <f>IF(MasterSheet!$A$1=1,MasterSheet!P71,MasterSheet!P70)</f>
        <v>% BDP</v>
      </c>
      <c r="R14" s="113" t="str">
        <f>IF(MasterSheet!$A$1=1,MasterSheet!Q71,MasterSheet!Q70)</f>
        <v>mil. €</v>
      </c>
      <c r="S14" s="118" t="str">
        <f>IF(MasterSheet!$A$1=1,MasterSheet!R71,MasterSheet!R70)</f>
        <v>% BDP</v>
      </c>
      <c r="T14" s="113" t="str">
        <f>IF(MasterSheet!$A$1=1,MasterSheet!S71,MasterSheet!S70)</f>
        <v>mil. €</v>
      </c>
      <c r="U14" s="118" t="str">
        <f>IF(MasterSheet!$A$1=1,MasterSheet!T71,MasterSheet!T70)</f>
        <v>% BDP</v>
      </c>
      <c r="V14" s="113" t="str">
        <f>IF(MasterSheet!$A$1=1,MasterSheet!U71,MasterSheet!U70)</f>
        <v>mil. €</v>
      </c>
      <c r="W14" s="116" t="str">
        <f>IF(MasterSheet!$A$1=1,MasterSheet!V71,MasterSheet!V70)</f>
        <v>% BDP</v>
      </c>
      <c r="X14" s="36"/>
      <c r="Y14" s="36"/>
      <c r="Z14" s="36"/>
      <c r="AA14" s="36"/>
      <c r="AB14" s="36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</row>
    <row r="15" spans="1:92" ht="15" customHeight="1" thickTop="1" thickBot="1">
      <c r="A15" s="28"/>
      <c r="B15" s="28"/>
      <c r="C15" s="119" t="str">
        <f>IF(MasterSheet!$A$1=1,MasterSheet!C72,MasterSheet!B72)</f>
        <v>Izvorni prihodi</v>
      </c>
      <c r="D15" s="134">
        <f>D16+D24+D29+D34+D41+D46+D47</f>
        <v>861438424.20999956</v>
      </c>
      <c r="E15" s="135">
        <f>D15/$D$11*100</f>
        <v>40.087413290986071</v>
      </c>
      <c r="F15" s="134">
        <f>F16+F24+F29+F34+F41+F46+F47</f>
        <v>1128386562.4899998</v>
      </c>
      <c r="G15" s="136">
        <f>F15/$F$11*100</f>
        <v>42.096122458123475</v>
      </c>
      <c r="H15" s="134">
        <f>H16+H24+H29+H34+H41+H46</f>
        <v>1287200216.2899997</v>
      </c>
      <c r="I15" s="135">
        <f>H15/$H$11*100</f>
        <v>41.716366874837945</v>
      </c>
      <c r="J15" s="134">
        <f>J16+J24+J29+J34+J41+J46</f>
        <v>1169267417.6000001</v>
      </c>
      <c r="K15" s="136">
        <f>J15/$J$11*100</f>
        <v>39.223999248574309</v>
      </c>
      <c r="L15" s="134">
        <f>L16+L24+L29+L34+L41+L46</f>
        <v>1140357804.0200005</v>
      </c>
      <c r="M15" s="135">
        <f>L15/$L$11*100</f>
        <v>36.491449728640013</v>
      </c>
      <c r="N15" s="134">
        <f>N16+N24+N29+N34+N41+N46</f>
        <v>1129142807.0900002</v>
      </c>
      <c r="O15" s="135">
        <f>N15/$N$11*100</f>
        <v>34.583240645941807</v>
      </c>
      <c r="P15" s="134">
        <f>P16+P24+P29+P34+P41+P46</f>
        <v>1121018319.5799999</v>
      </c>
      <c r="Q15" s="135">
        <f>P15/P$11*100</f>
        <v>35.241066318138948</v>
      </c>
      <c r="R15" s="134">
        <f>R16+R24+R29+R34+R41+R46+R47</f>
        <v>1243527724.4700003</v>
      </c>
      <c r="S15" s="135">
        <f>R15/R$11*100</f>
        <v>36.987737194229631</v>
      </c>
      <c r="T15" s="134">
        <f>T16+T24+T29+T34+T41+T46+T47</f>
        <v>1353669813.1500003</v>
      </c>
      <c r="U15" s="135">
        <f>T15/T$11*100</f>
        <v>39.147164844269653</v>
      </c>
      <c r="V15" s="398">
        <f>V16+V24+V29+V34+V41+V46+V47</f>
        <v>1326705635</v>
      </c>
      <c r="W15" s="482">
        <f>V15/V$11*100</f>
        <v>36.904190125173855</v>
      </c>
      <c r="X15" s="36"/>
      <c r="Y15" s="36"/>
      <c r="Z15" s="36"/>
      <c r="AA15" s="36"/>
      <c r="AB15" s="36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</row>
    <row r="16" spans="1:92" ht="15" customHeight="1" thickTop="1">
      <c r="A16" s="28"/>
      <c r="B16" s="28"/>
      <c r="C16" s="120" t="str">
        <f>IF(MasterSheet!$A$1=1,MasterSheet!C73,MasterSheet!B73)</f>
        <v>Porezi</v>
      </c>
      <c r="D16" s="137">
        <f>SUM(D17:D23)</f>
        <v>499381748.50999969</v>
      </c>
      <c r="E16" s="138">
        <f>D16/$D$11*100</f>
        <v>23.238947764437604</v>
      </c>
      <c r="F16" s="139">
        <f>SUM(F17:F23)</f>
        <v>708017212.35000002</v>
      </c>
      <c r="G16" s="138">
        <f t="shared" ref="G16:G83" si="0">F16/$F$11*100</f>
        <v>26.413624784555122</v>
      </c>
      <c r="H16" s="137">
        <f>SUM(H17:H23)</f>
        <v>827975111.18999994</v>
      </c>
      <c r="I16" s="140">
        <f t="shared" ref="I16:I83" si="1">H16/$H$11*100</f>
        <v>26.833520585623539</v>
      </c>
      <c r="J16" s="137">
        <f>SUM(J17:J23)</f>
        <v>712439343.42000008</v>
      </c>
      <c r="K16" s="138">
        <f t="shared" ref="K16:K83" si="2">J16/$J$11*100</f>
        <v>23.899340604495141</v>
      </c>
      <c r="L16" s="137">
        <f>SUM(L17:L23)</f>
        <v>675800345.0200001</v>
      </c>
      <c r="M16" s="140">
        <f t="shared" ref="M16:M83" si="3">L16/$L$11*100</f>
        <v>21.625611040640003</v>
      </c>
      <c r="N16" s="137">
        <f>SUM(N17:N23)</f>
        <v>704070354.97000003</v>
      </c>
      <c r="O16" s="141">
        <f t="shared" ref="O16:O83" si="4">N16/$N$11*100</f>
        <v>21.564176262480856</v>
      </c>
      <c r="P16" s="137">
        <f>SUM(P17:P23)</f>
        <v>687444134.69000006</v>
      </c>
      <c r="Q16" s="141">
        <f>P16/$P$11*100</f>
        <v>21.610944190191766</v>
      </c>
      <c r="R16" s="137">
        <f>SUM(R17:R23)</f>
        <v>755696459.51000011</v>
      </c>
      <c r="S16" s="141">
        <f t="shared" ref="S16:S80" si="5">R16/R$11*100</f>
        <v>22.477586541047</v>
      </c>
      <c r="T16" s="137">
        <f>SUM(T17:T23)</f>
        <v>833203582.5200001</v>
      </c>
      <c r="U16" s="141">
        <f t="shared" ref="U16:U80" si="6">T16/T$11*100</f>
        <v>24.095652925764195</v>
      </c>
      <c r="V16" s="399">
        <f>SUM(V17:V23)</f>
        <v>805537586.3599999</v>
      </c>
      <c r="W16" s="406">
        <f t="shared" ref="W16:W80" si="7">V16/V$11*100</f>
        <v>22.407165128233654</v>
      </c>
      <c r="X16" s="36"/>
      <c r="Y16" s="36"/>
      <c r="Z16" s="36"/>
      <c r="AA16" s="36"/>
      <c r="AB16" s="36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</row>
    <row r="17" spans="1:97" ht="15" customHeight="1">
      <c r="A17" s="28"/>
      <c r="B17" s="28"/>
      <c r="C17" s="121" t="str">
        <f>IF(MasterSheet!$A$1=1,MasterSheet!C74,MasterSheet!B74)</f>
        <v>Porez na dohodak fizičkih lica</v>
      </c>
      <c r="D17" s="142">
        <v>72493703.819999963</v>
      </c>
      <c r="E17" s="143">
        <f t="shared" ref="E17:E83" si="8">D17/$D$11*100</f>
        <v>3.3735261678067832</v>
      </c>
      <c r="F17" s="142">
        <v>85402227.900000006</v>
      </c>
      <c r="G17" s="144">
        <f t="shared" si="0"/>
        <v>3.1860558813654167</v>
      </c>
      <c r="H17" s="142">
        <v>111918603.98999999</v>
      </c>
      <c r="I17" s="143">
        <f t="shared" si="1"/>
        <v>3.6271261339771841</v>
      </c>
      <c r="J17" s="142">
        <v>94990513.510000005</v>
      </c>
      <c r="K17" s="144">
        <f t="shared" si="2"/>
        <v>3.1865318185172762</v>
      </c>
      <c r="L17" s="142">
        <v>89753928.969999999</v>
      </c>
      <c r="M17" s="143">
        <f t="shared" si="3"/>
        <v>2.8721257270400002</v>
      </c>
      <c r="N17" s="142">
        <v>81640031.710000008</v>
      </c>
      <c r="O17" s="145">
        <f t="shared" si="4"/>
        <v>2.5004603892802453</v>
      </c>
      <c r="P17" s="142">
        <v>82261833.280000001</v>
      </c>
      <c r="Q17" s="468">
        <f t="shared" ref="Q17:Q80" si="9">P17/$P$11*100</f>
        <v>2.5860368839987427</v>
      </c>
      <c r="R17" s="142">
        <v>95618433.910000011</v>
      </c>
      <c r="S17" s="145">
        <f t="shared" si="5"/>
        <v>2.8440938105294471</v>
      </c>
      <c r="T17" s="142">
        <v>104405821.67</v>
      </c>
      <c r="U17" s="145">
        <f t="shared" si="6"/>
        <v>3.0193418453396568</v>
      </c>
      <c r="V17" s="400">
        <v>104766319.15999998</v>
      </c>
      <c r="W17" s="483">
        <f t="shared" si="7"/>
        <v>2.9142230642559106</v>
      </c>
      <c r="X17" s="36"/>
      <c r="Y17" s="36"/>
      <c r="Z17" s="36"/>
      <c r="AA17" s="36"/>
      <c r="AB17" s="36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</row>
    <row r="18" spans="1:97" ht="15" customHeight="1">
      <c r="A18" s="28"/>
      <c r="B18" s="28"/>
      <c r="C18" s="121" t="str">
        <f>IF(MasterSheet!$A$1=1,MasterSheet!C75,MasterSheet!B75)</f>
        <v>Porez na dobit pravnih lica</v>
      </c>
      <c r="D18" s="142">
        <v>12681282.079999981</v>
      </c>
      <c r="E18" s="143">
        <f t="shared" si="8"/>
        <v>0.59012899995346368</v>
      </c>
      <c r="F18" s="142">
        <v>39076661.670000002</v>
      </c>
      <c r="G18" s="144">
        <f t="shared" si="0"/>
        <v>1.457812410744264</v>
      </c>
      <c r="H18" s="142">
        <v>62803344.119999997</v>
      </c>
      <c r="I18" s="143">
        <f t="shared" si="1"/>
        <v>2.035368943479388</v>
      </c>
      <c r="J18" s="142">
        <v>54738222.979999997</v>
      </c>
      <c r="K18" s="144">
        <f t="shared" si="2"/>
        <v>1.8362369332438777</v>
      </c>
      <c r="L18" s="142">
        <v>20270971.710000001</v>
      </c>
      <c r="M18" s="143">
        <f t="shared" si="3"/>
        <v>0.64867109472000006</v>
      </c>
      <c r="N18" s="142">
        <v>36101185.260000005</v>
      </c>
      <c r="O18" s="145">
        <f t="shared" si="4"/>
        <v>1.1057024581929558</v>
      </c>
      <c r="P18" s="142">
        <v>64016557.520000003</v>
      </c>
      <c r="Q18" s="468">
        <f t="shared" si="9"/>
        <v>2.0124664419993712</v>
      </c>
      <c r="R18" s="142">
        <v>40638726.390000008</v>
      </c>
      <c r="S18" s="145">
        <f t="shared" si="5"/>
        <v>1.2087664006543728</v>
      </c>
      <c r="T18" s="142">
        <v>45020371.5</v>
      </c>
      <c r="U18" s="145">
        <f t="shared" si="6"/>
        <v>1.3019570114809567</v>
      </c>
      <c r="V18" s="400">
        <v>42151728.179999992</v>
      </c>
      <c r="W18" s="483">
        <f t="shared" si="7"/>
        <v>1.1725098242002778</v>
      </c>
      <c r="X18" s="131"/>
      <c r="Y18" s="131"/>
      <c r="Z18" s="131"/>
      <c r="AA18" s="131"/>
      <c r="AB18" s="131"/>
      <c r="AC18" s="131"/>
      <c r="AD18" s="131"/>
      <c r="AE18" s="131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3"/>
      <c r="AS18" s="132"/>
      <c r="AT18" s="13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P18" s="21"/>
    </row>
    <row r="19" spans="1:97" ht="15" customHeight="1">
      <c r="A19" s="28"/>
      <c r="B19" s="28"/>
      <c r="C19" s="121" t="str">
        <f>IF(MasterSheet!$A$1=1,MasterSheet!C76,MasterSheet!B76)</f>
        <v>Porez na promet nepokretnosti</v>
      </c>
      <c r="D19" s="142">
        <v>7371892.8599999985</v>
      </c>
      <c r="E19" s="143">
        <f t="shared" si="8"/>
        <v>0.3430542538042719</v>
      </c>
      <c r="F19" s="142">
        <v>20590669.43</v>
      </c>
      <c r="G19" s="144">
        <f t="shared" si="0"/>
        <v>0.76816524640925199</v>
      </c>
      <c r="H19" s="142">
        <v>11428331.24</v>
      </c>
      <c r="I19" s="143">
        <f t="shared" si="1"/>
        <v>0.37037630412237488</v>
      </c>
      <c r="J19" s="142">
        <v>5206820.57</v>
      </c>
      <c r="K19" s="144">
        <f t="shared" si="2"/>
        <v>0.17466690942636701</v>
      </c>
      <c r="L19" s="142">
        <v>4938431.08</v>
      </c>
      <c r="M19" s="143">
        <f t="shared" si="3"/>
        <v>0.15802979455999999</v>
      </c>
      <c r="N19" s="142">
        <v>1237096.94</v>
      </c>
      <c r="O19" s="145">
        <f t="shared" si="4"/>
        <v>3.7889645941807042E-2</v>
      </c>
      <c r="P19" s="142">
        <v>1441449.4</v>
      </c>
      <c r="Q19" s="468">
        <f t="shared" si="9"/>
        <v>4.5314347689405843E-2</v>
      </c>
      <c r="R19" s="142">
        <v>1440565.3199999998</v>
      </c>
      <c r="S19" s="145">
        <f t="shared" si="5"/>
        <v>4.284846281975014E-2</v>
      </c>
      <c r="T19" s="142">
        <v>1479399.88</v>
      </c>
      <c r="U19" s="145">
        <f t="shared" si="6"/>
        <v>4.2783188640504351E-2</v>
      </c>
      <c r="V19" s="400">
        <v>1486795.3800000001</v>
      </c>
      <c r="W19" s="483">
        <f t="shared" si="7"/>
        <v>4.1357312378303202E-2</v>
      </c>
      <c r="X19" s="131"/>
      <c r="Y19" s="131"/>
      <c r="Z19" s="131"/>
      <c r="AA19" s="131"/>
      <c r="AB19" s="131"/>
      <c r="AC19" s="131"/>
      <c r="AD19" s="131"/>
      <c r="AE19" s="131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3"/>
      <c r="AS19" s="132"/>
      <c r="AT19" s="13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</row>
    <row r="20" spans="1:97" ht="15" customHeight="1">
      <c r="A20" s="28"/>
      <c r="B20" s="28"/>
      <c r="C20" s="121" t="str">
        <f>IF(MasterSheet!$A$1=1,MasterSheet!C77,MasterSheet!B77)</f>
        <v>Porez na dodatu vrijednost</v>
      </c>
      <c r="D20" s="142">
        <v>273156637.07999986</v>
      </c>
      <c r="E20" s="143">
        <f t="shared" si="8"/>
        <v>12.711463403601837</v>
      </c>
      <c r="F20" s="142">
        <v>393174255.16000003</v>
      </c>
      <c r="G20" s="144">
        <f t="shared" si="0"/>
        <v>14.667944605857116</v>
      </c>
      <c r="H20" s="142">
        <v>440064484.29000002</v>
      </c>
      <c r="I20" s="143">
        <f t="shared" si="1"/>
        <v>14.26187724559243</v>
      </c>
      <c r="J20" s="142">
        <v>370776941.73000002</v>
      </c>
      <c r="K20" s="144">
        <f t="shared" si="2"/>
        <v>12.438005425360618</v>
      </c>
      <c r="L20" s="142">
        <v>364177041.45999998</v>
      </c>
      <c r="M20" s="143">
        <f t="shared" si="3"/>
        <v>11.653665326719999</v>
      </c>
      <c r="N20" s="142">
        <v>392235880.90999997</v>
      </c>
      <c r="O20" s="145">
        <f t="shared" si="4"/>
        <v>12.013350104441042</v>
      </c>
      <c r="P20" s="142">
        <v>354714031.35000002</v>
      </c>
      <c r="Q20" s="468">
        <f t="shared" si="9"/>
        <v>11.151022676831186</v>
      </c>
      <c r="R20" s="142">
        <v>429195069.32999998</v>
      </c>
      <c r="S20" s="145">
        <f t="shared" si="5"/>
        <v>12.766063930101129</v>
      </c>
      <c r="T20" s="142">
        <v>497589192.80000001</v>
      </c>
      <c r="U20" s="145">
        <f t="shared" si="6"/>
        <v>14.38992431244397</v>
      </c>
      <c r="V20" s="400">
        <v>457115481.22000003</v>
      </c>
      <c r="W20" s="483">
        <f t="shared" si="7"/>
        <v>12.715312412239221</v>
      </c>
      <c r="X20" s="29"/>
      <c r="Y20" s="29"/>
      <c r="Z20" s="29"/>
      <c r="AA20" s="29"/>
      <c r="AB20" s="29"/>
      <c r="AC20" s="29"/>
      <c r="AD20" s="29"/>
      <c r="AE20" s="29"/>
    </row>
    <row r="21" spans="1:97" ht="15" customHeight="1">
      <c r="A21" s="28"/>
      <c r="B21" s="28"/>
      <c r="C21" s="121" t="str">
        <f>IF(MasterSheet!$A$1=1,MasterSheet!C78,MasterSheet!B78)</f>
        <v>Akcize</v>
      </c>
      <c r="D21" s="142">
        <v>72376242.179999948</v>
      </c>
      <c r="E21" s="143">
        <f t="shared" si="8"/>
        <v>3.3680600390897646</v>
      </c>
      <c r="F21" s="142">
        <v>94538367.25</v>
      </c>
      <c r="G21" s="144">
        <f t="shared" si="0"/>
        <v>3.526893014362992</v>
      </c>
      <c r="H21" s="142">
        <v>120303864.65000001</v>
      </c>
      <c r="I21" s="143">
        <f t="shared" si="1"/>
        <v>3.8988807573891631</v>
      </c>
      <c r="J21" s="142">
        <v>128684864.44</v>
      </c>
      <c r="K21" s="144">
        <f t="shared" si="2"/>
        <v>4.3168354391143904</v>
      </c>
      <c r="L21" s="142">
        <v>134261371.03</v>
      </c>
      <c r="M21" s="143">
        <f t="shared" si="3"/>
        <v>4.2963638729600007</v>
      </c>
      <c r="N21" s="142">
        <v>143379590.77000001</v>
      </c>
      <c r="O21" s="145">
        <f t="shared" si="4"/>
        <v>4.3914116621745789</v>
      </c>
      <c r="P21" s="142">
        <v>151766097.75999999</v>
      </c>
      <c r="Q21" s="468">
        <f t="shared" si="9"/>
        <v>4.7710184772084245</v>
      </c>
      <c r="R21" s="142">
        <v>161445470.17000002</v>
      </c>
      <c r="S21" s="145">
        <f t="shared" si="5"/>
        <v>4.802066334622249</v>
      </c>
      <c r="T21" s="142">
        <v>156466946.75</v>
      </c>
      <c r="U21" s="145">
        <f t="shared" si="6"/>
        <v>4.5249124251713466</v>
      </c>
      <c r="V21" s="400">
        <v>170010238.31999999</v>
      </c>
      <c r="W21" s="483">
        <f t="shared" si="7"/>
        <v>4.7290747794158552</v>
      </c>
      <c r="X21" s="29"/>
      <c r="Y21" s="29"/>
      <c r="Z21" s="29"/>
      <c r="AA21" s="29"/>
      <c r="AB21" s="29"/>
      <c r="AC21" s="29"/>
      <c r="AD21" s="29"/>
      <c r="AE21" s="29"/>
    </row>
    <row r="22" spans="1:97" ht="15" customHeight="1">
      <c r="A22" s="28"/>
      <c r="B22" s="28"/>
      <c r="C22" s="121" t="str">
        <f>IF(MasterSheet!$A$1=1,MasterSheet!C79,MasterSheet!B79)</f>
        <v>Porez na međunarodnu trgovinu i transakcije</v>
      </c>
      <c r="D22" s="142">
        <v>56766223.619999953</v>
      </c>
      <c r="E22" s="143">
        <f t="shared" si="8"/>
        <v>2.6416410079575572</v>
      </c>
      <c r="F22" s="142">
        <v>68495722.040000007</v>
      </c>
      <c r="G22" s="144">
        <f t="shared" si="0"/>
        <v>2.5553337825032645</v>
      </c>
      <c r="H22" s="142">
        <v>72926890</v>
      </c>
      <c r="I22" s="143">
        <f t="shared" si="1"/>
        <v>2.3634589707026183</v>
      </c>
      <c r="J22" s="142">
        <v>49121124.340000004</v>
      </c>
      <c r="K22" s="144">
        <f t="shared" si="2"/>
        <v>1.6478069218383093</v>
      </c>
      <c r="L22" s="142">
        <v>50811537.57</v>
      </c>
      <c r="M22" s="143">
        <f t="shared" si="3"/>
        <v>1.6259692022400001</v>
      </c>
      <c r="N22" s="142">
        <v>45327985.280000009</v>
      </c>
      <c r="O22" s="145">
        <f t="shared" si="4"/>
        <v>1.3882997022970907</v>
      </c>
      <c r="P22" s="142">
        <v>28965025.329999998</v>
      </c>
      <c r="Q22" s="468">
        <f t="shared" si="9"/>
        <v>0.91056351241747879</v>
      </c>
      <c r="R22" s="142">
        <v>22269382.640000001</v>
      </c>
      <c r="S22" s="145">
        <f t="shared" si="5"/>
        <v>0.66238496847114814</v>
      </c>
      <c r="T22" s="142">
        <v>22270229.460000001</v>
      </c>
      <c r="U22" s="145">
        <f t="shared" si="6"/>
        <v>0.64403914109719773</v>
      </c>
      <c r="V22" s="400">
        <v>22887481.920000002</v>
      </c>
      <c r="W22" s="483">
        <f t="shared" si="7"/>
        <v>0.63664761947148829</v>
      </c>
      <c r="X22" s="29"/>
      <c r="Y22" s="29"/>
      <c r="Z22" s="29"/>
      <c r="AA22" s="29"/>
      <c r="AB22" s="29"/>
      <c r="AC22" s="29"/>
      <c r="AD22" s="29"/>
      <c r="AE22" s="29"/>
      <c r="CQ22" s="1"/>
      <c r="CR22" s="1"/>
      <c r="CS22" s="21"/>
    </row>
    <row r="23" spans="1:97" ht="15" customHeight="1">
      <c r="A23" s="28"/>
      <c r="B23" s="28"/>
      <c r="C23" s="121" t="str">
        <f>IF(MasterSheet!$A$1=1,MasterSheet!C80,MasterSheet!B80)</f>
        <v>Ostali republički prihodi</v>
      </c>
      <c r="D23" s="142">
        <v>4535766.87</v>
      </c>
      <c r="E23" s="143">
        <f t="shared" si="8"/>
        <v>0.21107389222392853</v>
      </c>
      <c r="F23" s="142">
        <v>6739308.9000000004</v>
      </c>
      <c r="G23" s="144">
        <f t="shared" si="0"/>
        <v>0.25141984331281481</v>
      </c>
      <c r="H23" s="142">
        <v>8529592.9000000004</v>
      </c>
      <c r="I23" s="143">
        <f t="shared" si="1"/>
        <v>0.27643223036038372</v>
      </c>
      <c r="J23" s="142">
        <v>8920855.8499999996</v>
      </c>
      <c r="K23" s="144">
        <f t="shared" si="2"/>
        <v>0.29925715699429722</v>
      </c>
      <c r="L23" s="142">
        <v>11587063.199999999</v>
      </c>
      <c r="M23" s="143">
        <f t="shared" si="3"/>
        <v>0.37078602239999997</v>
      </c>
      <c r="N23" s="142">
        <v>4148584.0999999996</v>
      </c>
      <c r="O23" s="145">
        <f t="shared" si="4"/>
        <v>0.12706230015313935</v>
      </c>
      <c r="P23" s="142">
        <v>4279140.05</v>
      </c>
      <c r="Q23" s="468">
        <f t="shared" si="9"/>
        <v>0.13452185004715497</v>
      </c>
      <c r="R23" s="142">
        <v>5088811.75</v>
      </c>
      <c r="S23" s="145">
        <f t="shared" si="5"/>
        <v>0.15136263384889945</v>
      </c>
      <c r="T23" s="142">
        <v>5971620.4600000009</v>
      </c>
      <c r="U23" s="145">
        <f t="shared" si="6"/>
        <v>0.17269500159056075</v>
      </c>
      <c r="V23" s="400">
        <v>7119542.1799999997</v>
      </c>
      <c r="W23" s="483">
        <f t="shared" si="7"/>
        <v>0.19804011627260082</v>
      </c>
      <c r="X23" s="29"/>
      <c r="Y23" s="29"/>
      <c r="Z23" s="29"/>
      <c r="AA23" s="29"/>
      <c r="AB23" s="29"/>
      <c r="AC23" s="29"/>
      <c r="AD23" s="29"/>
      <c r="AE23" s="29"/>
      <c r="CQ23" s="1"/>
      <c r="CR23" s="1"/>
      <c r="CS23" s="21"/>
    </row>
    <row r="24" spans="1:97" ht="15" customHeight="1">
      <c r="A24" s="28"/>
      <c r="B24" s="28"/>
      <c r="C24" s="120" t="str">
        <f>IF(MasterSheet!$A$1=1,MasterSheet!C81,MasterSheet!B81)</f>
        <v>Doprinosi</v>
      </c>
      <c r="D24" s="137">
        <f>SUM(D25:D28)</f>
        <v>255157132.13</v>
      </c>
      <c r="E24" s="140">
        <f t="shared" si="8"/>
        <v>11.873848579738471</v>
      </c>
      <c r="F24" s="137">
        <f>SUM(F25:F28)</f>
        <v>306787808.32999998</v>
      </c>
      <c r="G24" s="138">
        <f t="shared" si="0"/>
        <v>11.445170987875395</v>
      </c>
      <c r="H24" s="137">
        <f>SUM(H25:H28)</f>
        <v>339912631.83999997</v>
      </c>
      <c r="I24" s="140">
        <f t="shared" si="1"/>
        <v>11.016095146486906</v>
      </c>
      <c r="J24" s="137">
        <f>SUM(J25:J28)</f>
        <v>307544352.32999998</v>
      </c>
      <c r="K24" s="138">
        <f t="shared" si="2"/>
        <v>10.316818259979872</v>
      </c>
      <c r="L24" s="137">
        <f>SUM(L25:L28)</f>
        <v>379756996.48000008</v>
      </c>
      <c r="M24" s="140">
        <f t="shared" si="3"/>
        <v>12.152223887360003</v>
      </c>
      <c r="N24" s="137">
        <f>SUM(N25:N28)</f>
        <v>353577453.33000004</v>
      </c>
      <c r="O24" s="141">
        <f>N24/$N$11*100</f>
        <v>10.82932475742726</v>
      </c>
      <c r="P24" s="137">
        <f>SUM(P25:P28)</f>
        <v>362250409.59999996</v>
      </c>
      <c r="Q24" s="141">
        <f t="shared" si="9"/>
        <v>11.387941200880224</v>
      </c>
      <c r="R24" s="137">
        <f>SUM(R25:R28)</f>
        <v>398494284.19</v>
      </c>
      <c r="S24" s="141">
        <f t="shared" si="5"/>
        <v>11.852893640392622</v>
      </c>
      <c r="T24" s="137">
        <f>SUM(T25:T28)</f>
        <v>444303244.55000001</v>
      </c>
      <c r="U24" s="141">
        <f t="shared" si="6"/>
        <v>12.848932720726452</v>
      </c>
      <c r="V24" s="399">
        <f>SUM(V25:V28)</f>
        <v>437288820.67000002</v>
      </c>
      <c r="W24" s="406">
        <f t="shared" si="7"/>
        <v>12.16380586008345</v>
      </c>
      <c r="X24" s="29"/>
      <c r="Y24" s="29"/>
      <c r="Z24" s="29"/>
      <c r="AA24" s="29"/>
      <c r="AB24" s="29"/>
      <c r="AC24" s="29"/>
      <c r="AD24" s="29"/>
      <c r="AE24" s="29"/>
      <c r="CQ24" s="1"/>
      <c r="CR24" s="1"/>
      <c r="CS24" s="21"/>
    </row>
    <row r="25" spans="1:97" ht="15" customHeight="1">
      <c r="A25" s="28"/>
      <c r="B25" s="28"/>
      <c r="C25" s="121" t="str">
        <f>IF(MasterSheet!$A$1=1,MasterSheet!C82,MasterSheet!B82)</f>
        <v>Doprinosi za penzijsko i invalidsko osiguranje</v>
      </c>
      <c r="D25" s="142">
        <v>138179769.16</v>
      </c>
      <c r="E25" s="143">
        <f t="shared" si="8"/>
        <v>6.4302559058122766</v>
      </c>
      <c r="F25" s="142">
        <v>173517241.65000001</v>
      </c>
      <c r="G25" s="144">
        <f t="shared" si="0"/>
        <v>6.473316233911584</v>
      </c>
      <c r="H25" s="142">
        <v>213850904.31999999</v>
      </c>
      <c r="I25" s="143">
        <f t="shared" si="1"/>
        <v>6.9306100700025919</v>
      </c>
      <c r="J25" s="142">
        <v>199510659.24000001</v>
      </c>
      <c r="K25" s="144">
        <f t="shared" si="2"/>
        <v>6.6927426782958737</v>
      </c>
      <c r="L25" s="142">
        <v>233496116.37</v>
      </c>
      <c r="M25" s="143">
        <f t="shared" si="3"/>
        <v>7.4718757238400002</v>
      </c>
      <c r="N25" s="142">
        <v>213452220.68000001</v>
      </c>
      <c r="O25" s="145">
        <f t="shared" si="4"/>
        <v>6.5375871571209805</v>
      </c>
      <c r="P25" s="142">
        <v>216501675.27000001</v>
      </c>
      <c r="Q25" s="468">
        <f t="shared" si="9"/>
        <v>6.8060885026721154</v>
      </c>
      <c r="R25" s="142">
        <v>241949355.72999999</v>
      </c>
      <c r="S25" s="145">
        <f t="shared" si="5"/>
        <v>7.196589997917906</v>
      </c>
      <c r="T25" s="142">
        <v>270120228.04000002</v>
      </c>
      <c r="U25" s="145">
        <f t="shared" si="6"/>
        <v>7.8116842025506807</v>
      </c>
      <c r="V25" s="400">
        <v>264099239.14000005</v>
      </c>
      <c r="W25" s="483">
        <f t="shared" si="7"/>
        <v>7.3462931610570239</v>
      </c>
      <c r="X25" s="29"/>
      <c r="Y25" s="29"/>
      <c r="Z25" s="29"/>
      <c r="AA25" s="29"/>
      <c r="AB25" s="29"/>
      <c r="AC25" s="29"/>
      <c r="AD25" s="29"/>
      <c r="AE25" s="29"/>
      <c r="CQ25" s="1"/>
      <c r="CR25" s="1"/>
      <c r="CS25" s="21"/>
    </row>
    <row r="26" spans="1:97" ht="15" customHeight="1">
      <c r="A26" s="28"/>
      <c r="B26" s="28"/>
      <c r="C26" s="121" t="str">
        <f>IF(MasterSheet!$A$1=1,MasterSheet!C83,MasterSheet!B83)</f>
        <v>Doprinosi za zdravstveno osiguranje</v>
      </c>
      <c r="D26" s="142">
        <v>110592983</v>
      </c>
      <c r="E26" s="143">
        <f t="shared" si="8"/>
        <v>5.1464927637395883</v>
      </c>
      <c r="F26" s="142">
        <v>125446267</v>
      </c>
      <c r="G26" s="144">
        <f t="shared" si="0"/>
        <v>4.6799577317664616</v>
      </c>
      <c r="H26" s="142">
        <v>115860488.59999999</v>
      </c>
      <c r="I26" s="143">
        <f t="shared" si="1"/>
        <v>3.7548771260046667</v>
      </c>
      <c r="J26" s="142">
        <v>97587762.519999996</v>
      </c>
      <c r="K26" s="144">
        <f t="shared" si="2"/>
        <v>3.2736585883931566</v>
      </c>
      <c r="L26" s="142">
        <v>129895634.22</v>
      </c>
      <c r="M26" s="143">
        <f t="shared" si="3"/>
        <v>4.15666029504</v>
      </c>
      <c r="N26" s="142">
        <v>120890439.24000001</v>
      </c>
      <c r="O26" s="145">
        <f t="shared" si="4"/>
        <v>3.7026168220520677</v>
      </c>
      <c r="P26" s="142">
        <v>125738855</v>
      </c>
      <c r="Q26" s="468">
        <f t="shared" si="9"/>
        <v>3.9528090223200252</v>
      </c>
      <c r="R26" s="142">
        <v>134703897.09</v>
      </c>
      <c r="S26" s="145">
        <f t="shared" si="5"/>
        <v>4.0066596397977401</v>
      </c>
      <c r="T26" s="142">
        <v>151034703.57999998</v>
      </c>
      <c r="U26" s="145">
        <f t="shared" si="6"/>
        <v>4.3678158298389187</v>
      </c>
      <c r="V26" s="400">
        <v>150309788.34999993</v>
      </c>
      <c r="W26" s="483">
        <f t="shared" si="7"/>
        <v>4.181078952712098</v>
      </c>
      <c r="X26" s="29"/>
      <c r="Y26" s="29"/>
      <c r="Z26" s="29"/>
      <c r="AA26" s="29"/>
      <c r="AB26" s="29"/>
      <c r="AC26" s="29"/>
      <c r="AD26" s="29"/>
      <c r="AE26" s="29"/>
      <c r="CQ26" s="1"/>
      <c r="CR26" s="1"/>
      <c r="CS26" s="21"/>
    </row>
    <row r="27" spans="1:97" ht="15" customHeight="1">
      <c r="A27" s="28"/>
      <c r="B27" s="28"/>
      <c r="C27" s="121" t="str">
        <f>IF(MasterSheet!$A$1=1,MasterSheet!C84,MasterSheet!B84)</f>
        <v>Doprinosi za osiguranje od nezaposlenosti</v>
      </c>
      <c r="D27" s="142">
        <v>6384379.9699999997</v>
      </c>
      <c r="E27" s="143">
        <f t="shared" si="8"/>
        <v>0.29709991018660709</v>
      </c>
      <c r="F27" s="142">
        <v>7824299.6800000006</v>
      </c>
      <c r="G27" s="144">
        <f t="shared" si="0"/>
        <v>0.29189702219735131</v>
      </c>
      <c r="H27" s="142">
        <v>10201238.92</v>
      </c>
      <c r="I27" s="143">
        <f t="shared" si="1"/>
        <v>0.33060795047964742</v>
      </c>
      <c r="J27" s="142">
        <v>10445930.57</v>
      </c>
      <c r="K27" s="144">
        <f t="shared" si="2"/>
        <v>0.35041699329084197</v>
      </c>
      <c r="L27" s="142">
        <v>10149691.789999999</v>
      </c>
      <c r="M27" s="143">
        <f t="shared" si="3"/>
        <v>0.32479013727999995</v>
      </c>
      <c r="N27" s="142">
        <v>10764704.380000001</v>
      </c>
      <c r="O27" s="145">
        <f t="shared" si="4"/>
        <v>0.32969998101071979</v>
      </c>
      <c r="P27" s="142">
        <v>9987592.2599999998</v>
      </c>
      <c r="Q27" s="468">
        <f t="shared" si="9"/>
        <v>0.31397649355548568</v>
      </c>
      <c r="R27" s="142">
        <v>10770190.189999999</v>
      </c>
      <c r="S27" s="145">
        <f t="shared" si="5"/>
        <v>0.32035068976799519</v>
      </c>
      <c r="T27" s="142">
        <v>12160117.389999999</v>
      </c>
      <c r="U27" s="145">
        <f t="shared" si="6"/>
        <v>0.35166191590271545</v>
      </c>
      <c r="V27" s="400">
        <v>12114496.520000001</v>
      </c>
      <c r="W27" s="483">
        <f t="shared" si="7"/>
        <v>0.3369818225312935</v>
      </c>
      <c r="X27" s="29"/>
      <c r="Y27" s="29"/>
      <c r="Z27" s="29"/>
      <c r="AA27" s="29"/>
      <c r="AB27" s="29"/>
      <c r="AC27" s="29"/>
      <c r="AD27" s="29"/>
      <c r="AE27" s="29"/>
      <c r="CQ27" s="1"/>
      <c r="CR27" s="1"/>
      <c r="CS27" s="21"/>
    </row>
    <row r="28" spans="1:97" ht="15" customHeight="1">
      <c r="A28" s="28"/>
      <c r="B28" s="28"/>
      <c r="C28" s="121" t="str">
        <f>IF(MasterSheet!$A$1=1,MasterSheet!C85,MasterSheet!B85)</f>
        <v>Ostali doprinosi</v>
      </c>
      <c r="D28" s="142">
        <v>0</v>
      </c>
      <c r="E28" s="143">
        <f t="shared" si="8"/>
        <v>0</v>
      </c>
      <c r="F28" s="142">
        <v>0</v>
      </c>
      <c r="G28" s="144">
        <f t="shared" si="0"/>
        <v>0</v>
      </c>
      <c r="H28" s="142">
        <v>0</v>
      </c>
      <c r="I28" s="143">
        <f t="shared" si="1"/>
        <v>0</v>
      </c>
      <c r="J28" s="142"/>
      <c r="K28" s="144">
        <f t="shared" si="2"/>
        <v>0</v>
      </c>
      <c r="L28" s="142">
        <v>6215554.0999999996</v>
      </c>
      <c r="M28" s="143">
        <f t="shared" si="3"/>
        <v>0.19889773119999998</v>
      </c>
      <c r="N28" s="142">
        <v>8470089.0300000012</v>
      </c>
      <c r="O28" s="145">
        <f t="shared" si="4"/>
        <v>0.25942079724349165</v>
      </c>
      <c r="P28" s="142">
        <v>10022287.07</v>
      </c>
      <c r="Q28" s="468">
        <f t="shared" si="9"/>
        <v>0.31506718233259984</v>
      </c>
      <c r="R28" s="142">
        <v>11070841.180000002</v>
      </c>
      <c r="S28" s="145">
        <f t="shared" si="5"/>
        <v>0.32929331290898278</v>
      </c>
      <c r="T28" s="142">
        <v>10988195.539999999</v>
      </c>
      <c r="U28" s="145">
        <f t="shared" si="6"/>
        <v>0.31777077243413632</v>
      </c>
      <c r="V28" s="400">
        <v>10765296.66</v>
      </c>
      <c r="W28" s="483">
        <f t="shared" si="7"/>
        <v>0.29945192378303198</v>
      </c>
      <c r="X28" s="29"/>
      <c r="Y28" s="29"/>
      <c r="Z28" s="29"/>
      <c r="AA28" s="29"/>
      <c r="AB28" s="29"/>
      <c r="AC28" s="29"/>
      <c r="AD28" s="29"/>
      <c r="AE28" s="29"/>
      <c r="CQ28" s="21"/>
      <c r="CR28" s="21"/>
      <c r="CS28" s="21"/>
    </row>
    <row r="29" spans="1:97" ht="15" customHeight="1">
      <c r="A29" s="28"/>
      <c r="B29" s="28"/>
      <c r="C29" s="120" t="str">
        <f>IF(MasterSheet!$A$1=1,MasterSheet!C86,MasterSheet!B86)</f>
        <v>Takse</v>
      </c>
      <c r="D29" s="137">
        <f>SUM(D30:D33)</f>
        <v>15777845.709999993</v>
      </c>
      <c r="E29" s="140">
        <f t="shared" si="8"/>
        <v>0.73422894085345958</v>
      </c>
      <c r="F29" s="137">
        <f>SUM(F30:F33)</f>
        <v>21847073.970000003</v>
      </c>
      <c r="G29" s="138">
        <f t="shared" si="0"/>
        <v>0.81503726804700616</v>
      </c>
      <c r="H29" s="137">
        <f>SUM(H30:H33)</f>
        <v>26594093.5</v>
      </c>
      <c r="I29" s="140">
        <f t="shared" si="1"/>
        <v>0.86187754407570649</v>
      </c>
      <c r="J29" s="137">
        <f>SUM(J30:J33)</f>
        <v>22516562.169999998</v>
      </c>
      <c r="K29" s="138">
        <f t="shared" si="2"/>
        <v>0.75533586615229786</v>
      </c>
      <c r="L29" s="137">
        <f>SUM(L30:L33)</f>
        <v>20544226.239999998</v>
      </c>
      <c r="M29" s="140">
        <f t="shared" si="3"/>
        <v>0.65741523967999993</v>
      </c>
      <c r="N29" s="137">
        <f>SUM(N30:N33)</f>
        <v>16011669.92</v>
      </c>
      <c r="O29" s="141">
        <f t="shared" si="4"/>
        <v>0.49040336661562017</v>
      </c>
      <c r="P29" s="137">
        <f>SUM(P30:P33)</f>
        <v>17998206.289999999</v>
      </c>
      <c r="Q29" s="141">
        <f t="shared" si="9"/>
        <v>0.56580340427538511</v>
      </c>
      <c r="R29" s="137">
        <f>SUM(R30:R33)</f>
        <v>27179432.649999999</v>
      </c>
      <c r="S29" s="141">
        <f t="shared" si="5"/>
        <v>0.8084304773944081</v>
      </c>
      <c r="T29" s="137">
        <f>SUM(T30:T33)</f>
        <v>15038439.810000001</v>
      </c>
      <c r="U29" s="141">
        <f t="shared" si="6"/>
        <v>0.43490094594985401</v>
      </c>
      <c r="V29" s="399">
        <f>SUM(V30:V33)</f>
        <v>13154413.690000001</v>
      </c>
      <c r="W29" s="406">
        <f t="shared" si="7"/>
        <v>0.36590858664812242</v>
      </c>
      <c r="X29" s="29"/>
      <c r="Y29" s="29"/>
      <c r="Z29" s="29"/>
      <c r="AA29" s="29"/>
      <c r="AB29" s="29"/>
      <c r="AC29" s="29"/>
      <c r="AD29" s="29"/>
      <c r="AE29" s="29"/>
      <c r="CQ29" s="21"/>
      <c r="CR29" s="21"/>
      <c r="CS29" s="21"/>
    </row>
    <row r="30" spans="1:97" ht="15" customHeight="1">
      <c r="A30" s="28"/>
      <c r="B30" s="28"/>
      <c r="C30" s="121" t="str">
        <f>IF(MasterSheet!$A$1=1,MasterSheet!C87,MasterSheet!B87)</f>
        <v>Administrativne takse</v>
      </c>
      <c r="D30" s="142">
        <v>7506509.4799999958</v>
      </c>
      <c r="E30" s="143">
        <f t="shared" si="8"/>
        <v>0.34931869700777124</v>
      </c>
      <c r="F30" s="142">
        <v>9153048.3600000013</v>
      </c>
      <c r="G30" s="144">
        <f t="shared" si="0"/>
        <v>0.34146794851706774</v>
      </c>
      <c r="H30" s="142">
        <v>18319319.420000002</v>
      </c>
      <c r="I30" s="143">
        <f>H30/$H$11*100</f>
        <v>0.59370363689395911</v>
      </c>
      <c r="J30" s="142">
        <v>14744246.369999999</v>
      </c>
      <c r="K30" s="144">
        <f>J30/$J$11*100</f>
        <v>0.49460739248574298</v>
      </c>
      <c r="L30" s="142">
        <v>13257206.299999997</v>
      </c>
      <c r="M30" s="143">
        <f t="shared" si="3"/>
        <v>0.42423060159999992</v>
      </c>
      <c r="N30" s="142">
        <v>10724280.77</v>
      </c>
      <c r="O30" s="145">
        <f t="shared" si="4"/>
        <v>0.32846189188361408</v>
      </c>
      <c r="P30" s="142">
        <v>8544481.8000000007</v>
      </c>
      <c r="Q30" s="468">
        <f t="shared" si="9"/>
        <v>0.2686099276956932</v>
      </c>
      <c r="R30" s="142">
        <v>7991437.5899999999</v>
      </c>
      <c r="S30" s="145">
        <f t="shared" si="5"/>
        <v>0.23769891701368234</v>
      </c>
      <c r="T30" s="142">
        <v>7905297.4699999997</v>
      </c>
      <c r="U30" s="145">
        <f t="shared" si="6"/>
        <v>0.22861556060036436</v>
      </c>
      <c r="V30" s="400">
        <v>8333209.8900000015</v>
      </c>
      <c r="W30" s="483">
        <f t="shared" si="7"/>
        <v>0.23179999694019474</v>
      </c>
      <c r="X30" s="29"/>
      <c r="Y30" s="29"/>
      <c r="Z30" s="29"/>
      <c r="AA30" s="29"/>
      <c r="AB30" s="29"/>
      <c r="AC30" s="29"/>
      <c r="AD30" s="29"/>
      <c r="AE30" s="29"/>
      <c r="CQ30" s="21"/>
      <c r="CR30" s="21"/>
      <c r="CS30" s="21"/>
    </row>
    <row r="31" spans="1:97" ht="15" customHeight="1">
      <c r="A31" s="28"/>
      <c r="B31" s="28"/>
      <c r="C31" s="121" t="str">
        <f>IF(MasterSheet!$A$1=1,MasterSheet!C88,MasterSheet!B88)</f>
        <v>Sudske takse</v>
      </c>
      <c r="D31" s="142">
        <v>6027790.6899999976</v>
      </c>
      <c r="E31" s="143">
        <f t="shared" si="8"/>
        <v>0.28050587230676149</v>
      </c>
      <c r="F31" s="142">
        <v>8663338.5800000001</v>
      </c>
      <c r="G31" s="144">
        <f t="shared" si="0"/>
        <v>0.32319860399179257</v>
      </c>
      <c r="H31" s="142">
        <v>7688705.0099999998</v>
      </c>
      <c r="I31" s="143">
        <f>H31/$H$11*100</f>
        <v>0.24918022459165154</v>
      </c>
      <c r="J31" s="142">
        <v>6834686.9299999997</v>
      </c>
      <c r="K31" s="144">
        <f>J31/$J$11*100</f>
        <v>0.22927497249245221</v>
      </c>
      <c r="L31" s="142">
        <v>6236916.9700000007</v>
      </c>
      <c r="M31" s="143">
        <f t="shared" si="3"/>
        <v>0.19958134304000003</v>
      </c>
      <c r="N31" s="142">
        <v>3918273.44</v>
      </c>
      <c r="O31" s="145">
        <f t="shared" si="4"/>
        <v>0.12000837488514549</v>
      </c>
      <c r="P31" s="142">
        <v>3475076.76</v>
      </c>
      <c r="Q31" s="468">
        <f t="shared" si="9"/>
        <v>0.10924478968877711</v>
      </c>
      <c r="R31" s="142">
        <v>4557791.26</v>
      </c>
      <c r="S31" s="145">
        <f t="shared" si="5"/>
        <v>0.13556785425342058</v>
      </c>
      <c r="T31" s="142">
        <v>3784205.9000000004</v>
      </c>
      <c r="U31" s="145">
        <f t="shared" si="6"/>
        <v>0.10943653373434745</v>
      </c>
      <c r="V31" s="400">
        <v>1862618.2899999998</v>
      </c>
      <c r="W31" s="483">
        <f t="shared" si="7"/>
        <v>5.1811357162726002E-2</v>
      </c>
      <c r="X31" s="29"/>
      <c r="Y31" s="29"/>
      <c r="Z31" s="29"/>
      <c r="AA31" s="29"/>
      <c r="AB31" s="29"/>
      <c r="AC31" s="29"/>
      <c r="AD31" s="29"/>
      <c r="AE31" s="29"/>
      <c r="CQ31" s="1"/>
      <c r="CR31" s="1"/>
      <c r="CS31" s="1"/>
    </row>
    <row r="32" spans="1:97" ht="15" customHeight="1">
      <c r="A32" s="28"/>
      <c r="B32" s="28"/>
      <c r="C32" s="121" t="str">
        <f>IF(MasterSheet!$A$1=1,MasterSheet!C89,MasterSheet!B89)</f>
        <v>Boravišne takse</v>
      </c>
      <c r="D32" s="142">
        <v>365979.02</v>
      </c>
      <c r="E32" s="143">
        <f t="shared" si="8"/>
        <v>1.7030993531574296E-2</v>
      </c>
      <c r="F32" s="142">
        <v>564651.91</v>
      </c>
      <c r="G32" s="144">
        <f t="shared" si="0"/>
        <v>2.1065171050177207E-2</v>
      </c>
      <c r="H32" s="142">
        <v>544318.97</v>
      </c>
      <c r="I32" s="143">
        <f>H32/$H$11*100</f>
        <v>1.76406199766658E-2</v>
      </c>
      <c r="J32" s="142">
        <v>409061.18</v>
      </c>
      <c r="K32" s="144">
        <f>J32/$J$11*100</f>
        <v>1.3722280442804427E-2</v>
      </c>
      <c r="L32" s="142">
        <v>449587.51</v>
      </c>
      <c r="M32" s="143">
        <f t="shared" si="3"/>
        <v>1.438680032E-2</v>
      </c>
      <c r="N32" s="142">
        <v>553959.80999999994</v>
      </c>
      <c r="O32" s="145">
        <f t="shared" si="4"/>
        <v>1.6966609800918835E-2</v>
      </c>
      <c r="P32" s="142">
        <v>491975.95</v>
      </c>
      <c r="Q32" s="468">
        <f t="shared" si="9"/>
        <v>1.5466078277271297E-2</v>
      </c>
      <c r="R32" s="142">
        <v>767936.98999999987</v>
      </c>
      <c r="S32" s="145">
        <f t="shared" si="5"/>
        <v>2.284167132659131E-2</v>
      </c>
      <c r="T32" s="142">
        <v>644189.07999999984</v>
      </c>
      <c r="U32" s="145">
        <f t="shared" si="6"/>
        <v>1.8629488417825843E-2</v>
      </c>
      <c r="V32" s="400">
        <v>874440.19000000006</v>
      </c>
      <c r="W32" s="483">
        <f t="shared" si="7"/>
        <v>2.4323788317107096E-2</v>
      </c>
      <c r="X32" s="29"/>
      <c r="Y32" s="29"/>
      <c r="Z32" s="29"/>
      <c r="AA32" s="29"/>
      <c r="AB32" s="29"/>
      <c r="AC32" s="29"/>
      <c r="AD32" s="29"/>
      <c r="AE32" s="29"/>
      <c r="CQ32" s="1"/>
      <c r="CR32" s="1"/>
      <c r="CS32" s="1"/>
    </row>
    <row r="33" spans="1:100" ht="15" customHeight="1">
      <c r="A33" s="28"/>
      <c r="B33" s="28"/>
      <c r="C33" s="121" t="str">
        <f>IF(MasterSheet!$A$1=1,MasterSheet!C90,MasterSheet!B90)</f>
        <v>Ostale takse</v>
      </c>
      <c r="D33" s="142">
        <v>1877566.52</v>
      </c>
      <c r="E33" s="143">
        <f t="shared" si="8"/>
        <v>8.7373378007352592E-2</v>
      </c>
      <c r="F33" s="142">
        <v>3466035.12</v>
      </c>
      <c r="G33" s="144">
        <f t="shared" si="0"/>
        <v>0.12930554448796866</v>
      </c>
      <c r="H33" s="142">
        <v>41750.1</v>
      </c>
      <c r="I33" s="143">
        <f>H33/$H$11*100</f>
        <v>1.3530626134301269E-3</v>
      </c>
      <c r="J33" s="142">
        <v>528567.68999999994</v>
      </c>
      <c r="K33" s="144">
        <f>J33/$J$11*100</f>
        <v>1.7731220731298222E-2</v>
      </c>
      <c r="L33" s="142">
        <v>600515.46</v>
      </c>
      <c r="M33" s="143">
        <f t="shared" si="3"/>
        <v>1.9216494719999998E-2</v>
      </c>
      <c r="N33" s="142">
        <v>815155.9</v>
      </c>
      <c r="O33" s="145">
        <f t="shared" si="4"/>
        <v>2.496649004594181E-2</v>
      </c>
      <c r="P33" s="142">
        <v>5486671.7800000003</v>
      </c>
      <c r="Q33" s="468">
        <f t="shared" si="9"/>
        <v>0.17248260861364351</v>
      </c>
      <c r="R33" s="142">
        <v>13862266.809999999</v>
      </c>
      <c r="S33" s="145">
        <f t="shared" si="5"/>
        <v>0.41232203480071383</v>
      </c>
      <c r="T33" s="142">
        <v>2704747.36</v>
      </c>
      <c r="U33" s="145">
        <f t="shared" si="6"/>
        <v>7.8219363197316288E-2</v>
      </c>
      <c r="V33" s="400">
        <v>2084145.32</v>
      </c>
      <c r="W33" s="483">
        <f t="shared" si="7"/>
        <v>5.7973444228094577E-2</v>
      </c>
      <c r="X33" s="29"/>
      <c r="Y33" s="29"/>
      <c r="Z33" s="29"/>
      <c r="AA33" s="29"/>
      <c r="AB33" s="29"/>
      <c r="AC33" s="29"/>
      <c r="AD33" s="29"/>
      <c r="AE33" s="29"/>
      <c r="CQ33" s="1"/>
      <c r="CR33" s="1"/>
      <c r="CS33" s="1"/>
    </row>
    <row r="34" spans="1:100" ht="15" customHeight="1">
      <c r="A34" s="28"/>
      <c r="B34" s="28"/>
      <c r="C34" s="120" t="str">
        <f>IF(MasterSheet!$A$1=1,MasterSheet!C91,MasterSheet!B91)</f>
        <v>Naknade</v>
      </c>
      <c r="D34" s="137">
        <f>SUM(D35:D40)</f>
        <v>17868340.149999995</v>
      </c>
      <c r="E34" s="140">
        <f t="shared" si="8"/>
        <v>0.83151101261110316</v>
      </c>
      <c r="F34" s="137">
        <f>SUM(F35:F40)</f>
        <v>22895117.909999996</v>
      </c>
      <c r="G34" s="138">
        <f t="shared" si="0"/>
        <v>0.85413609065472851</v>
      </c>
      <c r="H34" s="137">
        <f>SUM(H35:H40)</f>
        <v>38239154.099999994</v>
      </c>
      <c r="I34" s="140">
        <f t="shared" si="1"/>
        <v>1.2392777450090742</v>
      </c>
      <c r="J34" s="137">
        <f>SUM(J35:J40)</f>
        <v>28332415.080000002</v>
      </c>
      <c r="K34" s="138">
        <f t="shared" si="2"/>
        <v>0.95043324656155659</v>
      </c>
      <c r="L34" s="137">
        <f>SUM(L35:L40)</f>
        <v>27428633.469999999</v>
      </c>
      <c r="M34" s="140">
        <f t="shared" si="3"/>
        <v>0.87771627103999994</v>
      </c>
      <c r="N34" s="137">
        <f>SUM(N35:N40)</f>
        <v>25699255.23</v>
      </c>
      <c r="O34" s="141">
        <f t="shared" si="4"/>
        <v>0.78711348330781017</v>
      </c>
      <c r="P34" s="137">
        <f>SUM(P35:P40)</f>
        <v>12706115.310000001</v>
      </c>
      <c r="Q34" s="141">
        <f t="shared" si="9"/>
        <v>0.39943776516818619</v>
      </c>
      <c r="R34" s="137">
        <f>SUM(R35:R40)</f>
        <v>13233490.18</v>
      </c>
      <c r="S34" s="141">
        <f t="shared" si="5"/>
        <v>0.39361957703747769</v>
      </c>
      <c r="T34" s="137">
        <f>SUM(T35:T40)</f>
        <v>17342019.190000001</v>
      </c>
      <c r="U34" s="141">
        <f t="shared" si="6"/>
        <v>0.50151881749038429</v>
      </c>
      <c r="V34" s="399">
        <f>SUM(V35:V40)</f>
        <v>29630001.300000001</v>
      </c>
      <c r="W34" s="406">
        <f t="shared" si="7"/>
        <v>0.82420031432545204</v>
      </c>
      <c r="X34" s="29"/>
      <c r="Y34" s="29"/>
      <c r="Z34" s="29"/>
      <c r="AA34" s="29"/>
      <c r="AB34" s="29"/>
      <c r="AC34" s="29"/>
      <c r="AD34" s="29"/>
      <c r="AE34" s="29"/>
      <c r="CQ34" s="1"/>
      <c r="CR34" s="1"/>
      <c r="CS34" s="1"/>
    </row>
    <row r="35" spans="1:100" ht="15" customHeight="1">
      <c r="A35" s="28"/>
      <c r="B35" s="28"/>
      <c r="C35" s="121" t="str">
        <f>IF(MasterSheet!$A$1=1,MasterSheet!C92,MasterSheet!B92)</f>
        <v>Naknade za korišćenje dobara od opšteg interesa</v>
      </c>
      <c r="D35" s="142">
        <v>1274186.23</v>
      </c>
      <c r="E35" s="143">
        <f t="shared" si="8"/>
        <v>5.9294812694867145E-2</v>
      </c>
      <c r="F35" s="142">
        <v>2986015.41</v>
      </c>
      <c r="G35" s="144">
        <f t="shared" si="0"/>
        <v>0.11139770229434809</v>
      </c>
      <c r="H35" s="142">
        <v>2856435.93</v>
      </c>
      <c r="I35" s="143">
        <f t="shared" si="1"/>
        <v>9.25731115504278E-2</v>
      </c>
      <c r="J35" s="142">
        <v>2890522.73</v>
      </c>
      <c r="K35" s="144">
        <f t="shared" si="2"/>
        <v>9.696486850050319E-2</v>
      </c>
      <c r="L35" s="142">
        <v>2020524.58</v>
      </c>
      <c r="M35" s="143">
        <f t="shared" si="3"/>
        <v>6.4656786559999999E-2</v>
      </c>
      <c r="N35" s="142">
        <v>1002041.9199999999</v>
      </c>
      <c r="O35" s="145">
        <f t="shared" si="4"/>
        <v>3.0690411026033686E-2</v>
      </c>
      <c r="P35" s="142">
        <v>563371.34</v>
      </c>
      <c r="Q35" s="468">
        <f t="shared" si="9"/>
        <v>1.7710510531279471E-2</v>
      </c>
      <c r="R35" s="142">
        <v>647266.8600000001</v>
      </c>
      <c r="S35" s="145">
        <f t="shared" si="5"/>
        <v>1.9252434860202266E-2</v>
      </c>
      <c r="T35" s="142">
        <v>691442</v>
      </c>
      <c r="U35" s="145">
        <f t="shared" si="6"/>
        <v>1.9996009138494461E-2</v>
      </c>
      <c r="V35" s="400">
        <v>589070.87</v>
      </c>
      <c r="W35" s="483">
        <f t="shared" si="7"/>
        <v>1.638583783031989E-2</v>
      </c>
      <c r="X35" s="29"/>
      <c r="Y35" s="29"/>
      <c r="Z35" s="29"/>
      <c r="AA35" s="29"/>
      <c r="AB35" s="29"/>
      <c r="AC35" s="29"/>
      <c r="AD35" s="29"/>
      <c r="AE35" s="29"/>
      <c r="CQ35" s="1"/>
      <c r="CR35" s="1"/>
      <c r="CS35" s="1"/>
    </row>
    <row r="36" spans="1:100" ht="15" customHeight="1">
      <c r="A36" s="28"/>
      <c r="B36" s="28"/>
      <c r="C36" s="121" t="str">
        <f>IF(MasterSheet!$A$1=1,MasterSheet!C93,MasterSheet!B93)</f>
        <v>Naknade za korišćenje prirodnih dobara</v>
      </c>
      <c r="D36" s="142">
        <v>3521417.44</v>
      </c>
      <c r="E36" s="143">
        <f t="shared" si="8"/>
        <v>0.16387069849690539</v>
      </c>
      <c r="F36" s="142">
        <v>3729314.35</v>
      </c>
      <c r="G36" s="144">
        <f t="shared" si="0"/>
        <v>0.13912756388733447</v>
      </c>
      <c r="H36" s="142">
        <v>3925540.16</v>
      </c>
      <c r="I36" s="143">
        <f t="shared" si="1"/>
        <v>0.12722129115893183</v>
      </c>
      <c r="J36" s="142">
        <v>3661578.93</v>
      </c>
      <c r="K36" s="144">
        <f t="shared" si="2"/>
        <v>0.12283055786648776</v>
      </c>
      <c r="L36" s="142">
        <v>3239633.87</v>
      </c>
      <c r="M36" s="143">
        <f t="shared" si="3"/>
        <v>0.10366828384</v>
      </c>
      <c r="N36" s="142">
        <v>3009556.45</v>
      </c>
      <c r="O36" s="145">
        <f t="shared" si="4"/>
        <v>9.2176307810107203E-2</v>
      </c>
      <c r="P36" s="142">
        <v>1376923.26</v>
      </c>
      <c r="Q36" s="468">
        <f t="shared" si="9"/>
        <v>4.3285861678717383E-2</v>
      </c>
      <c r="R36" s="142">
        <v>1995183.6300000001</v>
      </c>
      <c r="S36" s="145">
        <f t="shared" si="5"/>
        <v>5.934514069006544E-2</v>
      </c>
      <c r="T36" s="142">
        <v>2187369.91</v>
      </c>
      <c r="U36" s="145">
        <f t="shared" si="6"/>
        <v>6.3257176610081262E-2</v>
      </c>
      <c r="V36" s="400">
        <v>2017461.7800000003</v>
      </c>
      <c r="W36" s="483">
        <f t="shared" si="7"/>
        <v>5.6118547426981927E-2</v>
      </c>
      <c r="X36" s="29"/>
      <c r="Y36" s="29"/>
      <c r="Z36" s="29"/>
      <c r="AA36" s="29"/>
      <c r="AB36" s="29"/>
      <c r="AC36" s="29"/>
      <c r="AD36" s="29"/>
      <c r="AE36" s="29"/>
      <c r="CQ36" s="1"/>
      <c r="CR36" s="1"/>
      <c r="CS36" s="1"/>
    </row>
    <row r="37" spans="1:100" ht="15" customHeight="1">
      <c r="A37" s="28"/>
      <c r="B37" s="28"/>
      <c r="C37" s="121" t="str">
        <f>IF(MasterSheet!$A$1=1,MasterSheet!C94,MasterSheet!B94)</f>
        <v>Ekološke naknade</v>
      </c>
      <c r="D37" s="142">
        <v>1902110.17</v>
      </c>
      <c r="E37" s="143">
        <f t="shared" si="8"/>
        <v>8.851552747917539E-2</v>
      </c>
      <c r="F37" s="142">
        <v>2195706.9700000002</v>
      </c>
      <c r="G37" s="144">
        <f t="shared" si="0"/>
        <v>8.1914082074239891E-2</v>
      </c>
      <c r="H37" s="142">
        <v>9210786.3699999992</v>
      </c>
      <c r="I37" s="143">
        <f t="shared" si="1"/>
        <v>0.2985087623152709</v>
      </c>
      <c r="J37" s="142">
        <v>9651406.9600000009</v>
      </c>
      <c r="K37" s="144">
        <f t="shared" si="2"/>
        <v>0.32376407111707484</v>
      </c>
      <c r="L37" s="142">
        <v>7609457.3499999996</v>
      </c>
      <c r="M37" s="143">
        <f t="shared" si="3"/>
        <v>0.24350263519999998</v>
      </c>
      <c r="N37" s="142">
        <v>7452842.79</v>
      </c>
      <c r="O37" s="145">
        <f t="shared" si="4"/>
        <v>0.2282647102603369</v>
      </c>
      <c r="P37" s="142">
        <v>654296.18000000005</v>
      </c>
      <c r="Q37" s="468">
        <f t="shared" si="9"/>
        <v>2.0568883370009432E-2</v>
      </c>
      <c r="R37" s="142">
        <v>309851.25</v>
      </c>
      <c r="S37" s="145">
        <f t="shared" si="5"/>
        <v>9.2162775133848903E-3</v>
      </c>
      <c r="T37" s="142">
        <v>166617.24</v>
      </c>
      <c r="U37" s="145">
        <f t="shared" si="6"/>
        <v>4.8184516614129961E-3</v>
      </c>
      <c r="V37" s="400">
        <v>99518.200000000012</v>
      </c>
      <c r="W37" s="483">
        <f t="shared" si="7"/>
        <v>2.7682392211404732E-3</v>
      </c>
      <c r="X37" s="29"/>
      <c r="Y37" s="29"/>
      <c r="Z37" s="29"/>
      <c r="AA37" s="29"/>
      <c r="AB37" s="29"/>
      <c r="AC37" s="29"/>
      <c r="AD37" s="29"/>
      <c r="AE37" s="29"/>
      <c r="CQ37" s="1"/>
      <c r="CR37" s="1"/>
      <c r="CS37" s="1"/>
      <c r="CT37" s="21"/>
      <c r="CU37" s="21"/>
    </row>
    <row r="38" spans="1:100" ht="15" customHeight="1">
      <c r="A38" s="28"/>
      <c r="B38" s="28"/>
      <c r="C38" s="121" t="str">
        <f>IF(MasterSheet!$A$1=1,MasterSheet!C95,MasterSheet!B95)</f>
        <v>Naknade za priređivanje igara na sreću</v>
      </c>
      <c r="D38" s="142">
        <v>3406245.76</v>
      </c>
      <c r="E38" s="143">
        <f t="shared" si="8"/>
        <v>0.15851113406859324</v>
      </c>
      <c r="F38" s="142">
        <v>4400291.1100000003</v>
      </c>
      <c r="G38" s="144">
        <f t="shared" si="0"/>
        <v>0.16415934004849844</v>
      </c>
      <c r="H38" s="142">
        <v>5175563.96</v>
      </c>
      <c r="I38" s="143">
        <f t="shared" si="1"/>
        <v>0.16773282214156079</v>
      </c>
      <c r="J38" s="142">
        <v>4679989.66</v>
      </c>
      <c r="K38" s="144">
        <f t="shared" si="2"/>
        <v>0.15699395035223079</v>
      </c>
      <c r="L38" s="142">
        <v>6380752.96</v>
      </c>
      <c r="M38" s="143">
        <f t="shared" si="3"/>
        <v>0.20418409471999999</v>
      </c>
      <c r="N38" s="142">
        <v>4180845.3600000003</v>
      </c>
      <c r="O38" s="145">
        <f t="shared" si="4"/>
        <v>0.12805039387442574</v>
      </c>
      <c r="P38" s="142">
        <v>3319092.83</v>
      </c>
      <c r="Q38" s="468">
        <f t="shared" si="9"/>
        <v>0.10434117667400189</v>
      </c>
      <c r="R38" s="142">
        <v>3324177.16</v>
      </c>
      <c r="S38" s="145">
        <f t="shared" si="5"/>
        <v>9.8874989886972048E-2</v>
      </c>
      <c r="T38" s="142">
        <v>4965390.66</v>
      </c>
      <c r="U38" s="145">
        <f t="shared" si="6"/>
        <v>0.14359555394892856</v>
      </c>
      <c r="V38" s="400">
        <v>6224101.3200000003</v>
      </c>
      <c r="W38" s="483">
        <f t="shared" si="7"/>
        <v>0.17313216467315717</v>
      </c>
      <c r="X38" s="29"/>
      <c r="Y38" s="29"/>
      <c r="Z38" s="29"/>
      <c r="AA38" s="29"/>
      <c r="AB38" s="29"/>
      <c r="AC38" s="29"/>
      <c r="AD38" s="29"/>
      <c r="AE38" s="29"/>
      <c r="CQ38" s="1"/>
      <c r="CR38" s="1"/>
      <c r="CS38" s="1"/>
      <c r="CT38" s="21"/>
      <c r="CU38" s="21"/>
    </row>
    <row r="39" spans="1:100" ht="15" customHeight="1">
      <c r="A39" s="28"/>
      <c r="B39" s="28"/>
      <c r="C39" s="121" t="str">
        <f>IF(MasterSheet!$A$1=1,MasterSheet!C96,MasterSheet!B96)</f>
        <v>Naknada za puteve</v>
      </c>
      <c r="D39" s="142">
        <v>5372953.1699999962</v>
      </c>
      <c r="E39" s="143">
        <f t="shared" si="8"/>
        <v>0.25003272232304885</v>
      </c>
      <c r="F39" s="142">
        <v>6458859.3499999996</v>
      </c>
      <c r="G39" s="144">
        <f t="shared" si="0"/>
        <v>0.24095725983958216</v>
      </c>
      <c r="H39" s="142">
        <v>7089990.1699999999</v>
      </c>
      <c r="I39" s="143">
        <f t="shared" si="1"/>
        <v>0.2297767102022297</v>
      </c>
      <c r="J39" s="142">
        <v>4037944.42</v>
      </c>
      <c r="K39" s="144">
        <f t="shared" si="2"/>
        <v>0.13545603555853739</v>
      </c>
      <c r="L39" s="142">
        <v>3597161.86</v>
      </c>
      <c r="M39" s="143">
        <f t="shared" si="3"/>
        <v>0.11510917951999999</v>
      </c>
      <c r="N39" s="142">
        <v>4863937.55</v>
      </c>
      <c r="O39" s="145">
        <f t="shared" si="4"/>
        <v>0.14897205359877486</v>
      </c>
      <c r="P39" s="142">
        <v>3327409.68</v>
      </c>
      <c r="Q39" s="468">
        <f t="shared" si="9"/>
        <v>0.10460263061930211</v>
      </c>
      <c r="R39" s="142">
        <v>3659024.1899999995</v>
      </c>
      <c r="S39" s="145">
        <f t="shared" si="5"/>
        <v>0.10883474687685901</v>
      </c>
      <c r="T39" s="142">
        <v>3154323.14</v>
      </c>
      <c r="U39" s="145">
        <f t="shared" si="6"/>
        <v>9.1220773880100636E-2</v>
      </c>
      <c r="V39" s="400">
        <v>15360647.609999999</v>
      </c>
      <c r="W39" s="483">
        <f t="shared" si="7"/>
        <v>0.42727809763560504</v>
      </c>
      <c r="X39" s="29"/>
      <c r="Y39" s="29"/>
      <c r="Z39" s="29"/>
      <c r="AA39" s="29"/>
      <c r="AB39" s="29"/>
      <c r="AC39" s="29"/>
      <c r="AD39" s="29"/>
      <c r="AE39" s="29"/>
      <c r="CQ39" s="1"/>
      <c r="CR39" s="1"/>
      <c r="CS39" s="1"/>
      <c r="CT39" s="21"/>
      <c r="CU39" s="21"/>
    </row>
    <row r="40" spans="1:100" ht="15" customHeight="1">
      <c r="A40" s="28"/>
      <c r="B40" s="28"/>
      <c r="C40" s="121" t="str">
        <f>IF(MasterSheet!$A$1=1,MasterSheet!C97,MasterSheet!B97)</f>
        <v>Ostale naknade</v>
      </c>
      <c r="D40" s="142">
        <v>2391427.38</v>
      </c>
      <c r="E40" s="143">
        <f t="shared" si="8"/>
        <v>0.11128611754851318</v>
      </c>
      <c r="F40" s="142">
        <v>3124930.72</v>
      </c>
      <c r="G40" s="144">
        <f t="shared" si="0"/>
        <v>0.11658014251072563</v>
      </c>
      <c r="H40" s="142">
        <v>9980837.5099999998</v>
      </c>
      <c r="I40" s="143">
        <f t="shared" si="1"/>
        <v>0.32346504764065337</v>
      </c>
      <c r="J40" s="142">
        <v>3410972.38</v>
      </c>
      <c r="K40" s="144">
        <f t="shared" si="2"/>
        <v>0.11442376316672256</v>
      </c>
      <c r="L40" s="142">
        <v>4581102.8499999996</v>
      </c>
      <c r="M40" s="143">
        <f t="shared" si="3"/>
        <v>0.14659529119999998</v>
      </c>
      <c r="N40" s="142">
        <v>5190031.1599999992</v>
      </c>
      <c r="O40" s="145">
        <f t="shared" si="4"/>
        <v>0.1589596067381317</v>
      </c>
      <c r="P40" s="142">
        <v>3465022.02</v>
      </c>
      <c r="Q40" s="468">
        <f t="shared" si="9"/>
        <v>0.10892870229487583</v>
      </c>
      <c r="R40" s="142">
        <v>3297987.09</v>
      </c>
      <c r="S40" s="145">
        <f t="shared" si="5"/>
        <v>9.8095987209994046E-2</v>
      </c>
      <c r="T40" s="142">
        <v>6176876.2400000002</v>
      </c>
      <c r="U40" s="145">
        <f t="shared" si="6"/>
        <v>0.17863085225136643</v>
      </c>
      <c r="V40" s="400">
        <v>5339201.5199999996</v>
      </c>
      <c r="W40" s="483">
        <f t="shared" si="7"/>
        <v>0.14851742753824757</v>
      </c>
      <c r="X40" s="29"/>
      <c r="Y40" s="29"/>
      <c r="Z40" s="29"/>
      <c r="AA40" s="29"/>
      <c r="AB40" s="29"/>
      <c r="AC40" s="29"/>
      <c r="AD40" s="29"/>
      <c r="AE40" s="29"/>
      <c r="CQ40" s="21"/>
      <c r="CR40" s="21"/>
      <c r="CS40" s="21"/>
      <c r="CT40" s="21"/>
      <c r="CU40" s="21"/>
    </row>
    <row r="41" spans="1:100" ht="15" customHeight="1">
      <c r="A41" s="28"/>
      <c r="B41" s="28"/>
      <c r="C41" s="120" t="str">
        <f>IF(MasterSheet!$A$1=1,MasterSheet!C98,MasterSheet!B98)</f>
        <v>Ostali prihodi</v>
      </c>
      <c r="D41" s="137">
        <f>SUM(D42:D45)</f>
        <v>60725640.779999994</v>
      </c>
      <c r="E41" s="140">
        <f t="shared" si="8"/>
        <v>2.8258942147145047</v>
      </c>
      <c r="F41" s="137">
        <f>SUM(F42:F45)</f>
        <v>58512071.479999997</v>
      </c>
      <c r="G41" s="138">
        <f t="shared" si="0"/>
        <v>2.1828789957097556</v>
      </c>
      <c r="H41" s="137">
        <f>SUM(H42:H45)</f>
        <v>45480397.879999995</v>
      </c>
      <c r="I41" s="140">
        <f t="shared" si="1"/>
        <v>1.4739563741249675</v>
      </c>
      <c r="J41" s="137">
        <f>SUM(J42:J45)</f>
        <v>43622195.68</v>
      </c>
      <c r="K41" s="138">
        <f t="shared" si="2"/>
        <v>1.4633410157665214</v>
      </c>
      <c r="L41" s="137">
        <f>SUM(L42:L45)</f>
        <v>31858288.899999999</v>
      </c>
      <c r="M41" s="140">
        <f t="shared" si="3"/>
        <v>1.0194652448000001</v>
      </c>
      <c r="N41" s="137">
        <f>SUM(N42:N45)</f>
        <v>24777629.66</v>
      </c>
      <c r="O41" s="141">
        <f t="shared" si="4"/>
        <v>0.75888605390505359</v>
      </c>
      <c r="P41" s="137">
        <f>SUM(P42:P45)</f>
        <v>35120651.189999998</v>
      </c>
      <c r="Q41" s="141">
        <f t="shared" si="9"/>
        <v>1.1040757997485067</v>
      </c>
      <c r="R41" s="137">
        <f>SUM(R42:R45)</f>
        <v>33675934.090000004</v>
      </c>
      <c r="S41" s="141">
        <f t="shared" si="5"/>
        <v>1.0016637147531231</v>
      </c>
      <c r="T41" s="137">
        <f>SUM(T42:T45)</f>
        <v>29705548.170000002</v>
      </c>
      <c r="U41" s="141">
        <f t="shared" si="6"/>
        <v>0.85906325139535555</v>
      </c>
      <c r="V41" s="399">
        <f>SUM(V42:V45)</f>
        <v>26566961.210000001</v>
      </c>
      <c r="W41" s="406">
        <f t="shared" si="7"/>
        <v>0.73899753018080672</v>
      </c>
      <c r="X41" s="29"/>
      <c r="Y41" s="29"/>
      <c r="Z41" s="29"/>
      <c r="AA41" s="29"/>
      <c r="AB41" s="29"/>
      <c r="AC41" s="29"/>
      <c r="AD41" s="29"/>
      <c r="AE41" s="29"/>
      <c r="CQ41" s="21"/>
      <c r="CR41" s="21"/>
      <c r="CS41" s="21"/>
      <c r="CT41" s="21"/>
      <c r="CU41" s="21"/>
    </row>
    <row r="42" spans="1:100" ht="15" customHeight="1">
      <c r="A42" s="28"/>
      <c r="B42" s="28"/>
      <c r="C42" s="121" t="str">
        <f>IF(MasterSheet!$A$1=1,MasterSheet!C99,MasterSheet!B99)</f>
        <v>Prihodi od kapitala</v>
      </c>
      <c r="D42" s="142">
        <v>8168377.7700000005</v>
      </c>
      <c r="E42" s="143">
        <f t="shared" si="8"/>
        <v>0.38011902694401789</v>
      </c>
      <c r="F42" s="142">
        <v>18699178.469999999</v>
      </c>
      <c r="G42" s="144">
        <f t="shared" si="0"/>
        <v>0.69760039059876877</v>
      </c>
      <c r="H42" s="142">
        <v>13798997.720000001</v>
      </c>
      <c r="I42" s="143">
        <f t="shared" si="1"/>
        <v>0.44720630412237494</v>
      </c>
      <c r="J42" s="142">
        <v>14050397.890000001</v>
      </c>
      <c r="K42" s="144">
        <f t="shared" si="2"/>
        <v>0.47133169708151629</v>
      </c>
      <c r="L42" s="142">
        <v>7714681.46</v>
      </c>
      <c r="M42" s="143">
        <f t="shared" si="3"/>
        <v>0.24686980672</v>
      </c>
      <c r="N42" s="142">
        <v>5467464.75</v>
      </c>
      <c r="O42" s="145">
        <f t="shared" si="4"/>
        <v>0.16745680704441041</v>
      </c>
      <c r="P42" s="142">
        <v>12780311.91</v>
      </c>
      <c r="Q42" s="468">
        <f t="shared" si="9"/>
        <v>0.40177025809493871</v>
      </c>
      <c r="R42" s="142">
        <v>6152889.7300000004</v>
      </c>
      <c r="S42" s="145">
        <f t="shared" si="5"/>
        <v>0.18301278197501489</v>
      </c>
      <c r="T42" s="142">
        <v>2751166.12</v>
      </c>
      <c r="U42" s="145">
        <f t="shared" si="6"/>
        <v>7.9561760606148252E-2</v>
      </c>
      <c r="V42" s="400">
        <v>1885665.4</v>
      </c>
      <c r="W42" s="483">
        <f t="shared" si="7"/>
        <v>5.2452445062586922E-2</v>
      </c>
      <c r="X42" s="29"/>
      <c r="Y42" s="29"/>
      <c r="Z42" s="29"/>
      <c r="AA42" s="29"/>
      <c r="AB42" s="29"/>
      <c r="AC42" s="29"/>
      <c r="AD42" s="29"/>
      <c r="AE42" s="29"/>
      <c r="CQ42" s="12"/>
      <c r="CR42" s="12"/>
      <c r="CS42" s="12"/>
      <c r="CT42" s="12"/>
      <c r="CU42" s="12"/>
      <c r="CV42" s="2"/>
    </row>
    <row r="43" spans="1:100" ht="15" customHeight="1">
      <c r="A43" s="28"/>
      <c r="B43" s="28"/>
      <c r="C43" s="121" t="str">
        <f>IF(MasterSheet!$A$1=1,MasterSheet!C100,MasterSheet!B100)</f>
        <v>Novčane kazne i oduzete imovinske koristi</v>
      </c>
      <c r="D43" s="142">
        <v>7615600.2199999951</v>
      </c>
      <c r="E43" s="143">
        <f t="shared" si="8"/>
        <v>0.35439528223742356</v>
      </c>
      <c r="F43" s="142">
        <v>10141066.57</v>
      </c>
      <c r="G43" s="144">
        <f t="shared" si="0"/>
        <v>0.37832742286886772</v>
      </c>
      <c r="H43" s="142">
        <v>9427789.2100000009</v>
      </c>
      <c r="I43" s="143">
        <f t="shared" si="1"/>
        <v>0.30554152223230496</v>
      </c>
      <c r="J43" s="142">
        <v>8057798.4800000004</v>
      </c>
      <c r="K43" s="144">
        <f t="shared" si="2"/>
        <v>0.27030521569942972</v>
      </c>
      <c r="L43" s="142">
        <v>7698309.5599999996</v>
      </c>
      <c r="M43" s="143">
        <f t="shared" si="3"/>
        <v>0.24634590591999997</v>
      </c>
      <c r="N43" s="142">
        <v>7094815.5099999998</v>
      </c>
      <c r="O43" s="145">
        <f t="shared" si="4"/>
        <v>0.21729909678407353</v>
      </c>
      <c r="P43" s="142">
        <v>8748262.1099999994</v>
      </c>
      <c r="Q43" s="468">
        <f t="shared" si="9"/>
        <v>0.27501609902546365</v>
      </c>
      <c r="R43" s="142">
        <v>12316700.43</v>
      </c>
      <c r="S43" s="145">
        <f t="shared" si="5"/>
        <v>0.36635039946460435</v>
      </c>
      <c r="T43" s="142">
        <v>14149381.440000001</v>
      </c>
      <c r="U43" s="145">
        <f t="shared" si="6"/>
        <v>0.40919001243529313</v>
      </c>
      <c r="V43" s="400">
        <v>12627752.640000001</v>
      </c>
      <c r="W43" s="483">
        <f t="shared" si="7"/>
        <v>0.35125876606397777</v>
      </c>
      <c r="X43" s="29"/>
      <c r="Y43" s="29"/>
      <c r="Z43" s="29"/>
      <c r="AA43" s="29"/>
      <c r="AB43" s="29"/>
      <c r="AC43" s="29"/>
      <c r="AD43" s="29"/>
      <c r="AE43" s="29"/>
      <c r="CQ43" s="12"/>
      <c r="CR43" s="12"/>
      <c r="CS43" s="3"/>
      <c r="CT43" s="3"/>
      <c r="CU43" s="9"/>
      <c r="CV43" s="2"/>
    </row>
    <row r="44" spans="1:100" ht="15" customHeight="1">
      <c r="A44" s="28"/>
      <c r="B44" s="28"/>
      <c r="C44" s="121" t="str">
        <f>IF(MasterSheet!$A$1=1,MasterSheet!C101,MasterSheet!B101)</f>
        <v>Prihodi koje organi ostvaruju vršenjem svoje djelatnosti</v>
      </c>
      <c r="D44" s="142">
        <v>28553597.170000002</v>
      </c>
      <c r="E44" s="143">
        <f t="shared" si="8"/>
        <v>1.3287541146633162</v>
      </c>
      <c r="F44" s="142">
        <v>18195249.18</v>
      </c>
      <c r="G44" s="144">
        <f t="shared" si="0"/>
        <v>0.67880056631225516</v>
      </c>
      <c r="H44" s="142">
        <v>5377701.7699999996</v>
      </c>
      <c r="I44" s="143">
        <f t="shared" si="1"/>
        <v>0.17428382713248636</v>
      </c>
      <c r="J44" s="142">
        <v>2358239.02</v>
      </c>
      <c r="K44" s="144">
        <f t="shared" si="2"/>
        <v>7.9108990942636709E-2</v>
      </c>
      <c r="L44" s="142">
        <v>2576571.9700000002</v>
      </c>
      <c r="M44" s="143">
        <f t="shared" si="3"/>
        <v>8.2450303040000006E-2</v>
      </c>
      <c r="N44" s="142">
        <v>2308669.88</v>
      </c>
      <c r="O44" s="145">
        <f t="shared" si="4"/>
        <v>7.0709644104134758E-2</v>
      </c>
      <c r="P44" s="142">
        <v>2007154.91</v>
      </c>
      <c r="Q44" s="468">
        <f t="shared" si="9"/>
        <v>6.3098236718013193E-2</v>
      </c>
      <c r="R44" s="142">
        <v>2179410.2600000002</v>
      </c>
      <c r="S44" s="145">
        <f t="shared" si="5"/>
        <v>6.4824814396192754E-2</v>
      </c>
      <c r="T44" s="142">
        <v>2329494.69</v>
      </c>
      <c r="U44" s="145">
        <f t="shared" si="6"/>
        <v>6.7367323809248383E-2</v>
      </c>
      <c r="V44" s="400">
        <v>2068334.6199999999</v>
      </c>
      <c r="W44" s="483">
        <f t="shared" si="7"/>
        <v>5.7533647287899864E-2</v>
      </c>
      <c r="X44" s="29"/>
      <c r="Y44" s="29"/>
      <c r="Z44" s="29"/>
      <c r="AA44" s="29"/>
      <c r="AB44" s="29"/>
      <c r="AC44" s="29"/>
      <c r="AD44" s="29"/>
      <c r="AE44" s="29"/>
      <c r="CQ44" s="4"/>
      <c r="CR44" s="4"/>
      <c r="CS44" s="5"/>
      <c r="CT44" s="5"/>
      <c r="CU44" s="5"/>
      <c r="CV44" s="2"/>
    </row>
    <row r="45" spans="1:100" ht="15" customHeight="1">
      <c r="A45" s="28"/>
      <c r="B45" s="28"/>
      <c r="C45" s="121" t="str">
        <f>IF(MasterSheet!$A$1=1,MasterSheet!C102,MasterSheet!B102)</f>
        <v>Ostali prihodi</v>
      </c>
      <c r="D45" s="142">
        <v>16388065.619999999</v>
      </c>
      <c r="E45" s="143">
        <f t="shared" si="8"/>
        <v>0.76262579086974736</v>
      </c>
      <c r="F45" s="142">
        <v>11476577.26</v>
      </c>
      <c r="G45" s="144">
        <f t="shared" si="0"/>
        <v>0.42815061592986386</v>
      </c>
      <c r="H45" s="142">
        <v>16875909.18</v>
      </c>
      <c r="I45" s="143">
        <f t="shared" si="1"/>
        <v>0.5469247206378014</v>
      </c>
      <c r="J45" s="142">
        <v>19155760.289999999</v>
      </c>
      <c r="K45" s="144">
        <f t="shared" si="2"/>
        <v>0.64259511204293862</v>
      </c>
      <c r="L45" s="142">
        <v>13868725.91</v>
      </c>
      <c r="M45" s="143">
        <f t="shared" si="3"/>
        <v>0.44379922911999997</v>
      </c>
      <c r="N45" s="142">
        <v>9906679.5199999996</v>
      </c>
      <c r="O45" s="145">
        <f t="shared" si="4"/>
        <v>0.30342050597243492</v>
      </c>
      <c r="P45" s="142">
        <v>11584922.26</v>
      </c>
      <c r="Q45" s="468">
        <f t="shared" si="9"/>
        <v>0.36419120591009113</v>
      </c>
      <c r="R45" s="142">
        <v>13026933.670000002</v>
      </c>
      <c r="S45" s="145">
        <f t="shared" si="5"/>
        <v>0.38747571891731114</v>
      </c>
      <c r="T45" s="142">
        <v>10475505.92</v>
      </c>
      <c r="U45" s="145">
        <f t="shared" si="6"/>
        <v>0.30294415454466583</v>
      </c>
      <c r="V45" s="400">
        <v>9985208.5499999989</v>
      </c>
      <c r="W45" s="483">
        <f t="shared" si="7"/>
        <v>0.27775267176634211</v>
      </c>
      <c r="X45" s="29"/>
      <c r="Y45" s="29"/>
      <c r="Z45" s="29"/>
      <c r="AA45" s="29"/>
      <c r="AB45" s="29"/>
      <c r="AC45" s="29"/>
      <c r="AD45" s="29"/>
      <c r="AE45" s="29"/>
      <c r="CP45" s="24"/>
      <c r="CQ45" s="24"/>
      <c r="CR45" s="6"/>
      <c r="CS45" s="5"/>
      <c r="CT45" s="5"/>
      <c r="CU45" s="5"/>
      <c r="CV45" s="2"/>
    </row>
    <row r="46" spans="1:100" ht="25.5">
      <c r="A46" s="28"/>
      <c r="B46" s="28"/>
      <c r="C46" s="122" t="str">
        <f>IF(MasterSheet!$A$1=1,MasterSheet!C103,MasterSheet!B103)</f>
        <v>Primici od otplate kredita i sredstva prenijeta iz prethodne godine</v>
      </c>
      <c r="D46" s="137">
        <v>12337841.16</v>
      </c>
      <c r="E46" s="140">
        <f t="shared" si="8"/>
        <v>0.57414682674856898</v>
      </c>
      <c r="F46" s="137">
        <v>10241165.600000001</v>
      </c>
      <c r="G46" s="138">
        <f t="shared" si="0"/>
        <v>0.38206176459615748</v>
      </c>
      <c r="H46" s="137">
        <v>8998827.7799999993</v>
      </c>
      <c r="I46" s="140">
        <f t="shared" si="1"/>
        <v>0.29163947951775987</v>
      </c>
      <c r="J46" s="137">
        <v>54812548.920000002</v>
      </c>
      <c r="K46" s="138">
        <f t="shared" si="2"/>
        <v>1.83873025561892</v>
      </c>
      <c r="L46" s="137">
        <v>4969313.91</v>
      </c>
      <c r="M46" s="140">
        <f t="shared" si="3"/>
        <v>0.15901804512000001</v>
      </c>
      <c r="N46" s="137">
        <v>5006443.9800000004</v>
      </c>
      <c r="O46" s="141">
        <f t="shared" si="4"/>
        <v>0.15333672220520675</v>
      </c>
      <c r="P46" s="137">
        <v>5498802.5</v>
      </c>
      <c r="Q46" s="141">
        <f t="shared" si="9"/>
        <v>0.17286395787488212</v>
      </c>
      <c r="R46" s="137">
        <v>8633294.2100000009</v>
      </c>
      <c r="S46" s="141">
        <f t="shared" si="5"/>
        <v>0.25679042861392032</v>
      </c>
      <c r="T46" s="137">
        <v>8522051.1899999995</v>
      </c>
      <c r="U46" s="141">
        <f t="shared" si="6"/>
        <v>0.24645163798837441</v>
      </c>
      <c r="V46" s="399">
        <v>7929787.8700000001</v>
      </c>
      <c r="W46" s="406">
        <f t="shared" si="7"/>
        <v>0.22057824394993045</v>
      </c>
      <c r="X46" s="29"/>
      <c r="Y46" s="29"/>
      <c r="Z46" s="29"/>
      <c r="AA46" s="29"/>
      <c r="AB46" s="29"/>
      <c r="AC46" s="29"/>
      <c r="AD46" s="29"/>
      <c r="AE46" s="29"/>
      <c r="CP46" s="24"/>
      <c r="CQ46" s="24"/>
      <c r="CR46" s="6"/>
      <c r="CS46" s="5"/>
      <c r="CT46" s="5"/>
      <c r="CU46" s="5"/>
      <c r="CV46" s="2"/>
    </row>
    <row r="47" spans="1:100" ht="15" customHeight="1" thickBot="1">
      <c r="A47" s="28"/>
      <c r="B47" s="28"/>
      <c r="C47" s="120" t="str">
        <f>IF(MasterSheet!$A$1=1,MasterSheet!C148,MasterSheet!B148)</f>
        <v>Donacije</v>
      </c>
      <c r="D47" s="137">
        <v>189875.77</v>
      </c>
      <c r="E47" s="140">
        <f>D47/$D$11*100</f>
        <v>8.8359518823584154E-3</v>
      </c>
      <c r="F47" s="137">
        <v>86112.85</v>
      </c>
      <c r="G47" s="138">
        <f>F47/$F$11*100</f>
        <v>3.2125666853199033E-3</v>
      </c>
      <c r="H47" s="137">
        <v>2235692.06</v>
      </c>
      <c r="I47" s="140">
        <f>H47/$H$11*100</f>
        <v>7.2455666969147001E-2</v>
      </c>
      <c r="J47" s="137">
        <v>6019555.9299999997</v>
      </c>
      <c r="K47" s="138">
        <f>J47/$J$11*100</f>
        <v>0.20193075914122777</v>
      </c>
      <c r="L47" s="137">
        <v>5128633.8</v>
      </c>
      <c r="M47" s="140">
        <f>L47/$L$11*100</f>
        <v>0.1641162816</v>
      </c>
      <c r="N47" s="137">
        <v>4014349.98</v>
      </c>
      <c r="O47" s="141">
        <f>N47/$N$11*100</f>
        <v>0.12295099479326187</v>
      </c>
      <c r="P47" s="137">
        <v>5037276.03</v>
      </c>
      <c r="Q47" s="141">
        <f t="shared" si="9"/>
        <v>0.15835510939955991</v>
      </c>
      <c r="R47" s="137">
        <v>6614829.6400000006</v>
      </c>
      <c r="S47" s="141">
        <f>R47/R$11*100</f>
        <v>0.19675281499107675</v>
      </c>
      <c r="T47" s="137">
        <v>5554927.7199999997</v>
      </c>
      <c r="U47" s="141">
        <f>T47/T$11*100</f>
        <v>0.1606445449550305</v>
      </c>
      <c r="V47" s="399">
        <v>6598063.9000000004</v>
      </c>
      <c r="W47" s="406">
        <f>V47/V$11*100</f>
        <v>0.18353446175243393</v>
      </c>
      <c r="X47" s="29"/>
      <c r="Y47" s="29"/>
      <c r="Z47" s="29"/>
      <c r="AA47" s="29"/>
      <c r="AB47" s="29"/>
      <c r="AC47" s="29"/>
      <c r="AD47" s="29"/>
      <c r="AE47" s="29"/>
    </row>
    <row r="48" spans="1:100" ht="15" customHeight="1" thickTop="1" thickBot="1">
      <c r="A48" s="28"/>
      <c r="B48" s="28"/>
      <c r="C48" s="119" t="str">
        <f>IF(MasterSheet!$A$1=1,MasterSheet!C104,MasterSheet!B104)</f>
        <v>Izdaci</v>
      </c>
      <c r="D48" s="134">
        <f>D50+D65+D71+D78+D79+D80+D81</f>
        <v>788059673.71999991</v>
      </c>
      <c r="E48" s="135">
        <f t="shared" si="8"/>
        <v>36.67270108985992</v>
      </c>
      <c r="F48" s="134">
        <f>F50+F65+F71+F78+F79+F80+F81</f>
        <v>951337553.28000009</v>
      </c>
      <c r="G48" s="136">
        <f t="shared" si="0"/>
        <v>35.491048434247347</v>
      </c>
      <c r="H48" s="134">
        <f>H50+H65+H71+H78+H79+H80+H81</f>
        <v>1196864274.8300002</v>
      </c>
      <c r="I48" s="135">
        <f t="shared" si="1"/>
        <v>38.788704784482761</v>
      </c>
      <c r="J48" s="134">
        <f>J50+J65+J71+J78+J79+J80+J81+J83</f>
        <v>1274851488.6244998</v>
      </c>
      <c r="K48" s="136">
        <f t="shared" si="2"/>
        <v>42.765900322861448</v>
      </c>
      <c r="L48" s="134">
        <f>L50+L65+L71+L78+L79+L80+L81+L83</f>
        <v>1233229755.4300001</v>
      </c>
      <c r="M48" s="135">
        <f>L48/$L$11*100</f>
        <v>39.463352173760001</v>
      </c>
      <c r="N48" s="134">
        <f>N50+N65+N71+N78+N79+N80+N81+N83</f>
        <v>1301805409.21</v>
      </c>
      <c r="O48" s="146">
        <f t="shared" si="4"/>
        <v>39.871528612863706</v>
      </c>
      <c r="P48" s="469">
        <f>P50+P65+P71+P78+P79+P80+P81+P83</f>
        <v>1316574562.0600002</v>
      </c>
      <c r="Q48" s="472">
        <f t="shared" si="9"/>
        <v>41.388700473436032</v>
      </c>
      <c r="R48" s="134">
        <f>R50+R65+R71+R78+R79+R80+R81+R82</f>
        <v>1444790143.1499999</v>
      </c>
      <c r="S48" s="146">
        <f t="shared" si="5"/>
        <v>42.974126803985719</v>
      </c>
      <c r="T48" s="134">
        <f>T50+T64+T65+T71+T78+T79+T80+ T81+T82</f>
        <v>1456693340.7400002</v>
      </c>
      <c r="U48" s="146">
        <f t="shared" si="6"/>
        <v>42.126531731397677</v>
      </c>
      <c r="V48" s="398">
        <f>V50+V65+V71+V78+V79+V80+ V81+V82</f>
        <v>1617955701.3999999</v>
      </c>
      <c r="W48" s="405">
        <f t="shared" si="7"/>
        <v>45.005721874826143</v>
      </c>
      <c r="X48" s="29"/>
      <c r="Y48" s="29"/>
      <c r="Z48" s="29"/>
      <c r="AA48" s="29"/>
      <c r="AB48" s="29"/>
      <c r="AC48" s="29"/>
      <c r="AD48" s="29"/>
      <c r="AE48" s="29"/>
      <c r="CQ48" s="4"/>
      <c r="CR48" s="4"/>
      <c r="CS48" s="5"/>
      <c r="CT48" s="5"/>
      <c r="CU48" s="5"/>
      <c r="CV48" s="2"/>
    </row>
    <row r="49" spans="1:100" ht="13.5" customHeight="1" thickTop="1" thickBot="1">
      <c r="A49" s="28"/>
      <c r="B49" s="28"/>
      <c r="C49" s="119" t="str">
        <f>IF(MasterSheet!$A$1=1,MasterSheet!C105,MasterSheet!B105)</f>
        <v>Tekuća budžetska potrošnja</v>
      </c>
      <c r="D49" s="134">
        <f>D48-D78</f>
        <v>788059673.71999991</v>
      </c>
      <c r="E49" s="135">
        <f t="shared" si="8"/>
        <v>36.67270108985992</v>
      </c>
      <c r="F49" s="134">
        <f>F48-F78</f>
        <v>868878314.29000008</v>
      </c>
      <c r="G49" s="136">
        <f t="shared" si="0"/>
        <v>32.414785088229806</v>
      </c>
      <c r="H49" s="134">
        <f>H48-H78</f>
        <v>1123493415.3700001</v>
      </c>
      <c r="I49" s="135">
        <f t="shared" si="1"/>
        <v>36.410857381708581</v>
      </c>
      <c r="J49" s="134">
        <f>J48-J78</f>
        <v>1162486791.9844997</v>
      </c>
      <c r="K49" s="136">
        <f t="shared" si="2"/>
        <v>38.996537805585362</v>
      </c>
      <c r="L49" s="134">
        <f>L48-L78</f>
        <v>1169979386.6200001</v>
      </c>
      <c r="M49" s="135">
        <f t="shared" si="3"/>
        <v>37.439340371840004</v>
      </c>
      <c r="N49" s="134">
        <f>N48-N78</f>
        <v>1234690221.24</v>
      </c>
      <c r="O49" s="146">
        <f t="shared" si="4"/>
        <v>37.815933269218988</v>
      </c>
      <c r="P49" s="469">
        <f>P48-P78</f>
        <v>1257836588.7800002</v>
      </c>
      <c r="Q49" s="473">
        <f t="shared" si="9"/>
        <v>39.542175063816416</v>
      </c>
      <c r="R49" s="134">
        <f>R48-R78</f>
        <v>1367570915.7199998</v>
      </c>
      <c r="S49" s="146">
        <f t="shared" si="5"/>
        <v>40.67730266864961</v>
      </c>
      <c r="T49" s="134">
        <f>T48-T78</f>
        <v>1388967503.7200003</v>
      </c>
      <c r="U49" s="146">
        <f t="shared" si="6"/>
        <v>40.167948862604483</v>
      </c>
      <c r="V49" s="398">
        <f>V48-V78</f>
        <v>1389952592.8299999</v>
      </c>
      <c r="W49" s="405">
        <f t="shared" si="7"/>
        <v>38.663493541863694</v>
      </c>
      <c r="X49" s="29"/>
      <c r="Y49" s="29"/>
      <c r="Z49" s="29"/>
      <c r="AA49" s="29"/>
      <c r="AB49" s="29"/>
      <c r="AC49" s="29"/>
      <c r="AD49" s="29"/>
      <c r="AE49" s="29"/>
      <c r="CQ49" s="7"/>
      <c r="CR49" s="7"/>
      <c r="CS49" s="5"/>
      <c r="CT49" s="5"/>
      <c r="CU49" s="5"/>
      <c r="CV49" s="2"/>
    </row>
    <row r="50" spans="1:100" ht="15" customHeight="1" thickTop="1">
      <c r="A50" s="28"/>
      <c r="B50" s="28"/>
      <c r="C50" s="120" t="str">
        <f>IF(MasterSheet!$A$1=1,MasterSheet!C106,MasterSheet!B106)</f>
        <v>Tekući izdaci</v>
      </c>
      <c r="D50" s="137">
        <f>D51+SUM(D57:D64)</f>
        <v>436259421.93999994</v>
      </c>
      <c r="E50" s="140">
        <f t="shared" si="8"/>
        <v>20.301522729768717</v>
      </c>
      <c r="F50" s="137">
        <f>F51+SUM(F57:F64)</f>
        <v>494161800.55000007</v>
      </c>
      <c r="G50" s="138">
        <f t="shared" si="0"/>
        <v>18.435433708263385</v>
      </c>
      <c r="H50" s="137">
        <f>H51+SUM(H57:H63)</f>
        <v>488263441.81</v>
      </c>
      <c r="I50" s="140">
        <f t="shared" si="1"/>
        <v>15.823938352670469</v>
      </c>
      <c r="J50" s="137">
        <f>J51+SUM(J57:J63)</f>
        <v>485900381.46449983</v>
      </c>
      <c r="K50" s="138">
        <f t="shared" si="2"/>
        <v>16.299912159157994</v>
      </c>
      <c r="L50" s="137">
        <f>L51+SUM(L57:L63)</f>
        <v>525725762.21000004</v>
      </c>
      <c r="M50" s="140">
        <f t="shared" si="3"/>
        <v>16.82322439072</v>
      </c>
      <c r="N50" s="137">
        <f>N51+SUM(N57:N63)</f>
        <v>615023773.23000002</v>
      </c>
      <c r="O50" s="141">
        <f t="shared" si="4"/>
        <v>18.836869011638591</v>
      </c>
      <c r="P50" s="137">
        <f>P51+SUM(P57:P64)</f>
        <v>667002984.10000002</v>
      </c>
      <c r="Q50" s="141">
        <f t="shared" si="9"/>
        <v>20.968342788431311</v>
      </c>
      <c r="R50" s="137">
        <f>R51+SUM(R57:R64)</f>
        <v>605642630.86000001</v>
      </c>
      <c r="S50" s="141">
        <f t="shared" si="5"/>
        <v>18.014355468768589</v>
      </c>
      <c r="T50" s="137">
        <f>T51+SUM(T57:T63)</f>
        <v>635026761.19000006</v>
      </c>
      <c r="U50" s="141">
        <f t="shared" si="6"/>
        <v>18.364520697243993</v>
      </c>
      <c r="V50" s="399">
        <f>V51+V57+V58+V59+V60+V61+V62+V63+V64</f>
        <v>669657056.96000004</v>
      </c>
      <c r="W50" s="406">
        <f t="shared" si="7"/>
        <v>18.627456382753827</v>
      </c>
      <c r="X50" s="29"/>
      <c r="Y50" s="29"/>
      <c r="Z50" s="29"/>
      <c r="AA50" s="29"/>
      <c r="AB50" s="29"/>
      <c r="AC50" s="29"/>
      <c r="AD50" s="29"/>
      <c r="AE50" s="29"/>
    </row>
    <row r="51" spans="1:100" ht="15" customHeight="1">
      <c r="A51" s="28"/>
      <c r="B51" s="28"/>
      <c r="C51" s="120" t="str">
        <f>IF(MasterSheet!$A$1=1,MasterSheet!C107,MasterSheet!B107)</f>
        <v>Bruto zarade i doprinosi na teret poslodavca</v>
      </c>
      <c r="D51" s="137">
        <f>SUM(D52:D56)</f>
        <v>211619268.66999999</v>
      </c>
      <c r="E51" s="140">
        <f t="shared" si="8"/>
        <v>9.8477950891153601</v>
      </c>
      <c r="F51" s="137">
        <f>SUM(F52:F56)</f>
        <v>256098289.82000002</v>
      </c>
      <c r="G51" s="138">
        <f t="shared" si="0"/>
        <v>9.5541238507741095</v>
      </c>
      <c r="H51" s="137">
        <f>SUM(H52:H56)</f>
        <v>274699863.13999999</v>
      </c>
      <c r="I51" s="140">
        <f t="shared" si="1"/>
        <v>8.9026401069484056</v>
      </c>
      <c r="J51" s="137">
        <f>SUM(J52:J56)</f>
        <v>259160937.78449979</v>
      </c>
      <c r="K51" s="138">
        <f t="shared" si="2"/>
        <v>8.6937583959912725</v>
      </c>
      <c r="L51" s="137">
        <f>SUM(L52:L56)</f>
        <v>283662646.70999998</v>
      </c>
      <c r="M51" s="140">
        <f t="shared" si="3"/>
        <v>9.0772046947199989</v>
      </c>
      <c r="N51" s="137">
        <f>SUM(N52:N56)</f>
        <v>371258246.90999997</v>
      </c>
      <c r="O51" s="141">
        <f t="shared" si="4"/>
        <v>11.370849828790199</v>
      </c>
      <c r="P51" s="137">
        <f>SUM(P52:P56)</f>
        <v>374653307.63</v>
      </c>
      <c r="Q51" s="141">
        <f t="shared" si="9"/>
        <v>11.777846828984597</v>
      </c>
      <c r="R51" s="137">
        <v>371004370.17000002</v>
      </c>
      <c r="S51" s="141">
        <f t="shared" si="5"/>
        <v>11.035228143069602</v>
      </c>
      <c r="T51" s="137">
        <v>387342557.38999999</v>
      </c>
      <c r="U51" s="141">
        <f t="shared" si="6"/>
        <v>11.201670302495733</v>
      </c>
      <c r="V51" s="401">
        <v>382177081.81999993</v>
      </c>
      <c r="W51" s="406">
        <f t="shared" si="7"/>
        <v>10.630795043671764</v>
      </c>
      <c r="X51" s="29"/>
      <c r="Y51" s="29"/>
      <c r="Z51" s="29"/>
      <c r="AA51" s="29"/>
      <c r="AB51" s="29"/>
      <c r="AC51" s="29"/>
      <c r="AD51" s="29"/>
      <c r="AE51" s="29"/>
      <c r="CT51" s="8"/>
    </row>
    <row r="52" spans="1:100" ht="15" hidden="1" customHeight="1">
      <c r="A52" s="28"/>
      <c r="B52" s="28"/>
      <c r="C52" s="121" t="str">
        <f>IF(MasterSheet!$A$1=1,MasterSheet!C108,MasterSheet!B108)</f>
        <v>Neto zarade</v>
      </c>
      <c r="D52" s="142">
        <v>122073803.08999999</v>
      </c>
      <c r="E52" s="143">
        <f t="shared" si="8"/>
        <v>5.6807577407045455</v>
      </c>
      <c r="F52" s="142">
        <v>147753470.87000003</v>
      </c>
      <c r="G52" s="144">
        <f t="shared" si="0"/>
        <v>5.5121608233538533</v>
      </c>
      <c r="H52" s="142">
        <v>158140128.56</v>
      </c>
      <c r="I52" s="143">
        <f t="shared" si="1"/>
        <v>5.1251013922737876</v>
      </c>
      <c r="J52" s="142">
        <v>149173408.38193399</v>
      </c>
      <c r="K52" s="144">
        <f t="shared" si="2"/>
        <v>5.004139831665011</v>
      </c>
      <c r="L52" s="142">
        <v>165721016.36000001</v>
      </c>
      <c r="M52" s="143">
        <f t="shared" si="3"/>
        <v>5.3030725235200009</v>
      </c>
      <c r="N52" s="142">
        <v>220303195.69999999</v>
      </c>
      <c r="O52" s="145">
        <f t="shared" si="4"/>
        <v>6.747417938744257</v>
      </c>
      <c r="P52" s="142">
        <v>223106865.93000001</v>
      </c>
      <c r="Q52" s="141">
        <f t="shared" si="9"/>
        <v>7.0137336035837787</v>
      </c>
      <c r="R52" s="142">
        <v>371004370.17000002</v>
      </c>
      <c r="S52" s="145">
        <f t="shared" si="5"/>
        <v>11.035228143069602</v>
      </c>
      <c r="T52" s="142">
        <v>226496765.57999998</v>
      </c>
      <c r="U52" s="145">
        <f t="shared" si="6"/>
        <v>6.5501248034934498</v>
      </c>
      <c r="V52" s="401">
        <v>226248436.30094996</v>
      </c>
      <c r="W52" s="483">
        <f t="shared" si="7"/>
        <v>6.2934196467579957</v>
      </c>
      <c r="X52" s="29"/>
      <c r="Y52" s="29"/>
      <c r="Z52" s="29"/>
      <c r="AA52" s="29"/>
      <c r="AB52" s="29"/>
      <c r="AC52" s="29"/>
      <c r="AD52" s="29"/>
      <c r="AE52" s="29"/>
    </row>
    <row r="53" spans="1:100" ht="15" hidden="1" customHeight="1">
      <c r="A53" s="28"/>
      <c r="B53" s="28"/>
      <c r="C53" s="121" t="str">
        <f>IF(MasterSheet!$A$1=1,MasterSheet!C109,MasterSheet!B109)</f>
        <v>Porez na zarade</v>
      </c>
      <c r="D53" s="142">
        <v>24568593.439999998</v>
      </c>
      <c r="E53" s="143">
        <f t="shared" si="8"/>
        <v>1.1433102256968681</v>
      </c>
      <c r="F53" s="142">
        <v>26916847.73</v>
      </c>
      <c r="G53" s="144">
        <f t="shared" si="0"/>
        <v>1.0041726442827832</v>
      </c>
      <c r="H53" s="142">
        <v>29446439.690000001</v>
      </c>
      <c r="I53" s="143">
        <f t="shared" si="1"/>
        <v>0.95431811284677226</v>
      </c>
      <c r="J53" s="142">
        <v>27786106.092939563</v>
      </c>
      <c r="K53" s="144">
        <f t="shared" si="2"/>
        <v>0.93210688000468167</v>
      </c>
      <c r="L53" s="142">
        <v>22646761.260000002</v>
      </c>
      <c r="M53" s="143">
        <f t="shared" si="3"/>
        <v>0.72469636032000007</v>
      </c>
      <c r="N53" s="142">
        <v>29343979.530000001</v>
      </c>
      <c r="O53" s="145">
        <f t="shared" si="4"/>
        <v>0.89874363032159255</v>
      </c>
      <c r="P53" s="142">
        <v>29398079.799999997</v>
      </c>
      <c r="Q53" s="141">
        <f t="shared" si="9"/>
        <v>0.92417729644765789</v>
      </c>
      <c r="R53" s="142">
        <v>28739217.374159642</v>
      </c>
      <c r="S53" s="145">
        <f t="shared" si="5"/>
        <v>0.85482502600117916</v>
      </c>
      <c r="T53" s="142">
        <v>32560918.48</v>
      </c>
      <c r="U53" s="145">
        <f t="shared" si="6"/>
        <v>0.94163852280285731</v>
      </c>
      <c r="V53" s="401">
        <v>32504390.545799997</v>
      </c>
      <c r="W53" s="483">
        <f t="shared" si="7"/>
        <v>0.90415550892350482</v>
      </c>
      <c r="X53" s="29"/>
      <c r="Y53" s="29"/>
      <c r="Z53" s="29"/>
      <c r="AA53" s="29"/>
      <c r="AB53" s="29"/>
      <c r="AC53" s="29"/>
      <c r="AD53" s="29"/>
      <c r="AE53" s="29"/>
    </row>
    <row r="54" spans="1:100" ht="15" hidden="1" customHeight="1">
      <c r="A54" s="28"/>
      <c r="B54" s="28"/>
      <c r="C54" s="121" t="str">
        <f>IF(MasterSheet!$A$1=1,MasterSheet!C110,MasterSheet!B110)</f>
        <v>Doprinosi na teret zaposlenog</v>
      </c>
      <c r="D54" s="142">
        <v>31579861.260000002</v>
      </c>
      <c r="E54" s="143">
        <f t="shared" si="8"/>
        <v>1.4695826357671367</v>
      </c>
      <c r="F54" s="142">
        <v>40145380.400000006</v>
      </c>
      <c r="G54" s="144">
        <f t="shared" si="0"/>
        <v>1.4976825368401419</v>
      </c>
      <c r="H54" s="142">
        <v>42046795.229999997</v>
      </c>
      <c r="I54" s="143">
        <f t="shared" si="1"/>
        <v>1.3626780927534352</v>
      </c>
      <c r="J54" s="142">
        <v>39675992.256736048</v>
      </c>
      <c r="K54" s="144">
        <f t="shared" si="2"/>
        <v>1.33096250441919</v>
      </c>
      <c r="L54" s="142">
        <v>59935832.810000002</v>
      </c>
      <c r="M54" s="143">
        <f t="shared" si="3"/>
        <v>1.91794664992</v>
      </c>
      <c r="N54" s="142">
        <v>76702574.069999993</v>
      </c>
      <c r="O54" s="145">
        <f t="shared" si="4"/>
        <v>2.3492365718223582</v>
      </c>
      <c r="P54" s="142">
        <v>77127985.669999987</v>
      </c>
      <c r="Q54" s="141">
        <f t="shared" si="9"/>
        <v>2.4246458871424079</v>
      </c>
      <c r="R54" s="142">
        <v>74994595.276842996</v>
      </c>
      <c r="S54" s="145">
        <f t="shared" si="5"/>
        <v>2.2306542319108567</v>
      </c>
      <c r="T54" s="142">
        <v>81122166.140000001</v>
      </c>
      <c r="U54" s="145">
        <f t="shared" si="6"/>
        <v>2.3459951456086063</v>
      </c>
      <c r="V54" s="401">
        <v>81879784.873799995</v>
      </c>
      <c r="W54" s="483">
        <f t="shared" si="7"/>
        <v>2.277601804556328</v>
      </c>
      <c r="X54" s="29"/>
      <c r="Y54" s="29"/>
      <c r="Z54" s="29"/>
      <c r="AA54" s="29"/>
      <c r="AB54" s="29"/>
      <c r="AC54" s="29"/>
      <c r="AD54" s="29"/>
      <c r="AE54" s="29"/>
    </row>
    <row r="55" spans="1:100" ht="15" hidden="1" customHeight="1">
      <c r="A55" s="28"/>
      <c r="B55" s="28"/>
      <c r="C55" s="121" t="str">
        <f>IF(MasterSheet!$A$1=1,MasterSheet!C111,MasterSheet!B111)</f>
        <v>Doprinosi na teret poslodavca</v>
      </c>
      <c r="D55" s="142">
        <v>29479999.799999997</v>
      </c>
      <c r="E55" s="143">
        <f t="shared" si="8"/>
        <v>1.3718646656428868</v>
      </c>
      <c r="F55" s="142">
        <v>37349335.560000002</v>
      </c>
      <c r="G55" s="144">
        <f t="shared" si="0"/>
        <v>1.3933719664241748</v>
      </c>
      <c r="H55" s="142">
        <v>40930764.380000003</v>
      </c>
      <c r="I55" s="143">
        <f t="shared" si="1"/>
        <v>1.3265090867254343</v>
      </c>
      <c r="J55" s="142">
        <v>38622888.658217676</v>
      </c>
      <c r="K55" s="144">
        <f t="shared" si="2"/>
        <v>1.2956353122515154</v>
      </c>
      <c r="L55" s="142">
        <v>32139632.719999999</v>
      </c>
      <c r="M55" s="143">
        <f t="shared" si="3"/>
        <v>1.0284682470399999</v>
      </c>
      <c r="N55" s="142">
        <v>40786208.719999999</v>
      </c>
      <c r="O55" s="145">
        <f t="shared" si="4"/>
        <v>1.2491947540581929</v>
      </c>
      <c r="P55" s="142">
        <v>40846412.990000002</v>
      </c>
      <c r="Q55" s="141">
        <f t="shared" si="9"/>
        <v>1.2840745988682805</v>
      </c>
      <c r="R55" s="142">
        <v>39274858.600693747</v>
      </c>
      <c r="S55" s="145">
        <f t="shared" si="5"/>
        <v>1.1681992445179579</v>
      </c>
      <c r="T55" s="142">
        <v>41699308.260000005</v>
      </c>
      <c r="U55" s="145">
        <f t="shared" si="6"/>
        <v>1.2059142329159318</v>
      </c>
      <c r="V55" s="401">
        <v>41775265.340999998</v>
      </c>
      <c r="W55" s="483">
        <f t="shared" si="7"/>
        <v>1.1620379788873436</v>
      </c>
      <c r="X55" s="29"/>
      <c r="Y55" s="29"/>
      <c r="Z55" s="29"/>
      <c r="AA55" s="29"/>
      <c r="AB55" s="29"/>
      <c r="AC55" s="29"/>
      <c r="AD55" s="29"/>
      <c r="AE55" s="29"/>
    </row>
    <row r="56" spans="1:100" ht="15" hidden="1" customHeight="1">
      <c r="A56" s="28"/>
      <c r="B56" s="28"/>
      <c r="C56" s="121" t="str">
        <f>IF(MasterSheet!$A$1=1,MasterSheet!C112,MasterSheet!B112)</f>
        <v>Prirez na porez na dohodak</v>
      </c>
      <c r="D56" s="142">
        <v>3917011.08</v>
      </c>
      <c r="E56" s="143">
        <f t="shared" si="8"/>
        <v>0.18227982130392292</v>
      </c>
      <c r="F56" s="142">
        <v>3933255.26</v>
      </c>
      <c r="G56" s="144">
        <f t="shared" si="0"/>
        <v>0.14673587987315798</v>
      </c>
      <c r="H56" s="142">
        <v>4135735.28</v>
      </c>
      <c r="I56" s="143">
        <f t="shared" si="1"/>
        <v>0.13403342234897589</v>
      </c>
      <c r="J56" s="142">
        <v>3902542.3946725391</v>
      </c>
      <c r="K56" s="144">
        <f t="shared" si="2"/>
        <v>0.13091386765087348</v>
      </c>
      <c r="L56" s="142">
        <v>3219403.56</v>
      </c>
      <c r="M56" s="143">
        <f t="shared" si="3"/>
        <v>0.10302091392000001</v>
      </c>
      <c r="N56" s="142">
        <v>4122288.89</v>
      </c>
      <c r="O56" s="145">
        <f t="shared" si="4"/>
        <v>0.12625693384379785</v>
      </c>
      <c r="P56" s="142">
        <v>4173963.2399999998</v>
      </c>
      <c r="Q56" s="141">
        <f t="shared" si="9"/>
        <v>0.13121544294247092</v>
      </c>
      <c r="R56" s="142">
        <v>1370163.0412213285</v>
      </c>
      <c r="S56" s="145">
        <f t="shared" si="5"/>
        <v>4.0754403367677827E-2</v>
      </c>
      <c r="T56" s="142">
        <v>4609535.26</v>
      </c>
      <c r="U56" s="145">
        <f t="shared" si="6"/>
        <v>0.13330446976488619</v>
      </c>
      <c r="V56" s="401">
        <v>4603022.1376499999</v>
      </c>
      <c r="W56" s="483">
        <f t="shared" si="7"/>
        <v>0.12803955876634213</v>
      </c>
      <c r="X56" s="29"/>
      <c r="Y56" s="29"/>
      <c r="Z56" s="29"/>
      <c r="AA56" s="29"/>
      <c r="AB56" s="29"/>
      <c r="AC56" s="29"/>
      <c r="AD56" s="29"/>
      <c r="AE56" s="29"/>
    </row>
    <row r="57" spans="1:100" ht="15" customHeight="1">
      <c r="A57" s="28"/>
      <c r="B57" s="28"/>
      <c r="C57" s="120" t="str">
        <f>IF(MasterSheet!$A$1=1,MasterSheet!C113,MasterSheet!B113)</f>
        <v>Ostala lična primanja</v>
      </c>
      <c r="D57" s="137">
        <v>15461447.869999999</v>
      </c>
      <c r="E57" s="140">
        <f t="shared" si="8"/>
        <v>0.71950522918702586</v>
      </c>
      <c r="F57" s="137">
        <v>27511729.489999998</v>
      </c>
      <c r="G57" s="138">
        <f t="shared" si="0"/>
        <v>1.0263655844058945</v>
      </c>
      <c r="H57" s="137">
        <v>21753186.010000002</v>
      </c>
      <c r="I57" s="140">
        <f t="shared" si="1"/>
        <v>0.7049904721934146</v>
      </c>
      <c r="J57" s="137">
        <v>21646046.59</v>
      </c>
      <c r="K57" s="138">
        <f t="shared" si="2"/>
        <v>0.72613373331096953</v>
      </c>
      <c r="L57" s="137">
        <v>18835767.040000003</v>
      </c>
      <c r="M57" s="140">
        <f t="shared" si="3"/>
        <v>0.6027445452800001</v>
      </c>
      <c r="N57" s="137">
        <v>12829673.57</v>
      </c>
      <c r="O57" s="141">
        <f t="shared" si="4"/>
        <v>0.39294559173047472</v>
      </c>
      <c r="P57" s="137">
        <v>10336327.24</v>
      </c>
      <c r="Q57" s="141">
        <f t="shared" si="9"/>
        <v>0.32493955485696324</v>
      </c>
      <c r="R57" s="137">
        <v>12119032.27</v>
      </c>
      <c r="S57" s="141">
        <f t="shared" si="5"/>
        <v>0.36047091820345034</v>
      </c>
      <c r="T57" s="137">
        <v>11957808.1</v>
      </c>
      <c r="U57" s="141">
        <f t="shared" si="6"/>
        <v>0.34581127562971742</v>
      </c>
      <c r="V57" s="401">
        <v>14740493.810000001</v>
      </c>
      <c r="W57" s="406">
        <f t="shared" si="7"/>
        <v>0.41002764422809462</v>
      </c>
      <c r="X57" s="29"/>
      <c r="Y57" s="29"/>
      <c r="Z57" s="29"/>
      <c r="AA57" s="29"/>
      <c r="AB57" s="29"/>
      <c r="AC57" s="29"/>
      <c r="AD57" s="29"/>
      <c r="AE57" s="29"/>
      <c r="CT57" s="25"/>
    </row>
    <row r="58" spans="1:100" ht="15" customHeight="1">
      <c r="A58" s="28"/>
      <c r="B58" s="28"/>
      <c r="C58" s="120" t="str">
        <f>IF(MasterSheet!$A$1=1,MasterSheet!C114,MasterSheet!B114)</f>
        <v>Rashodi za materijal i usluge</v>
      </c>
      <c r="D58" s="137">
        <v>112547776.84</v>
      </c>
      <c r="E58" s="140">
        <f t="shared" si="8"/>
        <v>5.2374599488110203</v>
      </c>
      <c r="F58" s="137">
        <v>137071242.36000001</v>
      </c>
      <c r="G58" s="138">
        <f t="shared" si="0"/>
        <v>5.1136445573587022</v>
      </c>
      <c r="H58" s="137">
        <v>114434326.15000001</v>
      </c>
      <c r="I58" s="140">
        <f t="shared" si="1"/>
        <v>3.7086571866087636</v>
      </c>
      <c r="J58" s="137">
        <v>109956288.45999999</v>
      </c>
      <c r="K58" s="138">
        <f t="shared" si="2"/>
        <v>3.6885705622274405</v>
      </c>
      <c r="L58" s="137">
        <v>112683384.09</v>
      </c>
      <c r="M58" s="140">
        <f t="shared" si="3"/>
        <v>3.6058682908800002</v>
      </c>
      <c r="N58" s="137">
        <v>104006154.47999999</v>
      </c>
      <c r="O58" s="141">
        <f t="shared" si="4"/>
        <v>3.1854871203675339</v>
      </c>
      <c r="P58" s="137">
        <v>153691947.66</v>
      </c>
      <c r="Q58" s="141">
        <f t="shared" si="9"/>
        <v>4.8315607563659224</v>
      </c>
      <c r="R58" s="137">
        <v>77138116.629999995</v>
      </c>
      <c r="S58" s="141">
        <f t="shared" si="5"/>
        <v>2.2944115594883998</v>
      </c>
      <c r="T58" s="137">
        <v>82668934.020000011</v>
      </c>
      <c r="U58" s="141">
        <f t="shared" si="6"/>
        <v>2.3907265687266843</v>
      </c>
      <c r="V58" s="401">
        <v>84046561.560000002</v>
      </c>
      <c r="W58" s="406">
        <f t="shared" si="7"/>
        <v>2.3378737568845622</v>
      </c>
      <c r="X58" s="29"/>
      <c r="Y58" s="29"/>
      <c r="Z58" s="29"/>
      <c r="AA58" s="29"/>
      <c r="AB58" s="29"/>
      <c r="AC58" s="29"/>
      <c r="AD58" s="29"/>
      <c r="AE58" s="29"/>
    </row>
    <row r="59" spans="1:100" ht="15" customHeight="1">
      <c r="A59" s="28"/>
      <c r="B59" s="28"/>
      <c r="C59" s="120" t="str">
        <f>IF(MasterSheet!$A$1=1,MasterSheet!C115,MasterSheet!B115)</f>
        <v>Tekuće održavanje</v>
      </c>
      <c r="D59" s="137">
        <v>20449366.720000003</v>
      </c>
      <c r="E59" s="140">
        <f t="shared" si="8"/>
        <v>0.95162021127088292</v>
      </c>
      <c r="F59" s="137">
        <v>22633631.750000004</v>
      </c>
      <c r="G59" s="138">
        <f t="shared" si="0"/>
        <v>0.8443809643723188</v>
      </c>
      <c r="H59" s="137">
        <v>22151878.379999999</v>
      </c>
      <c r="I59" s="140">
        <f t="shared" si="1"/>
        <v>0.71791153681617836</v>
      </c>
      <c r="J59" s="137">
        <v>5130736.91</v>
      </c>
      <c r="K59" s="138">
        <f t="shared" si="2"/>
        <v>0.17211462294532037</v>
      </c>
      <c r="L59" s="137">
        <v>28005189.850000001</v>
      </c>
      <c r="M59" s="140">
        <f t="shared" si="3"/>
        <v>0.89616607520000002</v>
      </c>
      <c r="N59" s="137">
        <v>23542025.550000001</v>
      </c>
      <c r="O59" s="141">
        <f t="shared" si="4"/>
        <v>0.72104213016845331</v>
      </c>
      <c r="P59" s="137">
        <v>22543512.98</v>
      </c>
      <c r="Q59" s="141">
        <f t="shared" si="9"/>
        <v>0.70869264319396419</v>
      </c>
      <c r="R59" s="137">
        <v>20415784.169999998</v>
      </c>
      <c r="S59" s="141">
        <f t="shared" si="5"/>
        <v>0.6072511650803093</v>
      </c>
      <c r="T59" s="137">
        <v>21273630.079999998</v>
      </c>
      <c r="U59" s="141">
        <f t="shared" si="6"/>
        <v>0.61521819832846525</v>
      </c>
      <c r="V59" s="401">
        <v>20121139.949999999</v>
      </c>
      <c r="W59" s="406">
        <f t="shared" si="7"/>
        <v>0.55969791237830313</v>
      </c>
      <c r="X59" s="29"/>
      <c r="Y59" s="486"/>
      <c r="Z59" s="29"/>
      <c r="AA59" s="29"/>
      <c r="AB59" s="29"/>
      <c r="AC59" s="29"/>
      <c r="AD59" s="29"/>
      <c r="AE59" s="29"/>
    </row>
    <row r="60" spans="1:100" ht="15" customHeight="1">
      <c r="A60" s="28"/>
      <c r="B60" s="28"/>
      <c r="C60" s="120" t="str">
        <f>IF(MasterSheet!$A$1=1,MasterSheet!C116,MasterSheet!B116)</f>
        <v>Kamate</v>
      </c>
      <c r="D60" s="137">
        <v>23398994.059999999</v>
      </c>
      <c r="E60" s="140">
        <f t="shared" si="8"/>
        <v>1.0888824077434966</v>
      </c>
      <c r="F60" s="137">
        <v>27098929.48</v>
      </c>
      <c r="G60" s="138">
        <f t="shared" si="0"/>
        <v>1.0109654721134116</v>
      </c>
      <c r="H60" s="137">
        <v>22531993.84</v>
      </c>
      <c r="I60" s="140">
        <f t="shared" si="1"/>
        <v>0.73023054964998702</v>
      </c>
      <c r="J60" s="137">
        <v>24512028.640000001</v>
      </c>
      <c r="K60" s="138">
        <f t="shared" si="2"/>
        <v>0.82227536531365319</v>
      </c>
      <c r="L60" s="137">
        <v>30256278.469999999</v>
      </c>
      <c r="M60" s="140">
        <f t="shared" si="3"/>
        <v>0.96820091104000006</v>
      </c>
      <c r="N60" s="137">
        <v>45092350.030000001</v>
      </c>
      <c r="O60" s="141">
        <f t="shared" si="4"/>
        <v>1.3810826961715161</v>
      </c>
      <c r="P60" s="137">
        <v>56859854.539999999</v>
      </c>
      <c r="Q60" s="141">
        <f t="shared" si="9"/>
        <v>1.7874836384784658</v>
      </c>
      <c r="R60" s="137">
        <v>67922775.540000007</v>
      </c>
      <c r="S60" s="141">
        <f t="shared" si="5"/>
        <v>2.0203086121356337</v>
      </c>
      <c r="T60" s="137">
        <v>75516395.409999996</v>
      </c>
      <c r="U60" s="141">
        <f t="shared" si="6"/>
        <v>2.1838802570924547</v>
      </c>
      <c r="V60" s="401">
        <v>81802749.749999985</v>
      </c>
      <c r="W60" s="406">
        <f t="shared" si="7"/>
        <v>2.2754589638386644</v>
      </c>
      <c r="X60" s="29"/>
      <c r="Y60" s="486"/>
      <c r="Z60" s="29"/>
      <c r="AA60" s="29"/>
      <c r="AB60" s="29"/>
      <c r="AC60" s="29"/>
      <c r="AD60" s="29"/>
      <c r="AE60" s="29"/>
    </row>
    <row r="61" spans="1:100" ht="15" customHeight="1">
      <c r="A61" s="28"/>
      <c r="B61" s="28"/>
      <c r="C61" s="120" t="str">
        <f>IF(MasterSheet!$A$1=1,MasterSheet!C117,MasterSheet!B117)</f>
        <v>Renta</v>
      </c>
      <c r="D61" s="137">
        <v>2663918.17</v>
      </c>
      <c r="E61" s="140">
        <f t="shared" si="8"/>
        <v>0.12396659546744847</v>
      </c>
      <c r="F61" s="137">
        <v>4927168.12</v>
      </c>
      <c r="G61" s="138">
        <f t="shared" si="0"/>
        <v>0.18381526282409999</v>
      </c>
      <c r="H61" s="137">
        <v>8361199.96</v>
      </c>
      <c r="I61" s="140">
        <f t="shared" si="1"/>
        <v>0.27097484962406015</v>
      </c>
      <c r="J61" s="137">
        <v>8038103.2300000004</v>
      </c>
      <c r="K61" s="138">
        <f t="shared" si="2"/>
        <v>0.26964452297886615</v>
      </c>
      <c r="L61" s="137">
        <v>8015830.71</v>
      </c>
      <c r="M61" s="140">
        <f t="shared" si="3"/>
        <v>0.25650658271999999</v>
      </c>
      <c r="N61" s="137">
        <v>7376287.9199999999</v>
      </c>
      <c r="O61" s="141">
        <f t="shared" si="4"/>
        <v>0.2259199975497703</v>
      </c>
      <c r="P61" s="137">
        <v>7110247.5800000001</v>
      </c>
      <c r="Q61" s="141">
        <f t="shared" si="9"/>
        <v>0.22352240113171959</v>
      </c>
      <c r="R61" s="137">
        <v>7928041.8099999996</v>
      </c>
      <c r="S61" s="141">
        <f t="shared" si="5"/>
        <v>0.23581326026174895</v>
      </c>
      <c r="T61" s="137">
        <v>8033102.0199999996</v>
      </c>
      <c r="U61" s="141">
        <f t="shared" si="6"/>
        <v>0.23231157696868041</v>
      </c>
      <c r="V61" s="401">
        <v>7918742.3199999994</v>
      </c>
      <c r="W61" s="406">
        <f t="shared" si="7"/>
        <v>0.22027099638386644</v>
      </c>
      <c r="X61" s="29"/>
      <c r="Y61" s="408"/>
      <c r="Z61" s="29"/>
      <c r="AA61" s="29"/>
      <c r="AB61" s="29"/>
      <c r="AC61" s="29"/>
      <c r="AD61" s="29"/>
      <c r="AE61" s="29"/>
    </row>
    <row r="62" spans="1:100" ht="15" customHeight="1">
      <c r="A62" s="28"/>
      <c r="B62" s="28"/>
      <c r="C62" s="120" t="str">
        <f>IF(MasterSheet!$A$1=1,MasterSheet!C118,MasterSheet!B118)</f>
        <v>Subvencije</v>
      </c>
      <c r="D62" s="137">
        <v>6072666.8299999991</v>
      </c>
      <c r="E62" s="140">
        <f t="shared" si="8"/>
        <v>0.28259420308064587</v>
      </c>
      <c r="F62" s="137">
        <v>13072586.5</v>
      </c>
      <c r="G62" s="138">
        <f t="shared" si="0"/>
        <v>0.48769209102779337</v>
      </c>
      <c r="H62" s="137">
        <v>18592791.149999999</v>
      </c>
      <c r="I62" s="140">
        <f t="shared" si="1"/>
        <v>0.60256647491573756</v>
      </c>
      <c r="J62" s="137">
        <v>49824327.469999999</v>
      </c>
      <c r="K62" s="138">
        <f t="shared" si="2"/>
        <v>1.6713964263669909</v>
      </c>
      <c r="L62" s="137">
        <v>39035362.68</v>
      </c>
      <c r="M62" s="140">
        <f t="shared" si="3"/>
        <v>1.2491316057599999</v>
      </c>
      <c r="N62" s="137">
        <v>45400496.520000003</v>
      </c>
      <c r="O62" s="141">
        <f t="shared" si="4"/>
        <v>1.3905205672281777</v>
      </c>
      <c r="P62" s="137">
        <v>25853418.300000001</v>
      </c>
      <c r="Q62" s="141">
        <f t="shared" si="9"/>
        <v>0.81274499528450184</v>
      </c>
      <c r="R62" s="137">
        <v>17425749.960000001</v>
      </c>
      <c r="S62" s="141">
        <f t="shared" si="5"/>
        <v>0.51831498988697211</v>
      </c>
      <c r="T62" s="137">
        <v>18426863.34</v>
      </c>
      <c r="U62" s="141">
        <f t="shared" si="6"/>
        <v>0.53289173602475481</v>
      </c>
      <c r="V62" s="401">
        <v>19618046.830000006</v>
      </c>
      <c r="W62" s="406">
        <f t="shared" si="7"/>
        <v>0.54570366703755235</v>
      </c>
      <c r="X62" s="29"/>
      <c r="Y62" s="29"/>
      <c r="Z62" s="29"/>
      <c r="AA62" s="29"/>
      <c r="AB62" s="29"/>
      <c r="AC62" s="29"/>
      <c r="AD62" s="29"/>
      <c r="AE62" s="29"/>
    </row>
    <row r="63" spans="1:100" ht="15" customHeight="1">
      <c r="A63" s="28"/>
      <c r="B63" s="28"/>
      <c r="C63" s="120" t="str">
        <f>IF(MasterSheet!$A$1=1,MasterSheet!C119,MasterSheet!B119)</f>
        <v>Ostali izdaci</v>
      </c>
      <c r="D63" s="137">
        <v>3904147.64</v>
      </c>
      <c r="E63" s="140">
        <f t="shared" si="8"/>
        <v>0.18168121550560754</v>
      </c>
      <c r="F63" s="137">
        <v>5748223.0299999993</v>
      </c>
      <c r="G63" s="138">
        <f t="shared" si="0"/>
        <v>0.21444592538705462</v>
      </c>
      <c r="H63" s="137">
        <v>5738203.1799999997</v>
      </c>
      <c r="I63" s="140">
        <f t="shared" si="1"/>
        <v>0.18596717591392273</v>
      </c>
      <c r="J63" s="137">
        <v>7631912.3799999999</v>
      </c>
      <c r="K63" s="138">
        <f t="shared" si="2"/>
        <v>0.25601853002348207</v>
      </c>
      <c r="L63" s="137">
        <v>5231302.66</v>
      </c>
      <c r="M63" s="140">
        <f t="shared" si="3"/>
        <v>0.16740168512</v>
      </c>
      <c r="N63" s="137">
        <v>5518538.25</v>
      </c>
      <c r="O63" s="141">
        <f t="shared" si="4"/>
        <v>0.16902107963246554</v>
      </c>
      <c r="P63" s="137">
        <v>7005486.3200000003</v>
      </c>
      <c r="Q63" s="141">
        <f t="shared" si="9"/>
        <v>0.2202290575290789</v>
      </c>
      <c r="R63" s="137">
        <v>23613640.459999997</v>
      </c>
      <c r="S63" s="141">
        <f t="shared" si="5"/>
        <v>0.70236884176085645</v>
      </c>
      <c r="T63" s="137">
        <v>29807470.829999998</v>
      </c>
      <c r="U63" s="141">
        <f t="shared" si="6"/>
        <v>0.8620107819775007</v>
      </c>
      <c r="V63" s="401">
        <v>30746760.07</v>
      </c>
      <c r="W63" s="406">
        <f t="shared" si="7"/>
        <v>0.85526453602225316</v>
      </c>
      <c r="X63" s="29"/>
      <c r="Y63" s="29"/>
      <c r="Z63" s="29"/>
      <c r="AA63" s="29"/>
      <c r="AB63" s="29"/>
      <c r="AC63" s="29"/>
      <c r="AD63" s="29"/>
      <c r="AE63" s="29"/>
    </row>
    <row r="64" spans="1:100" ht="15" customHeight="1">
      <c r="A64" s="28"/>
      <c r="B64" s="28"/>
      <c r="C64" s="120" t="str">
        <f>IF(MasterSheet!$A$1=1,MasterSheet!C120,MasterSheet!B120)</f>
        <v>Kapitalni izdaci u tekućem budžetu</v>
      </c>
      <c r="D64" s="137">
        <v>40141835.139999993</v>
      </c>
      <c r="E64" s="140">
        <f t="shared" si="8"/>
        <v>1.8680178295872305</v>
      </c>
      <c r="F64" s="137"/>
      <c r="G64" s="138">
        <f t="shared" si="0"/>
        <v>0</v>
      </c>
      <c r="H64" s="137">
        <v>75166022.909999996</v>
      </c>
      <c r="I64" s="140">
        <f t="shared" si="1"/>
        <v>2.4360261508296603</v>
      </c>
      <c r="J64" s="137">
        <v>26511453.920000002</v>
      </c>
      <c r="K64" s="138">
        <f t="shared" si="2"/>
        <v>0.88934766588393155</v>
      </c>
      <c r="L64" s="137">
        <v>19371879.949999999</v>
      </c>
      <c r="M64" s="140">
        <f t="shared" si="3"/>
        <v>0.6199001583999999</v>
      </c>
      <c r="N64" s="137">
        <v>17010992.290000129</v>
      </c>
      <c r="O64" s="141">
        <f t="shared" si="4"/>
        <v>0.52101048361409275</v>
      </c>
      <c r="P64" s="137">
        <v>8948881.8499999996</v>
      </c>
      <c r="Q64" s="141">
        <f t="shared" si="9"/>
        <v>0.28132291260609871</v>
      </c>
      <c r="R64" s="137">
        <v>8075119.8499999996</v>
      </c>
      <c r="S64" s="141">
        <f t="shared" si="5"/>
        <v>0.24018797888161808</v>
      </c>
      <c r="T64" s="137">
        <v>66246313.219999999</v>
      </c>
      <c r="U64" s="141">
        <f t="shared" si="6"/>
        <v>1.9157960964747391</v>
      </c>
      <c r="V64" s="401">
        <v>28485480.849999994</v>
      </c>
      <c r="W64" s="406">
        <f t="shared" si="7"/>
        <v>0.79236386230876199</v>
      </c>
      <c r="X64" s="29"/>
      <c r="Y64" s="29"/>
      <c r="Z64" s="29"/>
      <c r="AA64" s="29"/>
      <c r="AB64" s="29"/>
      <c r="AC64" s="29"/>
      <c r="AD64" s="29"/>
      <c r="AE64" s="29"/>
    </row>
    <row r="65" spans="1:31" ht="15" customHeight="1">
      <c r="A65" s="28"/>
      <c r="B65" s="28"/>
      <c r="C65" s="120" t="str">
        <f>IF(MasterSheet!$A$1=1,MasterSheet!C121,MasterSheet!B121)</f>
        <v>Transferi za socijalnu zaštitu</v>
      </c>
      <c r="D65" s="137">
        <f>SUM(D66:D70)</f>
        <v>259768574.91000003</v>
      </c>
      <c r="E65" s="140">
        <f t="shared" si="8"/>
        <v>12.088444083484575</v>
      </c>
      <c r="F65" s="137">
        <f>SUM(F66:F70)</f>
        <v>298508977.88999999</v>
      </c>
      <c r="G65" s="138">
        <f t="shared" si="0"/>
        <v>11.136317026301063</v>
      </c>
      <c r="H65" s="137">
        <f>SUM(H66:H70)</f>
        <v>346538078.38999999</v>
      </c>
      <c r="I65" s="140">
        <f t="shared" si="1"/>
        <v>11.230816644736842</v>
      </c>
      <c r="J65" s="137">
        <f>SUM(J66:J70)</f>
        <v>412466515.33000004</v>
      </c>
      <c r="K65" s="138">
        <f t="shared" si="2"/>
        <v>13.836515106675614</v>
      </c>
      <c r="L65" s="137">
        <f>SUM(L66:L70)</f>
        <v>423148492.50000012</v>
      </c>
      <c r="M65" s="140">
        <f t="shared" si="3"/>
        <v>13.540751760000003</v>
      </c>
      <c r="N65" s="137">
        <f>SUM(N66:N70)</f>
        <v>454762150.30000001</v>
      </c>
      <c r="O65" s="141">
        <f t="shared" si="4"/>
        <v>13.928396640122513</v>
      </c>
      <c r="P65" s="137">
        <f>SUM(P66:P70)</f>
        <v>481633606.48000002</v>
      </c>
      <c r="Q65" s="141">
        <f t="shared" si="9"/>
        <v>15.140949590694749</v>
      </c>
      <c r="R65" s="137">
        <f>SUM(R66:R70)</f>
        <v>482967769.27999985</v>
      </c>
      <c r="S65" s="141">
        <f t="shared" si="5"/>
        <v>14.36548986555621</v>
      </c>
      <c r="T65" s="137">
        <v>492148010.12000006</v>
      </c>
      <c r="U65" s="141">
        <f t="shared" si="6"/>
        <v>14.232569192862721</v>
      </c>
      <c r="V65" s="399">
        <f>SUM(V66:V70)</f>
        <v>487041860.10000014</v>
      </c>
      <c r="W65" s="406">
        <f t="shared" si="7"/>
        <v>13.547756887343537</v>
      </c>
      <c r="X65" s="29"/>
      <c r="Y65" s="29"/>
      <c r="Z65" s="29"/>
      <c r="AA65" s="29"/>
      <c r="AB65" s="29"/>
      <c r="AC65" s="29"/>
      <c r="AD65" s="29"/>
      <c r="AE65" s="29"/>
    </row>
    <row r="66" spans="1:31" ht="15" customHeight="1">
      <c r="A66" s="28"/>
      <c r="B66" s="28"/>
      <c r="C66" s="121" t="str">
        <f>IF(MasterSheet!$A$1=1,MasterSheet!C122,MasterSheet!B122)</f>
        <v>Prava iz oblasti socijalne zaštite</v>
      </c>
      <c r="D66" s="142">
        <v>34076058.170000002</v>
      </c>
      <c r="E66" s="143">
        <f t="shared" si="8"/>
        <v>1.5857442491507283</v>
      </c>
      <c r="F66" s="142">
        <v>39187983.710000001</v>
      </c>
      <c r="G66" s="144">
        <f t="shared" si="0"/>
        <v>1.4619654433874278</v>
      </c>
      <c r="H66" s="142">
        <v>42104253.460000001</v>
      </c>
      <c r="I66" s="143">
        <f t="shared" si="1"/>
        <v>1.3645402339901478</v>
      </c>
      <c r="J66" s="142">
        <v>46907483.859999999</v>
      </c>
      <c r="K66" s="144">
        <f t="shared" si="2"/>
        <v>1.5735486031533044</v>
      </c>
      <c r="L66" s="142">
        <v>51591720.359999999</v>
      </c>
      <c r="M66" s="143">
        <f t="shared" si="3"/>
        <v>1.6509350515199999</v>
      </c>
      <c r="N66" s="142">
        <v>59330834.700000003</v>
      </c>
      <c r="O66" s="145">
        <f t="shared" si="4"/>
        <v>1.8171771730474733</v>
      </c>
      <c r="P66" s="142">
        <v>65188636.469999999</v>
      </c>
      <c r="Q66" s="468">
        <f t="shared" si="9"/>
        <v>2.0493126837472491</v>
      </c>
      <c r="R66" s="142">
        <v>64036543.990000002</v>
      </c>
      <c r="S66" s="145">
        <f t="shared" si="5"/>
        <v>1.9047157641284951</v>
      </c>
      <c r="T66" s="142">
        <v>61864914.020000003</v>
      </c>
      <c r="U66" s="145">
        <f t="shared" si="6"/>
        <v>1.7890891587379623</v>
      </c>
      <c r="V66" s="400">
        <v>60836104.649999991</v>
      </c>
      <c r="W66" s="483">
        <f t="shared" si="7"/>
        <v>1.692242132127955</v>
      </c>
      <c r="X66" s="29"/>
      <c r="Y66" s="29"/>
      <c r="Z66" s="29"/>
      <c r="AA66" s="29"/>
      <c r="AB66" s="29"/>
      <c r="AC66" s="29"/>
      <c r="AD66" s="29"/>
      <c r="AE66" s="29"/>
    </row>
    <row r="67" spans="1:31" ht="15" customHeight="1">
      <c r="A67" s="28"/>
      <c r="B67" s="28"/>
      <c r="C67" s="121" t="str">
        <f>IF(MasterSheet!$A$1=1,MasterSheet!C123,MasterSheet!B123)</f>
        <v>Sredstva za tehnološke viškove</v>
      </c>
      <c r="D67" s="142">
        <v>9796008.3399999999</v>
      </c>
      <c r="E67" s="143">
        <f t="shared" si="8"/>
        <v>0.45586152636232491</v>
      </c>
      <c r="F67" s="142">
        <v>11417546.32</v>
      </c>
      <c r="G67" s="144">
        <f t="shared" si="0"/>
        <v>0.42594837977989186</v>
      </c>
      <c r="H67" s="142">
        <v>30206318.57</v>
      </c>
      <c r="I67" s="143">
        <f t="shared" si="1"/>
        <v>0.97894472938812538</v>
      </c>
      <c r="J67" s="142">
        <v>19907692.059999999</v>
      </c>
      <c r="K67" s="144">
        <f t="shared" si="2"/>
        <v>0.66781925729620928</v>
      </c>
      <c r="L67" s="142">
        <v>20073795.120000001</v>
      </c>
      <c r="M67" s="143">
        <f t="shared" si="3"/>
        <v>0.64236144384000005</v>
      </c>
      <c r="N67" s="142">
        <v>17323007.039999999</v>
      </c>
      <c r="O67" s="145">
        <f t="shared" si="4"/>
        <v>0.5305668312404288</v>
      </c>
      <c r="P67" s="142">
        <v>16130418.140000001</v>
      </c>
      <c r="Q67" s="468">
        <f t="shared" si="9"/>
        <v>0.50708639232945618</v>
      </c>
      <c r="R67" s="142">
        <v>13086355.520000001</v>
      </c>
      <c r="S67" s="145">
        <f t="shared" si="5"/>
        <v>0.38924317430101135</v>
      </c>
      <c r="T67" s="142">
        <v>22587777.399999999</v>
      </c>
      <c r="U67" s="145">
        <f t="shared" si="6"/>
        <v>0.65322240087914629</v>
      </c>
      <c r="V67" s="400">
        <v>16655316.650000002</v>
      </c>
      <c r="W67" s="483">
        <f t="shared" si="7"/>
        <v>0.46329114464534082</v>
      </c>
      <c r="X67" s="29"/>
      <c r="Y67" s="29"/>
      <c r="Z67" s="29"/>
      <c r="AA67" s="30"/>
      <c r="AB67" s="29"/>
      <c r="AC67" s="29"/>
      <c r="AD67" s="29"/>
      <c r="AE67" s="29"/>
    </row>
    <row r="68" spans="1:31" ht="15" customHeight="1">
      <c r="A68" s="28"/>
      <c r="B68" s="28"/>
      <c r="C68" s="121" t="str">
        <f>IF(MasterSheet!$A$1=1,MasterSheet!C124,MasterSheet!B124)</f>
        <v>Prava iz oblasti penzijskog i invalidskog osiguranja</v>
      </c>
      <c r="D68" s="142">
        <v>199416686.40000001</v>
      </c>
      <c r="E68" s="143">
        <f t="shared" si="8"/>
        <v>9.2799425938852451</v>
      </c>
      <c r="F68" s="142">
        <v>228365332.86000001</v>
      </c>
      <c r="G68" s="144">
        <f t="shared" si="0"/>
        <v>8.5195050498041418</v>
      </c>
      <c r="H68" s="142">
        <v>250935783.35999998</v>
      </c>
      <c r="I68" s="143">
        <f t="shared" si="1"/>
        <v>8.1324793673839775</v>
      </c>
      <c r="J68" s="142">
        <v>323500545.41000003</v>
      </c>
      <c r="K68" s="144">
        <f t="shared" si="2"/>
        <v>10.852081362294532</v>
      </c>
      <c r="L68" s="142">
        <v>330972340.54000008</v>
      </c>
      <c r="M68" s="143">
        <f t="shared" si="3"/>
        <v>10.591114897280002</v>
      </c>
      <c r="N68" s="142">
        <v>356875323.42000002</v>
      </c>
      <c r="O68" s="145">
        <f t="shared" si="4"/>
        <v>10.930331498315468</v>
      </c>
      <c r="P68" s="142">
        <v>378962096.58999997</v>
      </c>
      <c r="Q68" s="468">
        <f t="shared" si="9"/>
        <v>11.913300741590692</v>
      </c>
      <c r="R68" s="142">
        <v>383190248.31999987</v>
      </c>
      <c r="S68" s="145">
        <f t="shared" si="5"/>
        <v>11.397687338488991</v>
      </c>
      <c r="T68" s="142">
        <v>384390842.85000002</v>
      </c>
      <c r="U68" s="145">
        <f t="shared" si="6"/>
        <v>11.116308824720207</v>
      </c>
      <c r="V68" s="400">
        <v>387038896.73000014</v>
      </c>
      <c r="W68" s="483">
        <f t="shared" si="7"/>
        <v>10.766033288734357</v>
      </c>
      <c r="X68" s="29"/>
      <c r="Y68" s="29"/>
      <c r="Z68" s="29"/>
      <c r="AA68" s="29"/>
      <c r="AB68" s="29"/>
      <c r="AC68" s="29"/>
      <c r="AD68" s="29"/>
      <c r="AE68" s="29"/>
    </row>
    <row r="69" spans="1:31" ht="15" customHeight="1">
      <c r="A69" s="28"/>
      <c r="B69" s="28"/>
      <c r="C69" s="121" t="str">
        <f>IF(MasterSheet!$A$1=1,MasterSheet!C125,MasterSheet!B125)</f>
        <v>Ostala prava iz oblasti zdravstvene zaštite</v>
      </c>
      <c r="D69" s="142">
        <v>10828245</v>
      </c>
      <c r="E69" s="143">
        <f t="shared" si="8"/>
        <v>0.50389711014937877</v>
      </c>
      <c r="F69" s="142">
        <v>12762198</v>
      </c>
      <c r="G69" s="144">
        <f t="shared" si="0"/>
        <v>0.47611259093452718</v>
      </c>
      <c r="H69" s="142">
        <v>15724080</v>
      </c>
      <c r="I69" s="143">
        <f t="shared" si="1"/>
        <v>0.50959554057557688</v>
      </c>
      <c r="J69" s="142">
        <v>14442818</v>
      </c>
      <c r="K69" s="144">
        <f t="shared" si="2"/>
        <v>0.48449573968466958</v>
      </c>
      <c r="L69" s="142">
        <v>12638749.91</v>
      </c>
      <c r="M69" s="143">
        <f t="shared" si="3"/>
        <v>0.40443999712000006</v>
      </c>
      <c r="N69" s="142">
        <v>12978814.83</v>
      </c>
      <c r="O69" s="145">
        <f t="shared" si="4"/>
        <v>0.39751347105666157</v>
      </c>
      <c r="P69" s="142">
        <v>13497405.869999999</v>
      </c>
      <c r="Q69" s="468">
        <f t="shared" si="9"/>
        <v>0.42431329361835901</v>
      </c>
      <c r="R69" s="142">
        <v>14792096.089999998</v>
      </c>
      <c r="S69" s="145">
        <f t="shared" si="5"/>
        <v>0.43997906276026172</v>
      </c>
      <c r="T69" s="142">
        <v>15215135.74</v>
      </c>
      <c r="U69" s="145">
        <f t="shared" si="6"/>
        <v>0.44001086613262386</v>
      </c>
      <c r="V69" s="400">
        <v>14449999.999999998</v>
      </c>
      <c r="W69" s="483">
        <f t="shared" si="7"/>
        <v>0.40194714881780241</v>
      </c>
      <c r="X69" s="29"/>
      <c r="Y69" s="29"/>
      <c r="Z69" s="29"/>
      <c r="AA69" s="29"/>
      <c r="AB69" s="29"/>
      <c r="AC69" s="29"/>
      <c r="AD69" s="29"/>
      <c r="AE69" s="29"/>
    </row>
    <row r="70" spans="1:31" ht="15" customHeight="1">
      <c r="A70" s="28"/>
      <c r="B70" s="28"/>
      <c r="C70" s="121" t="str">
        <f>IF(MasterSheet!$A$1=1,MasterSheet!C126,MasterSheet!B126)</f>
        <v>Ostala prava iz oblasti zdravstvenog osiguranja</v>
      </c>
      <c r="D70" s="142">
        <v>5651577</v>
      </c>
      <c r="E70" s="143">
        <f t="shared" si="8"/>
        <v>0.26299860393689795</v>
      </c>
      <c r="F70" s="142">
        <v>6775917</v>
      </c>
      <c r="G70" s="144">
        <f t="shared" si="0"/>
        <v>0.25278556239507555</v>
      </c>
      <c r="H70" s="142">
        <v>7567643</v>
      </c>
      <c r="I70" s="143">
        <f t="shared" si="1"/>
        <v>0.24525677339901478</v>
      </c>
      <c r="J70" s="142">
        <v>7707976</v>
      </c>
      <c r="K70" s="144">
        <f t="shared" si="2"/>
        <v>0.258570144246897</v>
      </c>
      <c r="L70" s="142">
        <v>7871886.5700000003</v>
      </c>
      <c r="M70" s="143">
        <f t="shared" si="3"/>
        <v>0.25190037024</v>
      </c>
      <c r="N70" s="142">
        <v>8254170.3099999996</v>
      </c>
      <c r="O70" s="145">
        <f t="shared" si="4"/>
        <v>0.25280766646248087</v>
      </c>
      <c r="P70" s="142">
        <v>7855049.4100000001</v>
      </c>
      <c r="Q70" s="468">
        <f t="shared" si="9"/>
        <v>0.24693647940899088</v>
      </c>
      <c r="R70" s="142">
        <v>7862525.3600000013</v>
      </c>
      <c r="S70" s="145">
        <f t="shared" si="5"/>
        <v>0.23386452587745393</v>
      </c>
      <c r="T70" s="142">
        <v>8089340.1100000003</v>
      </c>
      <c r="U70" s="145">
        <f t="shared" si="6"/>
        <v>0.23393794239278176</v>
      </c>
      <c r="V70" s="400">
        <v>8061542.0699999994</v>
      </c>
      <c r="W70" s="483">
        <f t="shared" si="7"/>
        <v>0.22424317301808064</v>
      </c>
      <c r="X70" s="29"/>
      <c r="Y70" s="29"/>
      <c r="Z70" s="29"/>
      <c r="AA70" s="29"/>
      <c r="AB70" s="29"/>
      <c r="AC70" s="29"/>
      <c r="AD70" s="29"/>
      <c r="AE70" s="29"/>
    </row>
    <row r="71" spans="1:31" ht="13.5" thickBot="1">
      <c r="A71" s="28"/>
      <c r="B71" s="28"/>
      <c r="C71" s="122" t="str">
        <f>IF(MasterSheet!$A$1=1,MasterSheet!C127,MasterSheet!B127)</f>
        <v>Transferi institucijama pojedinicima nevladinom i javnom sektoru</v>
      </c>
      <c r="D71" s="137">
        <f>SUM(D72:D77)</f>
        <v>48400132.840000004</v>
      </c>
      <c r="E71" s="140">
        <f t="shared" si="8"/>
        <v>2.2523213197449858</v>
      </c>
      <c r="F71" s="137">
        <f>SUM(F72:F77)</f>
        <v>57507793.979999997</v>
      </c>
      <c r="G71" s="138">
        <f t="shared" si="0"/>
        <v>2.145412944599888</v>
      </c>
      <c r="H71" s="137">
        <f>SUM(H72:H77)</f>
        <v>213711795.17000002</v>
      </c>
      <c r="I71" s="140">
        <f t="shared" si="1"/>
        <v>6.9261017361291159</v>
      </c>
      <c r="J71" s="137">
        <f>SUM(J72:J77)</f>
        <v>204672473.13999999</v>
      </c>
      <c r="K71" s="138">
        <f t="shared" si="2"/>
        <v>6.8658998034216694</v>
      </c>
      <c r="L71" s="137">
        <f>SUM(L72:L77)</f>
        <v>174638922.39000002</v>
      </c>
      <c r="M71" s="140">
        <f t="shared" si="3"/>
        <v>5.5884455164800002</v>
      </c>
      <c r="N71" s="137">
        <f>SUM(N72:N77)</f>
        <v>87914180.150000006</v>
      </c>
      <c r="O71" s="141">
        <f t="shared" si="4"/>
        <v>2.6926242006125576</v>
      </c>
      <c r="P71" s="137">
        <f>SUM(P72:P77)</f>
        <v>31512266.289999995</v>
      </c>
      <c r="Q71" s="141">
        <f t="shared" si="9"/>
        <v>0.990640248035209</v>
      </c>
      <c r="R71" s="137">
        <f>SUM(R72:R77)</f>
        <v>94307106.209999993</v>
      </c>
      <c r="S71" s="141">
        <f t="shared" si="5"/>
        <v>2.805089417311124</v>
      </c>
      <c r="T71" s="137">
        <v>99048746.079999998</v>
      </c>
      <c r="U71" s="141">
        <f t="shared" si="6"/>
        <v>2.8644190427716243</v>
      </c>
      <c r="V71" s="399">
        <v>136226214.47000006</v>
      </c>
      <c r="W71" s="406">
        <f t="shared" si="7"/>
        <v>3.7893244636995846</v>
      </c>
      <c r="X71" s="29"/>
      <c r="Y71" s="29"/>
      <c r="Z71" s="29"/>
      <c r="AA71" s="29"/>
      <c r="AB71" s="29"/>
      <c r="AC71" s="29"/>
      <c r="AD71" s="29"/>
      <c r="AE71" s="29"/>
    </row>
    <row r="72" spans="1:31" ht="15" hidden="1" customHeight="1">
      <c r="A72" s="28"/>
      <c r="B72" s="28"/>
      <c r="C72" s="121" t="str">
        <f>IF(MasterSheet!$A$1=1,MasterSheet!C128,MasterSheet!B128)</f>
        <v>Transferi javnim institucijama</v>
      </c>
      <c r="D72" s="142">
        <v>24580394.890000001</v>
      </c>
      <c r="E72" s="143">
        <f t="shared" si="8"/>
        <v>1.1438594113267253</v>
      </c>
      <c r="F72" s="142">
        <v>30859655.299999997</v>
      </c>
      <c r="G72" s="144">
        <f t="shared" si="0"/>
        <v>1.1512648871479201</v>
      </c>
      <c r="H72" s="142">
        <v>186049189.96000001</v>
      </c>
      <c r="I72" s="143">
        <f t="shared" si="1"/>
        <v>6.0295952151931553</v>
      </c>
      <c r="J72" s="142">
        <v>204672473.13999999</v>
      </c>
      <c r="K72" s="144">
        <f t="shared" si="2"/>
        <v>6.8658998034216694</v>
      </c>
      <c r="L72" s="142">
        <v>153781612.11000001</v>
      </c>
      <c r="M72" s="143">
        <f t="shared" si="3"/>
        <v>4.9210115875199998</v>
      </c>
      <c r="N72" s="142">
        <v>68686902.969999999</v>
      </c>
      <c r="O72" s="145">
        <f t="shared" si="4"/>
        <v>2.1037336284839205</v>
      </c>
      <c r="P72" s="142">
        <v>13467068.969999999</v>
      </c>
      <c r="Q72" s="141">
        <f t="shared" si="9"/>
        <v>0.42335960295504549</v>
      </c>
      <c r="R72" s="142">
        <v>70616515.420000002</v>
      </c>
      <c r="S72" s="145">
        <f t="shared" si="5"/>
        <v>2.1004317495538372</v>
      </c>
      <c r="T72" s="142">
        <v>76847086.239999995</v>
      </c>
      <c r="U72" s="145">
        <f t="shared" si="6"/>
        <v>2.2223628861447695</v>
      </c>
      <c r="V72" s="400">
        <v>74801199.058458924</v>
      </c>
      <c r="W72" s="483">
        <f t="shared" si="7"/>
        <v>2.0807009473841149</v>
      </c>
      <c r="X72" s="29"/>
      <c r="Y72" s="29"/>
      <c r="Z72" s="29"/>
      <c r="AA72" s="29"/>
      <c r="AB72" s="29"/>
      <c r="AC72" s="29"/>
      <c r="AD72" s="29"/>
      <c r="AE72" s="29"/>
    </row>
    <row r="73" spans="1:31" ht="15" hidden="1" customHeight="1">
      <c r="A73" s="28"/>
      <c r="B73" s="28"/>
      <c r="C73" s="121" t="str">
        <f>IF(MasterSheet!$A$1=1,MasterSheet!C129,MasterSheet!B129)</f>
        <v>Transferi nevladinim organizacijama</v>
      </c>
      <c r="D73" s="142">
        <v>3574431.37</v>
      </c>
      <c r="E73" s="143">
        <f t="shared" si="8"/>
        <v>0.16633772488249804</v>
      </c>
      <c r="F73" s="142">
        <v>7039265.6799999988</v>
      </c>
      <c r="G73" s="144">
        <f t="shared" si="0"/>
        <v>0.26261017272896842</v>
      </c>
      <c r="H73" s="142">
        <v>8424788.2100000009</v>
      </c>
      <c r="I73" s="143">
        <f t="shared" si="1"/>
        <v>0.27303565627430648</v>
      </c>
      <c r="J73" s="142"/>
      <c r="K73" s="144">
        <f t="shared" si="2"/>
        <v>0</v>
      </c>
      <c r="L73" s="142">
        <v>4286887.0199999996</v>
      </c>
      <c r="M73" s="143">
        <f t="shared" si="3"/>
        <v>0.13718038463999999</v>
      </c>
      <c r="N73" s="142">
        <v>4915342.76</v>
      </c>
      <c r="O73" s="145">
        <f t="shared" si="4"/>
        <v>0.15054648575803981</v>
      </c>
      <c r="P73" s="142">
        <v>4589753.04</v>
      </c>
      <c r="Q73" s="141">
        <f t="shared" si="9"/>
        <v>0.14428648349575604</v>
      </c>
      <c r="R73" s="142">
        <v>2381216.02</v>
      </c>
      <c r="S73" s="145">
        <f t="shared" si="5"/>
        <v>7.0827365258774533E-2</v>
      </c>
      <c r="T73" s="142">
        <v>2473509.94</v>
      </c>
      <c r="U73" s="145">
        <f t="shared" si="6"/>
        <v>7.1532142051534159E-2</v>
      </c>
      <c r="V73" s="400">
        <v>3376404.5415099994</v>
      </c>
      <c r="W73" s="483">
        <f t="shared" si="7"/>
        <v>9.3919458734631409E-2</v>
      </c>
      <c r="X73" s="29"/>
      <c r="Y73" s="29"/>
      <c r="Z73" s="29"/>
      <c r="AA73" s="29"/>
      <c r="AB73" s="29"/>
      <c r="AC73" s="29"/>
      <c r="AD73" s="29"/>
      <c r="AE73" s="29"/>
    </row>
    <row r="74" spans="1:31" ht="15" hidden="1" customHeight="1">
      <c r="A74" s="28"/>
      <c r="B74" s="28"/>
      <c r="C74" s="121" t="str">
        <f>IF(MasterSheet!$A$1=1,MasterSheet!C130,MasterSheet!B130)</f>
        <v>Transferi pojedincima</v>
      </c>
      <c r="D74" s="142">
        <v>20245306.579999998</v>
      </c>
      <c r="E74" s="143">
        <f t="shared" si="8"/>
        <v>0.94212418353576233</v>
      </c>
      <c r="F74" s="142">
        <v>16556151.310000001</v>
      </c>
      <c r="G74" s="144">
        <f t="shared" si="0"/>
        <v>0.61765160641671335</v>
      </c>
      <c r="H74" s="142">
        <v>16902417.300000001</v>
      </c>
      <c r="I74" s="143">
        <f t="shared" si="1"/>
        <v>0.54778381190044079</v>
      </c>
      <c r="J74" s="142"/>
      <c r="K74" s="144">
        <f t="shared" si="2"/>
        <v>0</v>
      </c>
      <c r="L74" s="142">
        <v>15666835.189999999</v>
      </c>
      <c r="M74" s="143">
        <f t="shared" si="3"/>
        <v>0.50133872607999996</v>
      </c>
      <c r="N74" s="142">
        <v>13244846.4</v>
      </c>
      <c r="O74" s="145">
        <f t="shared" si="4"/>
        <v>0.40566145176110263</v>
      </c>
      <c r="P74" s="142">
        <v>12608423.289999999</v>
      </c>
      <c r="Q74" s="141">
        <f t="shared" si="9"/>
        <v>0.39636665482552652</v>
      </c>
      <c r="R74" s="142">
        <v>19823729.539999999</v>
      </c>
      <c r="S74" s="145">
        <f t="shared" si="5"/>
        <v>0.58964097382510405</v>
      </c>
      <c r="T74" s="142">
        <v>19451652</v>
      </c>
      <c r="U74" s="145">
        <f t="shared" si="6"/>
        <v>0.56252789265160941</v>
      </c>
      <c r="V74" s="400">
        <v>9100000</v>
      </c>
      <c r="W74" s="483">
        <f t="shared" si="7"/>
        <v>0.25312934631432549</v>
      </c>
      <c r="X74" s="29"/>
      <c r="Y74" s="29"/>
      <c r="Z74" s="29"/>
      <c r="AA74" s="29"/>
      <c r="AB74" s="29"/>
      <c r="AC74" s="29"/>
      <c r="AD74" s="29"/>
      <c r="AE74" s="29"/>
    </row>
    <row r="75" spans="1:31" ht="15" hidden="1" customHeight="1">
      <c r="A75" s="28"/>
      <c r="B75" s="28"/>
      <c r="C75" s="121" t="str">
        <f>IF(MasterSheet!$A$1=1,MasterSheet!C131,MasterSheet!B131)</f>
        <v>Transferi opštinama</v>
      </c>
      <c r="D75" s="142"/>
      <c r="E75" s="143">
        <f t="shared" si="8"/>
        <v>0</v>
      </c>
      <c r="F75" s="142">
        <v>2094166.36</v>
      </c>
      <c r="G75" s="144">
        <f t="shared" si="0"/>
        <v>7.8125960082074244E-2</v>
      </c>
      <c r="H75" s="142">
        <v>2285399.7000000002</v>
      </c>
      <c r="I75" s="143">
        <f t="shared" si="1"/>
        <v>7.4066622374902788E-2</v>
      </c>
      <c r="J75" s="142"/>
      <c r="K75" s="144">
        <f t="shared" si="2"/>
        <v>0</v>
      </c>
      <c r="L75" s="142">
        <v>903588.07</v>
      </c>
      <c r="M75" s="143">
        <f t="shared" si="3"/>
        <v>2.8914818239999997E-2</v>
      </c>
      <c r="N75" s="142">
        <v>1067088.02</v>
      </c>
      <c r="O75" s="145">
        <f t="shared" si="4"/>
        <v>3.2682634609494637E-2</v>
      </c>
      <c r="P75" s="142">
        <v>847020.99</v>
      </c>
      <c r="Q75" s="141">
        <f t="shared" si="9"/>
        <v>2.6627506758880853E-2</v>
      </c>
      <c r="R75" s="142">
        <v>1485645.23</v>
      </c>
      <c r="S75" s="145">
        <f t="shared" si="5"/>
        <v>4.4189328673408683E-2</v>
      </c>
      <c r="T75" s="142">
        <v>1892116.77</v>
      </c>
      <c r="U75" s="145">
        <f t="shared" si="6"/>
        <v>5.4718666531710002E-2</v>
      </c>
      <c r="V75" s="400">
        <v>500000</v>
      </c>
      <c r="W75" s="483">
        <f t="shared" si="7"/>
        <v>1.3908205841446454E-2</v>
      </c>
      <c r="X75" s="29"/>
      <c r="Y75" s="29"/>
      <c r="Z75" s="29"/>
      <c r="AA75" s="29"/>
      <c r="AB75" s="29"/>
      <c r="AC75" s="29"/>
      <c r="AD75" s="29"/>
      <c r="AE75" s="29"/>
    </row>
    <row r="76" spans="1:31" ht="15" hidden="1" customHeight="1">
      <c r="A76" s="28"/>
      <c r="B76" s="28"/>
      <c r="C76" s="121" t="s">
        <v>395</v>
      </c>
      <c r="D76" s="142"/>
      <c r="E76" s="143"/>
      <c r="F76" s="142"/>
      <c r="G76" s="144"/>
      <c r="H76" s="142"/>
      <c r="I76" s="143"/>
      <c r="J76" s="142"/>
      <c r="K76" s="144"/>
      <c r="L76" s="142"/>
      <c r="M76" s="143"/>
      <c r="N76" s="142"/>
      <c r="O76" s="145"/>
      <c r="P76" s="142">
        <v>0</v>
      </c>
      <c r="Q76" s="141">
        <f t="shared" si="9"/>
        <v>0</v>
      </c>
      <c r="R76" s="142"/>
      <c r="S76" s="145">
        <f t="shared" si="5"/>
        <v>0</v>
      </c>
      <c r="T76" s="142">
        <v>25682.67</v>
      </c>
      <c r="U76" s="145">
        <f t="shared" si="6"/>
        <v>7.4272448595968639E-4</v>
      </c>
      <c r="V76" s="400">
        <v>25682.67</v>
      </c>
      <c r="W76" s="483">
        <f t="shared" si="7"/>
        <v>7.1439972183588317E-4</v>
      </c>
      <c r="X76" s="29"/>
      <c r="Y76" s="29"/>
      <c r="Z76" s="29"/>
      <c r="AA76" s="29"/>
      <c r="AB76" s="29"/>
      <c r="AC76" s="29"/>
      <c r="AD76" s="29"/>
      <c r="AE76" s="29"/>
    </row>
    <row r="77" spans="1:31" ht="15" hidden="1" customHeight="1" thickBot="1">
      <c r="A77" s="28"/>
      <c r="B77" s="28"/>
      <c r="C77" s="121" t="str">
        <f>IF(MasterSheet!$A$1=1,MasterSheet!C132,MasterSheet!B132)</f>
        <v>Transferi javnim preduzećima</v>
      </c>
      <c r="D77" s="142">
        <v>0</v>
      </c>
      <c r="E77" s="143">
        <f t="shared" si="8"/>
        <v>0</v>
      </c>
      <c r="F77" s="142">
        <v>958555.33</v>
      </c>
      <c r="G77" s="144">
        <f t="shared" si="0"/>
        <v>3.5760318224211898E-2</v>
      </c>
      <c r="H77" s="142">
        <v>50000</v>
      </c>
      <c r="I77" s="143">
        <f t="shared" si="1"/>
        <v>1.6204303863106039E-3</v>
      </c>
      <c r="J77" s="142"/>
      <c r="K77" s="144">
        <f t="shared" si="2"/>
        <v>0</v>
      </c>
      <c r="L77" s="142">
        <v>0</v>
      </c>
      <c r="M77" s="143">
        <f t="shared" si="3"/>
        <v>0</v>
      </c>
      <c r="N77" s="142"/>
      <c r="O77" s="145">
        <f t="shared" si="4"/>
        <v>0</v>
      </c>
      <c r="P77" s="142">
        <v>0</v>
      </c>
      <c r="Q77" s="141">
        <f t="shared" si="9"/>
        <v>0</v>
      </c>
      <c r="R77" s="142">
        <v>0</v>
      </c>
      <c r="S77" s="145">
        <f t="shared" si="5"/>
        <v>0</v>
      </c>
      <c r="T77" s="142">
        <v>350000</v>
      </c>
      <c r="U77" s="145">
        <f t="shared" si="6"/>
        <v>1.0121750195205182E-2</v>
      </c>
      <c r="V77" s="400">
        <v>0</v>
      </c>
      <c r="W77" s="483">
        <f t="shared" si="7"/>
        <v>0</v>
      </c>
      <c r="X77" s="29"/>
      <c r="Y77" s="29"/>
      <c r="Z77" s="29"/>
      <c r="AA77" s="29"/>
      <c r="AB77" s="29"/>
      <c r="AC77" s="29"/>
      <c r="AD77" s="29"/>
      <c r="AE77" s="29"/>
    </row>
    <row r="78" spans="1:31" ht="15" customHeight="1" thickTop="1" thickBot="1">
      <c r="A78" s="28"/>
      <c r="B78" s="28"/>
      <c r="C78" s="119" t="str">
        <f>IF(MasterSheet!$A$1=1,MasterSheet!C133,MasterSheet!B133)</f>
        <v>Kapitalni budžet</v>
      </c>
      <c r="D78" s="134">
        <v>0</v>
      </c>
      <c r="E78" s="135">
        <f t="shared" si="8"/>
        <v>0</v>
      </c>
      <c r="F78" s="134">
        <v>82459238.990000024</v>
      </c>
      <c r="G78" s="136">
        <f t="shared" si="0"/>
        <v>3.076263346017535</v>
      </c>
      <c r="H78" s="134">
        <v>73370859.459999993</v>
      </c>
      <c r="I78" s="135">
        <f t="shared" si="1"/>
        <v>2.3778474027741763</v>
      </c>
      <c r="J78" s="134">
        <v>112364696.64</v>
      </c>
      <c r="K78" s="136">
        <f t="shared" si="2"/>
        <v>3.7693625172760821</v>
      </c>
      <c r="L78" s="134">
        <v>63250368.810000002</v>
      </c>
      <c r="M78" s="135">
        <f t="shared" si="3"/>
        <v>2.02401180192</v>
      </c>
      <c r="N78" s="134">
        <v>67115187.969999999</v>
      </c>
      <c r="O78" s="146">
        <f t="shared" si="4"/>
        <v>2.0555953436447165</v>
      </c>
      <c r="P78" s="469">
        <v>58737973.280000001</v>
      </c>
      <c r="Q78" s="472">
        <f t="shared" si="9"/>
        <v>1.8465254096196166</v>
      </c>
      <c r="R78" s="134">
        <v>77219227.430000007</v>
      </c>
      <c r="S78" s="146">
        <f t="shared" si="5"/>
        <v>2.2968241353361099</v>
      </c>
      <c r="T78" s="134">
        <v>67725837.019999996</v>
      </c>
      <c r="U78" s="146">
        <f t="shared" si="6"/>
        <v>1.9585828687931981</v>
      </c>
      <c r="V78" s="398">
        <v>228003108.56999999</v>
      </c>
      <c r="W78" s="405">
        <f t="shared" si="7"/>
        <v>6.3422283329624474</v>
      </c>
      <c r="X78" s="29"/>
      <c r="Y78" s="29"/>
      <c r="Z78" s="29"/>
      <c r="AA78" s="29"/>
      <c r="AB78" s="29"/>
      <c r="AC78" s="29"/>
      <c r="AD78" s="29"/>
      <c r="AE78" s="29"/>
    </row>
    <row r="79" spans="1:31" ht="15" customHeight="1" thickTop="1">
      <c r="A79" s="28"/>
      <c r="B79" s="28"/>
      <c r="C79" s="123" t="str">
        <f>IF(MasterSheet!$A$1=1,MasterSheet!C134,MasterSheet!B134)</f>
        <v>Pozajmice i krediti</v>
      </c>
      <c r="D79" s="137">
        <v>15376170.280000001</v>
      </c>
      <c r="E79" s="140">
        <f t="shared" si="8"/>
        <v>0.71553679929266145</v>
      </c>
      <c r="F79" s="137">
        <v>7854938.71</v>
      </c>
      <c r="G79" s="138">
        <f t="shared" si="0"/>
        <v>0.29304005633277375</v>
      </c>
      <c r="H79" s="137">
        <v>62542537.890000001</v>
      </c>
      <c r="I79" s="140">
        <f t="shared" si="1"/>
        <v>2.026916576678766</v>
      </c>
      <c r="J79" s="137">
        <v>17652930.710000001</v>
      </c>
      <c r="K79" s="138">
        <f t="shared" si="2"/>
        <v>0.59218150654142909</v>
      </c>
      <c r="L79" s="137">
        <v>4074638.38</v>
      </c>
      <c r="M79" s="140">
        <f t="shared" si="3"/>
        <v>0.13038842815999999</v>
      </c>
      <c r="N79" s="137">
        <v>2091768.6</v>
      </c>
      <c r="O79" s="141">
        <f t="shared" si="4"/>
        <v>6.4066419601837676E-2</v>
      </c>
      <c r="P79" s="137">
        <v>1775633.69</v>
      </c>
      <c r="Q79" s="141">
        <f t="shared" si="9"/>
        <v>5.5819983967305871E-2</v>
      </c>
      <c r="R79" s="137">
        <v>2752781.98</v>
      </c>
      <c r="S79" s="141">
        <f t="shared" si="5"/>
        <v>8.1879297441998816E-2</v>
      </c>
      <c r="T79" s="137">
        <v>2484899.77</v>
      </c>
      <c r="U79" s="141">
        <f t="shared" si="6"/>
        <v>7.1861527805893749E-2</v>
      </c>
      <c r="V79" s="399">
        <v>2975830.1199999996</v>
      </c>
      <c r="W79" s="406">
        <f t="shared" si="7"/>
        <v>8.2776915716272589E-2</v>
      </c>
      <c r="X79" s="29"/>
      <c r="Y79" s="29"/>
      <c r="Z79" s="29"/>
      <c r="AA79" s="29"/>
      <c r="AB79" s="29"/>
      <c r="AC79" s="29"/>
      <c r="AD79" s="29"/>
      <c r="AE79" s="29"/>
    </row>
    <row r="80" spans="1:31" ht="15" customHeight="1" thickBot="1">
      <c r="A80" s="28"/>
      <c r="B80" s="28"/>
      <c r="C80" s="124" t="str">
        <f>IF(MasterSheet!$A$1=1,MasterSheet!C135,MasterSheet!B135)</f>
        <v>Rezerve</v>
      </c>
      <c r="D80" s="147">
        <v>27204434.309999999</v>
      </c>
      <c r="E80" s="148">
        <f t="shared" si="8"/>
        <v>1.2659702317464749</v>
      </c>
      <c r="F80" s="147">
        <v>10844803.16</v>
      </c>
      <c r="G80" s="149">
        <f t="shared" si="0"/>
        <v>0.40458135273269918</v>
      </c>
      <c r="H80" s="147">
        <v>12437562.109999999</v>
      </c>
      <c r="I80" s="148">
        <f t="shared" si="1"/>
        <v>0.40308407149338865</v>
      </c>
      <c r="J80" s="147">
        <v>10901702.15</v>
      </c>
      <c r="K80" s="149">
        <f t="shared" si="2"/>
        <v>0.36570621100301914</v>
      </c>
      <c r="L80" s="147">
        <v>12589952.310000001</v>
      </c>
      <c r="M80" s="148">
        <f t="shared" si="3"/>
        <v>0.40287847392000004</v>
      </c>
      <c r="N80" s="147">
        <v>11789476.779999999</v>
      </c>
      <c r="O80" s="150">
        <f t="shared" si="4"/>
        <v>0.36108657825421131</v>
      </c>
      <c r="P80" s="147">
        <v>18078018.460000001</v>
      </c>
      <c r="Q80" s="141">
        <f t="shared" si="9"/>
        <v>0.56831243193964165</v>
      </c>
      <c r="R80" s="147">
        <v>14126844.789999999</v>
      </c>
      <c r="S80" s="150">
        <f t="shared" si="5"/>
        <v>0.4201916951219512</v>
      </c>
      <c r="T80" s="147">
        <v>13532542.720000001</v>
      </c>
      <c r="U80" s="150">
        <f t="shared" si="6"/>
        <v>0.39135147690794997</v>
      </c>
      <c r="V80" s="402">
        <v>16643694.030000001</v>
      </c>
      <c r="W80" s="407">
        <f t="shared" si="7"/>
        <v>0.46296784506258698</v>
      </c>
      <c r="X80" s="29"/>
      <c r="Y80" s="29"/>
      <c r="Z80" s="29"/>
      <c r="AA80" s="29"/>
      <c r="AB80" s="29"/>
      <c r="AC80" s="29"/>
      <c r="AD80" s="29"/>
      <c r="AE80" s="29"/>
    </row>
    <row r="81" spans="1:46" ht="15" customHeight="1" thickTop="1" thickBot="1">
      <c r="A81" s="28"/>
      <c r="B81" s="28"/>
      <c r="C81" s="125" t="str">
        <f>IF(MasterSheet!$A$1=1,MasterSheet!C143,MasterSheet!B143)</f>
        <v>Otplata garancija</v>
      </c>
      <c r="D81" s="152">
        <v>1050939.44</v>
      </c>
      <c r="E81" s="153">
        <f>D81/$D$11*100</f>
        <v>4.8905925822513845E-2</v>
      </c>
      <c r="F81" s="152">
        <v>0</v>
      </c>
      <c r="G81" s="154">
        <f>F81/$F$11*100</f>
        <v>0</v>
      </c>
      <c r="H81" s="152">
        <v>0</v>
      </c>
      <c r="I81" s="153">
        <f>H81/$H$11*100</f>
        <v>0</v>
      </c>
      <c r="J81" s="152">
        <v>1769093.84</v>
      </c>
      <c r="K81" s="154">
        <f>J81/$J$11*100</f>
        <v>5.9345650452868166E-2</v>
      </c>
      <c r="L81" s="152">
        <v>0</v>
      </c>
      <c r="M81" s="153">
        <f>L81/$L$11*100</f>
        <v>0</v>
      </c>
      <c r="N81" s="152">
        <v>33915163.380000003</v>
      </c>
      <c r="O81" s="155">
        <f>N81/$N$11*100</f>
        <v>1.0387492612557427</v>
      </c>
      <c r="P81" s="474">
        <v>24719832.629999999</v>
      </c>
      <c r="Q81" s="475">
        <f t="shared" ref="Q81:Q97" si="10">P81/$P$11*100</f>
        <v>0.77710885350518699</v>
      </c>
      <c r="R81" s="152">
        <v>107230592.5</v>
      </c>
      <c r="S81" s="155">
        <f t="shared" ref="S81:S97" si="11">R81/R$11*100</f>
        <v>3.1894881766805474</v>
      </c>
      <c r="T81" s="152">
        <v>15258930.949999999</v>
      </c>
      <c r="U81" s="155">
        <f t="shared" ref="U81:U97" si="12">T81/T$11*100</f>
        <v>0.44127739234795682</v>
      </c>
      <c r="V81" s="403">
        <v>0</v>
      </c>
      <c r="W81" s="484">
        <f>V81/V$11*100</f>
        <v>0</v>
      </c>
      <c r="X81" s="29"/>
      <c r="Y81" s="29"/>
      <c r="Z81" s="29"/>
      <c r="AA81" s="29"/>
      <c r="AB81" s="29"/>
      <c r="AC81" s="29"/>
      <c r="AD81" s="29"/>
      <c r="AE81" s="29"/>
    </row>
    <row r="82" spans="1:46" ht="15" customHeight="1" thickTop="1" thickBot="1">
      <c r="A82" s="28"/>
      <c r="B82" s="28"/>
      <c r="C82" s="125" t="s">
        <v>116</v>
      </c>
      <c r="D82" s="152"/>
      <c r="E82" s="153"/>
      <c r="F82" s="152"/>
      <c r="G82" s="154"/>
      <c r="H82" s="152"/>
      <c r="I82" s="153"/>
      <c r="J82" s="152"/>
      <c r="K82" s="154"/>
      <c r="L82" s="152"/>
      <c r="M82" s="153"/>
      <c r="N82" s="152"/>
      <c r="O82" s="155"/>
      <c r="P82" s="474"/>
      <c r="Q82" s="471"/>
      <c r="R82" s="152">
        <v>60543190.100000001</v>
      </c>
      <c r="S82" s="155"/>
      <c r="T82" s="152">
        <v>65221299.670000002</v>
      </c>
      <c r="U82" s="155"/>
      <c r="V82" s="403">
        <v>77407937.149999946</v>
      </c>
      <c r="W82" s="484">
        <f>V82/V$11*100</f>
        <v>2.1532110472878982</v>
      </c>
      <c r="X82" s="29"/>
      <c r="Y82" s="29"/>
      <c r="Z82" s="29"/>
      <c r="AA82" s="29"/>
      <c r="AB82" s="29"/>
      <c r="AC82" s="29"/>
      <c r="AD82" s="29"/>
      <c r="AE82" s="29"/>
    </row>
    <row r="83" spans="1:46" ht="15" customHeight="1" thickTop="1" thickBot="1">
      <c r="A83" s="28"/>
      <c r="B83" s="28"/>
      <c r="C83" s="120" t="str">
        <f>IF(MasterSheet!$A$1=1,MasterSheet!C136,MasterSheet!B136)</f>
        <v>Neto povećanje obaveza</v>
      </c>
      <c r="D83" s="137">
        <v>0</v>
      </c>
      <c r="E83" s="140">
        <f t="shared" si="8"/>
        <v>0</v>
      </c>
      <c r="F83" s="137">
        <v>0</v>
      </c>
      <c r="G83" s="151">
        <f t="shared" si="0"/>
        <v>0</v>
      </c>
      <c r="H83" s="137">
        <v>0</v>
      </c>
      <c r="I83" s="140">
        <f t="shared" si="1"/>
        <v>0</v>
      </c>
      <c r="J83" s="137">
        <v>29123695.350000001</v>
      </c>
      <c r="K83" s="138">
        <f t="shared" si="2"/>
        <v>0.97697736833277427</v>
      </c>
      <c r="L83" s="137">
        <v>29801618.829999998</v>
      </c>
      <c r="M83" s="140">
        <f t="shared" si="3"/>
        <v>0.95365180255999982</v>
      </c>
      <c r="N83" s="137">
        <v>29193708.800000001</v>
      </c>
      <c r="O83" s="141">
        <f t="shared" si="4"/>
        <v>0.89414115773353753</v>
      </c>
      <c r="P83" s="137">
        <v>33114247.129999999</v>
      </c>
      <c r="Q83" s="141">
        <f t="shared" si="10"/>
        <v>1.0410011672430053</v>
      </c>
      <c r="R83" s="137">
        <v>14438105.227300003</v>
      </c>
      <c r="S83" s="141">
        <f t="shared" si="11"/>
        <v>0.42944988778405718</v>
      </c>
      <c r="T83" s="137">
        <v>4091274.1600000113</v>
      </c>
      <c r="U83" s="141">
        <f t="shared" si="12"/>
        <v>0.11831672865033724</v>
      </c>
      <c r="V83" s="399">
        <v>-15133946.66</v>
      </c>
      <c r="W83" s="406">
        <f t="shared" ref="W83:W97" si="13">V83/V$11*100</f>
        <v>-0.4209720906815021</v>
      </c>
      <c r="X83" s="29"/>
      <c r="Y83" s="29"/>
      <c r="Z83" s="29"/>
      <c r="AA83" s="29"/>
      <c r="AB83" s="29"/>
      <c r="AC83" s="29"/>
      <c r="AD83" s="29"/>
      <c r="AE83" s="29"/>
    </row>
    <row r="84" spans="1:46" s="20" customFormat="1" ht="15" customHeight="1" thickTop="1" thickBot="1">
      <c r="A84" s="28"/>
      <c r="B84" s="28"/>
      <c r="C84" s="119" t="str">
        <f>IF(MasterSheet!$A$1=1,MasterSheet!C137,MasterSheet!B137)</f>
        <v>Suficit/ Deficit</v>
      </c>
      <c r="D84" s="134">
        <f>D15-D48</f>
        <v>73378750.489999652</v>
      </c>
      <c r="E84" s="135">
        <f t="shared" ref="E84:E97" si="14">D84/$D$11*100</f>
        <v>3.4147122011261413</v>
      </c>
      <c r="F84" s="134">
        <f>F15-F48</f>
        <v>177049009.20999968</v>
      </c>
      <c r="G84" s="136">
        <f t="shared" ref="G84:G97" si="15">F84/$F$11*100</f>
        <v>6.6050740238761296</v>
      </c>
      <c r="H84" s="134">
        <f>H15-H48</f>
        <v>90335941.459999561</v>
      </c>
      <c r="I84" s="135">
        <f t="shared" ref="I84:I97" si="16">H84/$H$11*100</f>
        <v>2.927662090355184</v>
      </c>
      <c r="J84" s="134">
        <f>J15-J48</f>
        <v>-105584071.02449965</v>
      </c>
      <c r="K84" s="136">
        <f t="shared" ref="K84:K97" si="17">J84/$J$11*100</f>
        <v>-3.5419010742871402</v>
      </c>
      <c r="L84" s="134">
        <f>L15-L48</f>
        <v>-92871951.409999609</v>
      </c>
      <c r="M84" s="135">
        <f t="shared" ref="M84:M97" si="18">L84/$L$11*100</f>
        <v>-2.9719024451199876</v>
      </c>
      <c r="N84" s="134">
        <f>N15-N48</f>
        <v>-172662602.11999989</v>
      </c>
      <c r="O84" s="146">
        <f t="shared" ref="O84:O97" si="19">N84/$N$11*100</f>
        <v>-5.288287966921895</v>
      </c>
      <c r="P84" s="469">
        <f>P15-P48</f>
        <v>-195556242.48000026</v>
      </c>
      <c r="Q84" s="472">
        <f t="shared" si="10"/>
        <v>-6.1476341552970846</v>
      </c>
      <c r="R84" s="134">
        <f>R15-R48</f>
        <v>-201262418.67999959</v>
      </c>
      <c r="S84" s="146">
        <f t="shared" si="11"/>
        <v>-5.9863896097560856</v>
      </c>
      <c r="T84" s="134">
        <f>T15-T48</f>
        <v>-103023527.58999991</v>
      </c>
      <c r="U84" s="146">
        <f t="shared" si="12"/>
        <v>-2.9793668871280232</v>
      </c>
      <c r="V84" s="398">
        <f>V15-V48</f>
        <v>-291250066.39999986</v>
      </c>
      <c r="W84" s="405">
        <f t="shared" si="13"/>
        <v>-8.1015317496522918</v>
      </c>
      <c r="X84" s="29"/>
      <c r="Y84" s="29"/>
      <c r="Z84" s="29"/>
      <c r="AA84" s="29"/>
      <c r="AB84" s="29"/>
      <c r="AC84" s="29"/>
      <c r="AD84" s="29"/>
      <c r="AE84" s="29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</row>
    <row r="85" spans="1:46" s="20" customFormat="1" ht="15" customHeight="1" thickTop="1" thickBot="1">
      <c r="A85" s="28"/>
      <c r="B85" s="28"/>
      <c r="C85" s="119" t="s">
        <v>400</v>
      </c>
      <c r="D85" s="134"/>
      <c r="E85" s="135"/>
      <c r="F85" s="134"/>
      <c r="G85" s="136"/>
      <c r="H85" s="134"/>
      <c r="I85" s="135"/>
      <c r="J85" s="134"/>
      <c r="K85" s="136"/>
      <c r="L85" s="134"/>
      <c r="M85" s="135"/>
      <c r="N85" s="134"/>
      <c r="O85" s="146"/>
      <c r="P85" s="469"/>
      <c r="Q85" s="472"/>
      <c r="R85" s="134">
        <f>R84-R83</f>
        <v>-215700523.90729958</v>
      </c>
      <c r="S85" s="146">
        <f t="shared" si="11"/>
        <v>-6.4158394975401416</v>
      </c>
      <c r="T85" s="134">
        <f>T84-T83</f>
        <v>-107114801.74999993</v>
      </c>
      <c r="U85" s="146">
        <f t="shared" si="12"/>
        <v>-3.0976836157783603</v>
      </c>
      <c r="V85" s="398">
        <f>V84-V83</f>
        <v>-276116119.73999983</v>
      </c>
      <c r="W85" s="405">
        <f t="shared" si="13"/>
        <v>-7.6805596589707887</v>
      </c>
      <c r="X85" s="29"/>
      <c r="Y85" s="29"/>
      <c r="Z85" s="29"/>
      <c r="AA85" s="29"/>
      <c r="AB85" s="29"/>
      <c r="AC85" s="29"/>
      <c r="AD85" s="29"/>
      <c r="AE85" s="29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</row>
    <row r="86" spans="1:46" s="20" customFormat="1" ht="15" customHeight="1" thickTop="1" thickBot="1">
      <c r="A86" s="28"/>
      <c r="B86" s="28"/>
      <c r="C86" s="119" t="str">
        <f>IF(MasterSheet!$A$1=1,MasterSheet!C138,MasterSheet!B138)</f>
        <v>Primarni deficit</v>
      </c>
      <c r="D86" s="134">
        <f>D84+D60</f>
        <v>96777744.549999654</v>
      </c>
      <c r="E86" s="135">
        <f t="shared" si="14"/>
        <v>4.5035946088696388</v>
      </c>
      <c r="F86" s="134">
        <f>F84+F60</f>
        <v>204147938.68999967</v>
      </c>
      <c r="G86" s="136">
        <f t="shared" si="15"/>
        <v>7.6160394959895417</v>
      </c>
      <c r="H86" s="134">
        <f>H84+H60</f>
        <v>112867935.29999956</v>
      </c>
      <c r="I86" s="135">
        <f t="shared" si="16"/>
        <v>3.657892640005171</v>
      </c>
      <c r="J86" s="134">
        <f>J84+J60</f>
        <v>-81072042.384499654</v>
      </c>
      <c r="K86" s="136">
        <f t="shared" si="17"/>
        <v>-2.7196257089734872</v>
      </c>
      <c r="L86" s="134">
        <f>L84+L60</f>
        <v>-62615672.93999961</v>
      </c>
      <c r="M86" s="135">
        <f t="shared" si="18"/>
        <v>-2.0037015340799877</v>
      </c>
      <c r="N86" s="134">
        <f>N84+N60</f>
        <v>-127570252.08999988</v>
      </c>
      <c r="O86" s="146">
        <f t="shared" si="19"/>
        <v>-3.9072052707503793</v>
      </c>
      <c r="P86" s="469">
        <f>P84+P60</f>
        <v>-138696387.94000027</v>
      </c>
      <c r="Q86" s="472">
        <f t="shared" si="10"/>
        <v>-4.360150516818619</v>
      </c>
      <c r="R86" s="134">
        <f>R84+R60</f>
        <v>-133339643.13999958</v>
      </c>
      <c r="S86" s="146">
        <f t="shared" si="11"/>
        <v>-3.9660809976204519</v>
      </c>
      <c r="T86" s="134">
        <f>T84-T83+T60</f>
        <v>-31598406.339999929</v>
      </c>
      <c r="U86" s="146">
        <f t="shared" si="12"/>
        <v>-0.91380335868590568</v>
      </c>
      <c r="V86" s="398">
        <f>V84-V83+V60</f>
        <v>-194313369.98999983</v>
      </c>
      <c r="W86" s="405">
        <f t="shared" si="13"/>
        <v>-5.4051006951321234</v>
      </c>
      <c r="X86" s="29"/>
      <c r="Y86" s="29"/>
      <c r="Z86" s="29"/>
      <c r="AA86" s="29"/>
      <c r="AB86" s="29"/>
      <c r="AC86" s="29"/>
      <c r="AD86" s="29"/>
      <c r="AE86" s="29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</row>
    <row r="87" spans="1:46" s="20" customFormat="1" ht="15" customHeight="1" thickTop="1" thickBot="1">
      <c r="A87" s="28"/>
      <c r="B87" s="28"/>
      <c r="C87" s="119" t="str">
        <f>IF(MasterSheet!$A$1=1,MasterSheet!C139,MasterSheet!B139)</f>
        <v>Otplata duga</v>
      </c>
      <c r="D87" s="134">
        <f>SUM(D88:D90)</f>
        <v>104045865.95999999</v>
      </c>
      <c r="E87" s="135">
        <f t="shared" si="14"/>
        <v>4.841819812927544</v>
      </c>
      <c r="F87" s="134">
        <f>SUM(F88:F90)</f>
        <v>160963531.41999999</v>
      </c>
      <c r="G87" s="136">
        <f t="shared" si="15"/>
        <v>6.0049815862712181</v>
      </c>
      <c r="H87" s="134">
        <f>SUM(H88:H90)</f>
        <v>122913293.86</v>
      </c>
      <c r="I87" s="135">
        <f t="shared" si="16"/>
        <v>3.9834487250453723</v>
      </c>
      <c r="J87" s="134">
        <f>SUM(J88:J90)</f>
        <v>151220956.42000002</v>
      </c>
      <c r="K87" s="136">
        <f t="shared" si="17"/>
        <v>5.0728264481717549</v>
      </c>
      <c r="L87" s="134">
        <f>SUM(L88:L90)</f>
        <v>186013130.75999999</v>
      </c>
      <c r="M87" s="135">
        <f t="shared" si="18"/>
        <v>5.9524201843199993</v>
      </c>
      <c r="N87" s="134">
        <f>SUM(N88:N90)</f>
        <v>132767747.19999999</v>
      </c>
      <c r="O87" s="146">
        <f t="shared" si="19"/>
        <v>4.0663934823889729</v>
      </c>
      <c r="P87" s="469">
        <f>SUM(P88:P90)</f>
        <v>135439484.43000001</v>
      </c>
      <c r="Q87" s="472">
        <f t="shared" si="10"/>
        <v>4.2577643643508338</v>
      </c>
      <c r="R87" s="134">
        <f>SUM(R88:R90)</f>
        <v>158591727.18000001</v>
      </c>
      <c r="S87" s="146">
        <f t="shared" si="11"/>
        <v>4.7171840327186203</v>
      </c>
      <c r="T87" s="134">
        <v>434061211.94</v>
      </c>
      <c r="U87" s="146">
        <f t="shared" si="12"/>
        <v>12.552740447670551</v>
      </c>
      <c r="V87" s="398">
        <f>SUM(V88:V90)</f>
        <v>541741536.64999998</v>
      </c>
      <c r="W87" s="405">
        <f t="shared" si="13"/>
        <v>15.069305609179414</v>
      </c>
      <c r="X87" s="29"/>
      <c r="Y87" s="29"/>
      <c r="Z87" s="29"/>
      <c r="AA87" s="29"/>
      <c r="AB87" s="29"/>
      <c r="AC87" s="29"/>
      <c r="AD87" s="29"/>
      <c r="AE87" s="29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</row>
    <row r="88" spans="1:46" s="20" customFormat="1" ht="15" customHeight="1" thickTop="1">
      <c r="A88" s="28"/>
      <c r="B88" s="28"/>
      <c r="C88" s="121" t="str">
        <f>IF(MasterSheet!$A$1=1,MasterSheet!C140,MasterSheet!B140)</f>
        <v>Otplata duga rezidentima</v>
      </c>
      <c r="D88" s="142">
        <v>34109764.159999996</v>
      </c>
      <c r="E88" s="143">
        <f t="shared" si="14"/>
        <v>1.5873127721159661</v>
      </c>
      <c r="F88" s="142">
        <v>23247139.440000001</v>
      </c>
      <c r="G88" s="144">
        <f t="shared" si="15"/>
        <v>0.86726877224398446</v>
      </c>
      <c r="H88" s="142">
        <v>48375025.880000003</v>
      </c>
      <c r="I88" s="143">
        <f t="shared" si="16"/>
        <v>1.5677672374902776</v>
      </c>
      <c r="J88" s="142">
        <v>68898727.290000007</v>
      </c>
      <c r="K88" s="144">
        <f t="shared" si="17"/>
        <v>2.3112622371687355</v>
      </c>
      <c r="L88" s="142">
        <v>56807566.530000001</v>
      </c>
      <c r="M88" s="143">
        <f t="shared" si="18"/>
        <v>1.81784212896</v>
      </c>
      <c r="N88" s="142">
        <v>31950887.579999998</v>
      </c>
      <c r="O88" s="145">
        <f t="shared" si="19"/>
        <v>0.97858767473200603</v>
      </c>
      <c r="P88" s="142">
        <v>77940832.650000006</v>
      </c>
      <c r="Q88" s="468">
        <f t="shared" si="10"/>
        <v>2.450199077334172</v>
      </c>
      <c r="R88" s="142">
        <v>107621020.42</v>
      </c>
      <c r="S88" s="145">
        <f t="shared" si="11"/>
        <v>3.2011011427721594</v>
      </c>
      <c r="T88" s="142">
        <v>239006096.46000001</v>
      </c>
      <c r="U88" s="145">
        <f t="shared" si="12"/>
        <v>6.9118857242835245</v>
      </c>
      <c r="V88" s="400">
        <v>221708220.00999999</v>
      </c>
      <c r="W88" s="483">
        <f t="shared" si="13"/>
        <v>6.1671271212795542</v>
      </c>
      <c r="X88" s="29"/>
      <c r="Y88" s="29"/>
      <c r="Z88" s="29"/>
      <c r="AA88" s="29"/>
      <c r="AB88" s="29"/>
      <c r="AC88" s="29"/>
      <c r="AD88" s="29"/>
      <c r="AE88" s="29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</row>
    <row r="89" spans="1:46" s="20" customFormat="1" ht="15" customHeight="1">
      <c r="A89" s="28"/>
      <c r="B89" s="28"/>
      <c r="C89" s="121" t="str">
        <f>IF(MasterSheet!$A$1=1,MasterSheet!C141,MasterSheet!B141)</f>
        <v>Otplata duga nerezidentima</v>
      </c>
      <c r="D89" s="142">
        <v>14260035.939999999</v>
      </c>
      <c r="E89" s="143">
        <f t="shared" si="14"/>
        <v>0.66359700032574798</v>
      </c>
      <c r="F89" s="142">
        <v>84151518.439999998</v>
      </c>
      <c r="G89" s="144">
        <f t="shared" si="15"/>
        <v>3.1393963230740534</v>
      </c>
      <c r="H89" s="142">
        <v>16762329.57</v>
      </c>
      <c r="I89" s="143">
        <f t="shared" si="16"/>
        <v>0.5432437636116153</v>
      </c>
      <c r="J89" s="142">
        <v>25402765.82</v>
      </c>
      <c r="K89" s="144">
        <f t="shared" si="17"/>
        <v>0.8521558477021135</v>
      </c>
      <c r="L89" s="142">
        <v>45342776.32</v>
      </c>
      <c r="M89" s="143">
        <f t="shared" si="18"/>
        <v>1.45096884224</v>
      </c>
      <c r="N89" s="142">
        <v>59510365.689999998</v>
      </c>
      <c r="O89" s="145">
        <f t="shared" si="19"/>
        <v>1.8226758251148545</v>
      </c>
      <c r="P89" s="142">
        <v>54874811.390000001</v>
      </c>
      <c r="Q89" s="468">
        <f t="shared" si="10"/>
        <v>1.7250805215341085</v>
      </c>
      <c r="R89" s="142">
        <v>50970706.759999998</v>
      </c>
      <c r="S89" s="145">
        <f t="shared" si="11"/>
        <v>1.5160828899464602</v>
      </c>
      <c r="T89" s="142">
        <v>195055115.47999999</v>
      </c>
      <c r="U89" s="145">
        <f t="shared" si="12"/>
        <v>5.6408547233870268</v>
      </c>
      <c r="V89" s="400">
        <v>320033316.63999999</v>
      </c>
      <c r="W89" s="483">
        <f t="shared" si="13"/>
        <v>8.9021784878998602</v>
      </c>
      <c r="X89" s="29"/>
      <c r="Y89" s="29"/>
      <c r="Z89" s="29"/>
      <c r="AA89" s="29"/>
      <c r="AB89" s="29"/>
      <c r="AC89" s="29"/>
      <c r="AD89" s="29"/>
      <c r="AE89" s="29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</row>
    <row r="90" spans="1:46" s="20" customFormat="1" ht="15" customHeight="1" thickBot="1">
      <c r="A90" s="28"/>
      <c r="B90" s="28"/>
      <c r="C90" s="121" t="str">
        <f>IF(MasterSheet!$A$1=1,MasterSheet!C142,MasterSheet!B142)</f>
        <v>Otplata obaveza iz prethodnog perioda</v>
      </c>
      <c r="D90" s="142">
        <v>55676065.859999999</v>
      </c>
      <c r="E90" s="143">
        <f t="shared" si="14"/>
        <v>2.5909100404858298</v>
      </c>
      <c r="F90" s="142">
        <v>53564873.539999999</v>
      </c>
      <c r="G90" s="144">
        <f t="shared" si="15"/>
        <v>1.9983164909531801</v>
      </c>
      <c r="H90" s="142">
        <v>57775938.409999996</v>
      </c>
      <c r="I90" s="143">
        <f t="shared" si="16"/>
        <v>1.8724377239434791</v>
      </c>
      <c r="J90" s="142">
        <v>56919463.310000002</v>
      </c>
      <c r="K90" s="144">
        <f t="shared" si="17"/>
        <v>1.909408363300906</v>
      </c>
      <c r="L90" s="142">
        <v>83862787.909999996</v>
      </c>
      <c r="M90" s="143">
        <f t="shared" si="18"/>
        <v>2.6836092131199996</v>
      </c>
      <c r="N90" s="142">
        <v>41306493.93</v>
      </c>
      <c r="O90" s="145">
        <f t="shared" si="19"/>
        <v>1.2651299825421134</v>
      </c>
      <c r="P90" s="142">
        <v>2623840.39</v>
      </c>
      <c r="Q90" s="468">
        <f t="shared" si="10"/>
        <v>8.2484765482552652E-2</v>
      </c>
      <c r="R90" s="142">
        <v>0</v>
      </c>
      <c r="S90" s="145">
        <f t="shared" si="11"/>
        <v>0</v>
      </c>
      <c r="T90" s="142"/>
      <c r="U90" s="145">
        <f t="shared" si="12"/>
        <v>0</v>
      </c>
      <c r="V90" s="400">
        <v>0</v>
      </c>
      <c r="W90" s="483">
        <f t="shared" si="13"/>
        <v>0</v>
      </c>
      <c r="X90" s="29"/>
      <c r="Y90" s="29"/>
      <c r="Z90" s="29"/>
      <c r="AA90" s="29"/>
      <c r="AB90" s="29"/>
      <c r="AC90" s="29"/>
      <c r="AD90" s="29"/>
      <c r="AE90" s="29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</row>
    <row r="91" spans="1:46" ht="15" customHeight="1" thickTop="1" thickBot="1">
      <c r="A91" s="28"/>
      <c r="B91" s="28"/>
      <c r="C91" s="119" t="str">
        <f>IF(MasterSheet!$A$1=1,MasterSheet!C144,MasterSheet!B144)</f>
        <v>Nedostajuća sredstva</v>
      </c>
      <c r="D91" s="134">
        <f>D84-D87</f>
        <v>-30667115.470000342</v>
      </c>
      <c r="E91" s="135">
        <f t="shared" si="14"/>
        <v>-1.4271076118014026</v>
      </c>
      <c r="F91" s="134">
        <f>F84-F87</f>
        <v>16085477.789999694</v>
      </c>
      <c r="G91" s="136">
        <f t="shared" si="15"/>
        <v>0.60009243760491304</v>
      </c>
      <c r="H91" s="134">
        <f>H84-H87</f>
        <v>-32577352.400000438</v>
      </c>
      <c r="I91" s="135">
        <f t="shared" si="16"/>
        <v>-1.0557866346901879</v>
      </c>
      <c r="J91" s="134">
        <f>J84-J87</f>
        <v>-256805027.44449967</v>
      </c>
      <c r="K91" s="136">
        <f t="shared" si="17"/>
        <v>-8.6147275224588959</v>
      </c>
      <c r="L91" s="134">
        <f>L84-L87</f>
        <v>-278885082.1699996</v>
      </c>
      <c r="M91" s="135">
        <f t="shared" si="18"/>
        <v>-8.9243226294399882</v>
      </c>
      <c r="N91" s="134">
        <f>N84-N87</f>
        <v>-305430349.31999987</v>
      </c>
      <c r="O91" s="146">
        <f t="shared" si="19"/>
        <v>-9.3546814493108688</v>
      </c>
      <c r="P91" s="134">
        <f>P84-P87</f>
        <v>-330995726.91000026</v>
      </c>
      <c r="Q91" s="472">
        <f t="shared" si="10"/>
        <v>-10.405398519647918</v>
      </c>
      <c r="R91" s="134">
        <f>R84-R87</f>
        <v>-359854145.8599996</v>
      </c>
      <c r="S91" s="146">
        <f t="shared" si="11"/>
        <v>-10.703573642474705</v>
      </c>
      <c r="T91" s="134">
        <f>T85-T87+T97</f>
        <v>-546532229.3599999</v>
      </c>
      <c r="U91" s="146">
        <f t="shared" si="12"/>
        <v>-15.805321997744294</v>
      </c>
      <c r="V91" s="134">
        <f>V85-V87+V97</f>
        <v>-825498088.79999983</v>
      </c>
      <c r="W91" s="405">
        <f t="shared" si="13"/>
        <v>-22.962394681502083</v>
      </c>
      <c r="X91" s="29"/>
      <c r="Y91" s="29"/>
      <c r="Z91" s="29"/>
      <c r="AA91" s="29"/>
      <c r="AB91" s="29"/>
      <c r="AC91" s="29"/>
      <c r="AD91" s="29"/>
      <c r="AE91" s="29"/>
    </row>
    <row r="92" spans="1:46" ht="15" customHeight="1" thickTop="1" thickBot="1">
      <c r="A92" s="28"/>
      <c r="B92" s="28"/>
      <c r="C92" s="119" t="str">
        <f>IF(MasterSheet!$A$1=1,MasterSheet!C145,MasterSheet!B145)</f>
        <v>Finansiranje</v>
      </c>
      <c r="D92" s="134">
        <f>SUM(D93:D97)</f>
        <v>30667115.470000342</v>
      </c>
      <c r="E92" s="135">
        <f t="shared" si="14"/>
        <v>1.4271076118014026</v>
      </c>
      <c r="F92" s="134">
        <f>SUM(F93:F97)</f>
        <v>-16085477.789999694</v>
      </c>
      <c r="G92" s="136">
        <f t="shared" si="15"/>
        <v>-0.60009243760491304</v>
      </c>
      <c r="H92" s="134">
        <f>SUM(H93:H97)</f>
        <v>32577352.400000438</v>
      </c>
      <c r="I92" s="135">
        <f t="shared" si="16"/>
        <v>1.0557866346901879</v>
      </c>
      <c r="J92" s="134">
        <f>SUM(J93:J97)</f>
        <v>256805027.44449967</v>
      </c>
      <c r="K92" s="136">
        <f t="shared" si="17"/>
        <v>8.6147275224588959</v>
      </c>
      <c r="L92" s="134">
        <f>SUM(L93:L97)</f>
        <v>278885082.1699996</v>
      </c>
      <c r="M92" s="135">
        <f t="shared" si="18"/>
        <v>8.9243226294399882</v>
      </c>
      <c r="N92" s="134">
        <f>SUM(N93:N97)</f>
        <v>305430349.31999987</v>
      </c>
      <c r="O92" s="146">
        <f>N92/$N$11*100</f>
        <v>9.3546814493108688</v>
      </c>
      <c r="P92" s="134">
        <f>SUM(P93:P97)</f>
        <v>330995842.20999998</v>
      </c>
      <c r="Q92" s="472">
        <f t="shared" si="10"/>
        <v>10.405402144294246</v>
      </c>
      <c r="R92" s="134">
        <f>SUM(R93:R97)</f>
        <v>359854721.79999965</v>
      </c>
      <c r="S92" s="146">
        <f t="shared" si="11"/>
        <v>10.703590773349186</v>
      </c>
      <c r="T92" s="134">
        <f>SUM(T93:T96)+T83</f>
        <v>546532229.36000001</v>
      </c>
      <c r="U92" s="146">
        <f t="shared" si="12"/>
        <v>15.805321997744295</v>
      </c>
      <c r="V92" s="134">
        <f>SUM(V93:V96)</f>
        <v>825499520.90999997</v>
      </c>
      <c r="W92" s="405">
        <f t="shared" si="13"/>
        <v>22.962434517663421</v>
      </c>
      <c r="X92" s="29"/>
      <c r="Y92" s="29"/>
      <c r="Z92" s="29"/>
      <c r="AA92" s="29"/>
      <c r="AB92" s="29"/>
      <c r="AC92" s="29"/>
      <c r="AD92" s="29"/>
      <c r="AE92" s="29"/>
    </row>
    <row r="93" spans="1:46" ht="15" customHeight="1" thickTop="1">
      <c r="A93" s="28"/>
      <c r="B93" s="28"/>
      <c r="C93" s="121" t="str">
        <f>IF(MasterSheet!$A$1=1,MasterSheet!C146,MasterSheet!B146)</f>
        <v>Pozajmice i krediti iz domaćih izvora</v>
      </c>
      <c r="D93" s="142">
        <v>10687379.58</v>
      </c>
      <c r="E93" s="143">
        <f t="shared" si="14"/>
        <v>0.49734187630880911</v>
      </c>
      <c r="F93" s="142">
        <v>8315797</v>
      </c>
      <c r="G93" s="144">
        <f t="shared" si="15"/>
        <v>0.31023305353478825</v>
      </c>
      <c r="H93" s="142">
        <v>7657882.2599999998</v>
      </c>
      <c r="I93" s="143">
        <f t="shared" si="16"/>
        <v>0.24818130217785844</v>
      </c>
      <c r="J93" s="142">
        <v>108130460.73</v>
      </c>
      <c r="K93" s="144">
        <f t="shared" si="17"/>
        <v>3.6273217286145591</v>
      </c>
      <c r="L93" s="142">
        <v>20068251.93</v>
      </c>
      <c r="M93" s="143">
        <f t="shared" si="18"/>
        <v>0.64218406175999998</v>
      </c>
      <c r="N93" s="142">
        <v>47000000</v>
      </c>
      <c r="O93" s="145">
        <f t="shared" si="19"/>
        <v>1.439509954058193</v>
      </c>
      <c r="P93" s="142">
        <v>63454375.850000001</v>
      </c>
      <c r="Q93" s="468">
        <f t="shared" si="10"/>
        <v>1.9947933307136119</v>
      </c>
      <c r="R93" s="142">
        <v>145350142</v>
      </c>
      <c r="S93" s="145">
        <f t="shared" si="11"/>
        <v>4.3233236763831053</v>
      </c>
      <c r="T93" s="142">
        <v>244935100</v>
      </c>
      <c r="U93" s="145">
        <f t="shared" si="12"/>
        <v>7.0833482749645738</v>
      </c>
      <c r="V93" s="400">
        <v>175248203.14000002</v>
      </c>
      <c r="W93" s="483">
        <f t="shared" si="13"/>
        <v>4.8747761652294859</v>
      </c>
      <c r="X93" s="29"/>
      <c r="Y93" s="29"/>
      <c r="Z93" s="29"/>
      <c r="AA93" s="29"/>
      <c r="AB93" s="29"/>
      <c r="AC93" s="29"/>
      <c r="AD93" s="29"/>
      <c r="AE93" s="29"/>
    </row>
    <row r="94" spans="1:46" ht="15" customHeight="1">
      <c r="A94" s="28"/>
      <c r="B94" s="28"/>
      <c r="C94" s="121" t="str">
        <f>IF(MasterSheet!$A$1=1,MasterSheet!C147,MasterSheet!B147)</f>
        <v>Pozajmice i krediti iz inostranih izvora</v>
      </c>
      <c r="D94" s="142">
        <v>13153290.85</v>
      </c>
      <c r="E94" s="143">
        <f t="shared" si="14"/>
        <v>0.61209413420819947</v>
      </c>
      <c r="F94" s="142">
        <v>1996377.48</v>
      </c>
      <c r="G94" s="144">
        <f t="shared" si="15"/>
        <v>7.4477801902630106E-2</v>
      </c>
      <c r="H94" s="142">
        <v>2981267.98</v>
      </c>
      <c r="I94" s="143">
        <f t="shared" si="16"/>
        <v>9.6618744490536687E-2</v>
      </c>
      <c r="J94" s="142">
        <v>148637806.47</v>
      </c>
      <c r="K94" s="144">
        <f t="shared" si="17"/>
        <v>4.9861726424018791</v>
      </c>
      <c r="L94" s="142">
        <v>205658070.65000001</v>
      </c>
      <c r="M94" s="143">
        <f t="shared" si="18"/>
        <v>6.5810582608000008</v>
      </c>
      <c r="N94" s="142">
        <v>187652611.97999999</v>
      </c>
      <c r="O94" s="145">
        <f t="shared" si="19"/>
        <v>5.7474000606431845</v>
      </c>
      <c r="P94" s="142">
        <v>258129375.97</v>
      </c>
      <c r="Q94" s="468">
        <f t="shared" si="10"/>
        <v>8.1147241738447029</v>
      </c>
      <c r="R94" s="142">
        <v>188517208.25</v>
      </c>
      <c r="S94" s="145">
        <f t="shared" si="11"/>
        <v>5.6072935232004761</v>
      </c>
      <c r="T94" s="142">
        <v>290814025.5</v>
      </c>
      <c r="U94" s="145">
        <f t="shared" si="12"/>
        <v>8.4101340553515129</v>
      </c>
      <c r="V94" s="400">
        <v>657542120.07999992</v>
      </c>
      <c r="W94" s="483">
        <f t="shared" si="13"/>
        <v>18.290462310987479</v>
      </c>
      <c r="X94" s="29"/>
      <c r="Y94" s="29"/>
      <c r="Z94" s="29"/>
      <c r="AA94" s="29"/>
      <c r="AB94" s="29"/>
      <c r="AC94" s="29"/>
      <c r="AD94" s="29"/>
      <c r="AE94" s="29"/>
    </row>
    <row r="95" spans="1:46" ht="15" customHeight="1">
      <c r="A95" s="28"/>
      <c r="B95" s="28"/>
      <c r="C95" s="121" t="s">
        <v>123</v>
      </c>
      <c r="D95" s="142"/>
      <c r="E95" s="143"/>
      <c r="F95" s="142"/>
      <c r="G95" s="144"/>
      <c r="H95" s="142"/>
      <c r="I95" s="143"/>
      <c r="J95" s="142"/>
      <c r="K95" s="144"/>
      <c r="L95" s="142"/>
      <c r="M95" s="143"/>
      <c r="N95" s="142"/>
      <c r="O95" s="145"/>
      <c r="P95" s="478">
        <v>5036438.91</v>
      </c>
      <c r="Q95" s="468">
        <f t="shared" si="10"/>
        <v>0.15832879314680917</v>
      </c>
      <c r="R95" s="142"/>
      <c r="S95" s="145"/>
      <c r="T95" s="142"/>
      <c r="U95" s="145"/>
      <c r="V95" s="397">
        <v>-15133946.66</v>
      </c>
      <c r="W95" s="483">
        <f t="shared" si="13"/>
        <v>-0.4209720906815021</v>
      </c>
      <c r="X95" s="29"/>
      <c r="Y95" s="29"/>
      <c r="Z95" s="29"/>
      <c r="AA95" s="29"/>
      <c r="AB95" s="29"/>
      <c r="AC95" s="29"/>
      <c r="AD95" s="29"/>
      <c r="AE95" s="29"/>
    </row>
    <row r="96" spans="1:46" s="20" customFormat="1">
      <c r="C96" s="126" t="str">
        <f>IF(MasterSheet!$A$1=1,MasterSheet!C149,MasterSheet!B149)</f>
        <v>Prihodi od privatizacije</v>
      </c>
      <c r="D96" s="156">
        <v>20434516.259999998</v>
      </c>
      <c r="E96" s="157">
        <f t="shared" si="14"/>
        <v>0.95092913862906592</v>
      </c>
      <c r="F96" s="156">
        <v>27533307.520000003</v>
      </c>
      <c r="G96" s="158">
        <f t="shared" si="15"/>
        <v>1.0271705845924268</v>
      </c>
      <c r="H96" s="156">
        <v>24817482.77</v>
      </c>
      <c r="I96" s="157">
        <f t="shared" si="16"/>
        <v>0.80430006384495722</v>
      </c>
      <c r="J96" s="156">
        <v>107021361.98999999</v>
      </c>
      <c r="K96" s="158">
        <f t="shared" si="17"/>
        <v>3.5901161351895334</v>
      </c>
      <c r="L96" s="156">
        <v>2781826.52</v>
      </c>
      <c r="M96" s="157">
        <f t="shared" si="18"/>
        <v>8.9018448640000011E-2</v>
      </c>
      <c r="N96" s="156">
        <v>3351251.94</v>
      </c>
      <c r="O96" s="159">
        <f t="shared" si="19"/>
        <v>0.10264171332312405</v>
      </c>
      <c r="P96" s="156">
        <v>3484625.4</v>
      </c>
      <c r="Q96" s="468">
        <f t="shared" si="10"/>
        <v>0.1095449669915121</v>
      </c>
      <c r="R96" s="156">
        <v>11948846.35</v>
      </c>
      <c r="S96" s="159">
        <f t="shared" si="11"/>
        <v>0.35540887418203448</v>
      </c>
      <c r="T96" s="156">
        <v>6691829.7000000002</v>
      </c>
      <c r="U96" s="159">
        <f t="shared" si="12"/>
        <v>0.19352293877787097</v>
      </c>
      <c r="V96" s="404">
        <v>7843144.3499999996</v>
      </c>
      <c r="W96" s="485">
        <f t="shared" si="13"/>
        <v>0.21816813212795549</v>
      </c>
      <c r="X96" s="29"/>
      <c r="Y96" s="29"/>
      <c r="Z96" s="29"/>
      <c r="AA96" s="29"/>
      <c r="AB96" s="29"/>
      <c r="AC96" s="29"/>
      <c r="AD96" s="29"/>
      <c r="AE96" s="29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</row>
    <row r="97" spans="1:31" ht="13.5" thickBot="1">
      <c r="A97" s="28"/>
      <c r="B97" s="28"/>
      <c r="C97" s="127" t="str">
        <f>IF(MasterSheet!$A$1=1,MasterSheet!C150,MasterSheet!B150)</f>
        <v>Povećanje/smanjenje depozita</v>
      </c>
      <c r="D97" s="147">
        <f>-D91-SUM(D93:D96)</f>
        <v>-13608071.219999656</v>
      </c>
      <c r="E97" s="148">
        <f t="shared" si="14"/>
        <v>-0.63325753734467194</v>
      </c>
      <c r="F97" s="147">
        <f>-F91-SUM(F93:F96)</f>
        <v>-53930959.789999694</v>
      </c>
      <c r="G97" s="149">
        <f t="shared" si="15"/>
        <v>-2.011973877634758</v>
      </c>
      <c r="H97" s="147">
        <f>-H91-SUM(H93:H96)</f>
        <v>-2879280.6099995598</v>
      </c>
      <c r="I97" s="148">
        <f t="shared" si="16"/>
        <v>-9.3313475823164363E-2</v>
      </c>
      <c r="J97" s="147">
        <f>-J91-SUM(J93:J96)</f>
        <v>-106984601.74550033</v>
      </c>
      <c r="K97" s="149">
        <f t="shared" si="17"/>
        <v>-3.5888829837470757</v>
      </c>
      <c r="L97" s="147">
        <f>-L91-SUM(L93:L96)</f>
        <v>50376933.069999576</v>
      </c>
      <c r="M97" s="148">
        <f t="shared" si="18"/>
        <v>1.6120618582399864</v>
      </c>
      <c r="N97" s="147">
        <f>-N91-SUM(N93:N96)</f>
        <v>67426485.399999887</v>
      </c>
      <c r="O97" s="150">
        <f t="shared" si="19"/>
        <v>2.0651297212863668</v>
      </c>
      <c r="P97" s="147">
        <v>891026.08</v>
      </c>
      <c r="Q97" s="470">
        <f t="shared" si="10"/>
        <v>2.8010879597610814E-2</v>
      </c>
      <c r="R97" s="147">
        <v>14038525.19999963</v>
      </c>
      <c r="S97" s="150">
        <f t="shared" si="11"/>
        <v>0.41756469958357018</v>
      </c>
      <c r="T97" s="147">
        <v>-5356215.67</v>
      </c>
      <c r="U97" s="150">
        <f t="shared" si="12"/>
        <v>-0.1548979342953816</v>
      </c>
      <c r="V97" s="476">
        <v>-7640432.4100000001</v>
      </c>
      <c r="W97" s="407">
        <f t="shared" si="13"/>
        <v>-0.21252941335187761</v>
      </c>
      <c r="X97" s="29"/>
      <c r="Y97" s="29"/>
      <c r="Z97" s="29"/>
      <c r="AA97" s="29"/>
      <c r="AB97" s="29"/>
      <c r="AC97" s="29"/>
      <c r="AD97" s="29"/>
      <c r="AE97" s="29"/>
    </row>
    <row r="98" spans="1:31" ht="13.5" thickTop="1">
      <c r="A98" s="28"/>
      <c r="B98" s="28"/>
      <c r="C98" s="129" t="str">
        <f>IF(MasterSheet!$A$1=1,MasterSheet!C151,MasterSheet!B151)</f>
        <v>Izvor: Ministarstvo finansija Crne Gore</v>
      </c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28"/>
      <c r="Q98" s="128"/>
      <c r="R98" s="28"/>
      <c r="S98" s="28"/>
      <c r="X98" s="29"/>
      <c r="Y98" s="29"/>
      <c r="Z98" s="29"/>
      <c r="AA98" s="29"/>
      <c r="AB98" s="29"/>
      <c r="AC98" s="29"/>
      <c r="AD98" s="29"/>
      <c r="AE98" s="29"/>
    </row>
    <row r="99" spans="1:31">
      <c r="A99" s="28"/>
      <c r="B99" s="28"/>
      <c r="C99" s="18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28"/>
      <c r="Q99" s="28"/>
      <c r="R99" s="28"/>
      <c r="S99" s="28"/>
      <c r="X99" s="29"/>
      <c r="Y99" s="29"/>
      <c r="Z99" s="29"/>
      <c r="AA99" s="29"/>
      <c r="AB99" s="29"/>
      <c r="AC99" s="29"/>
      <c r="AD99" s="29"/>
      <c r="AE99" s="29"/>
    </row>
    <row r="100" spans="1:31">
      <c r="A100" s="28"/>
      <c r="B100" s="2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7"/>
      <c r="P100" s="28"/>
      <c r="Q100" s="28"/>
      <c r="R100" s="28"/>
      <c r="S100" s="28"/>
    </row>
    <row r="101" spans="1:31">
      <c r="A101" s="28"/>
      <c r="B101" s="2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7"/>
      <c r="P101" s="28"/>
      <c r="Q101" s="28"/>
      <c r="R101" s="28"/>
      <c r="S101" s="28"/>
    </row>
    <row r="102" spans="1:31" ht="14.25">
      <c r="A102" s="28"/>
      <c r="B102" s="28"/>
      <c r="C102" s="39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7"/>
      <c r="P102" s="28"/>
      <c r="Q102" s="28"/>
      <c r="R102" s="28"/>
      <c r="S102" s="28"/>
      <c r="U102" s="477"/>
    </row>
    <row r="103" spans="1:31">
      <c r="A103" s="28"/>
      <c r="B103" s="2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7"/>
      <c r="P103" s="28"/>
      <c r="Q103" s="28"/>
      <c r="R103" s="28"/>
      <c r="S103" s="28"/>
    </row>
    <row r="104" spans="1:31">
      <c r="A104" s="28"/>
      <c r="B104" s="28"/>
      <c r="C104" s="3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/>
      <c r="P104" s="28"/>
      <c r="Q104" s="28"/>
      <c r="R104" s="28"/>
      <c r="S104" s="28"/>
    </row>
    <row r="105" spans="1:31">
      <c r="A105" s="28"/>
      <c r="B105" s="2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7"/>
      <c r="P105" s="28"/>
      <c r="Q105" s="28"/>
      <c r="R105" s="28"/>
      <c r="S105" s="28"/>
    </row>
    <row r="106" spans="1:31">
      <c r="A106" s="28"/>
      <c r="B106" s="28"/>
      <c r="C106" s="3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8"/>
      <c r="Q106" s="28"/>
      <c r="R106" s="28"/>
      <c r="S106" s="28"/>
    </row>
    <row r="107" spans="1:31" ht="13.5" customHeight="1">
      <c r="A107" s="28"/>
      <c r="B107" s="2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7"/>
      <c r="P107" s="28"/>
      <c r="Q107" s="28"/>
      <c r="R107" s="28"/>
      <c r="S107" s="28"/>
    </row>
    <row r="108" spans="1:31" ht="13.5" customHeight="1">
      <c r="A108" s="28"/>
      <c r="B108" s="28"/>
      <c r="C108" s="3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9"/>
      <c r="P108" s="28"/>
      <c r="Q108" s="28"/>
      <c r="R108" s="28"/>
      <c r="S108" s="28"/>
    </row>
    <row r="109" spans="1:31">
      <c r="A109" s="28"/>
      <c r="B109" s="28"/>
      <c r="C109" s="38"/>
      <c r="D109" s="40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7"/>
      <c r="P109" s="28"/>
      <c r="Q109" s="28"/>
      <c r="R109" s="28"/>
      <c r="S109" s="28"/>
    </row>
    <row r="110" spans="1:31">
      <c r="A110" s="28"/>
      <c r="B110" s="28"/>
      <c r="C110" s="38"/>
      <c r="D110" s="40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7"/>
      <c r="P110" s="28"/>
      <c r="Q110" s="28"/>
      <c r="R110" s="28"/>
      <c r="S110" s="28"/>
    </row>
    <row r="111" spans="1:31">
      <c r="A111" s="28"/>
      <c r="B111" s="28"/>
      <c r="C111" s="38"/>
      <c r="D111" s="40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7"/>
      <c r="P111" s="28"/>
      <c r="Q111" s="28"/>
      <c r="R111" s="28"/>
      <c r="S111" s="28"/>
    </row>
    <row r="112" spans="1:31">
      <c r="A112" s="28"/>
      <c r="B112" s="28"/>
      <c r="C112" s="38"/>
      <c r="D112" s="40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7"/>
      <c r="P112" s="28"/>
      <c r="Q112" s="28"/>
      <c r="R112" s="28"/>
      <c r="S112" s="28"/>
    </row>
    <row r="113" spans="1:19">
      <c r="A113" s="28"/>
      <c r="B113" s="28"/>
      <c r="C113" s="38"/>
      <c r="D113" s="40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7"/>
      <c r="P113" s="28"/>
      <c r="Q113" s="28"/>
      <c r="R113" s="28"/>
      <c r="S113" s="28"/>
    </row>
    <row r="114" spans="1:19">
      <c r="A114" s="28"/>
      <c r="B114" s="28"/>
      <c r="C114" s="38"/>
      <c r="D114" s="40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7"/>
      <c r="P114" s="28"/>
      <c r="Q114" s="28"/>
      <c r="R114" s="28"/>
      <c r="S114" s="28"/>
    </row>
    <row r="115" spans="1:19">
      <c r="A115" s="28"/>
      <c r="B115" s="28"/>
      <c r="C115" s="38"/>
      <c r="D115" s="40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7"/>
      <c r="P115" s="28"/>
      <c r="Q115" s="28"/>
      <c r="R115" s="28"/>
      <c r="S115" s="28"/>
    </row>
    <row r="116" spans="1:19">
      <c r="A116" s="28"/>
      <c r="B116" s="28"/>
      <c r="C116" s="38"/>
      <c r="D116" s="40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7"/>
      <c r="P116" s="28"/>
      <c r="Q116" s="28"/>
      <c r="R116" s="28"/>
      <c r="S116" s="28"/>
    </row>
    <row r="117" spans="1:19">
      <c r="A117" s="28"/>
      <c r="B117" s="28"/>
      <c r="C117" s="38"/>
      <c r="D117" s="40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7"/>
      <c r="P117" s="28"/>
      <c r="Q117" s="28"/>
      <c r="R117" s="28"/>
      <c r="S117" s="28"/>
    </row>
    <row r="118" spans="1:19">
      <c r="A118" s="28"/>
      <c r="B118" s="28"/>
      <c r="C118" s="38"/>
      <c r="D118" s="40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7"/>
      <c r="P118" s="28"/>
      <c r="Q118" s="28"/>
      <c r="R118" s="28"/>
      <c r="S118" s="28"/>
    </row>
    <row r="119" spans="1:19">
      <c r="A119" s="28"/>
      <c r="B119" s="28"/>
      <c r="C119" s="38"/>
      <c r="D119" s="40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7"/>
      <c r="P119" s="28"/>
      <c r="Q119" s="28"/>
      <c r="R119" s="28"/>
      <c r="S119" s="28"/>
    </row>
    <row r="120" spans="1:19">
      <c r="A120" s="28"/>
      <c r="B120" s="28"/>
      <c r="C120" s="38"/>
      <c r="D120" s="40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7"/>
      <c r="P120" s="28"/>
      <c r="Q120" s="28"/>
      <c r="R120" s="28"/>
      <c r="S120" s="28"/>
    </row>
    <row r="121" spans="1:19">
      <c r="A121" s="28"/>
      <c r="B121" s="28"/>
      <c r="C121" s="38"/>
      <c r="D121" s="40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7"/>
      <c r="P121" s="28"/>
      <c r="Q121" s="28"/>
      <c r="R121" s="28"/>
      <c r="S121" s="28"/>
    </row>
    <row r="122" spans="1:19">
      <c r="A122" s="28"/>
      <c r="B122" s="28"/>
      <c r="C122" s="38"/>
      <c r="D122" s="40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7"/>
      <c r="P122" s="28"/>
      <c r="Q122" s="28"/>
      <c r="R122" s="28"/>
      <c r="S122" s="28"/>
    </row>
    <row r="123" spans="1:19">
      <c r="A123" s="28"/>
      <c r="B123" s="28"/>
      <c r="C123" s="38"/>
      <c r="D123" s="40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7"/>
      <c r="P123" s="28"/>
      <c r="Q123" s="28"/>
      <c r="R123" s="28"/>
      <c r="S123" s="28"/>
    </row>
    <row r="124" spans="1:19">
      <c r="A124" s="28"/>
      <c r="B124" s="28"/>
      <c r="C124" s="38"/>
      <c r="D124" s="40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7"/>
      <c r="P124" s="28"/>
      <c r="Q124" s="28"/>
      <c r="R124" s="28"/>
      <c r="S124" s="28"/>
    </row>
    <row r="125" spans="1:19">
      <c r="A125" s="28"/>
      <c r="B125" s="28"/>
      <c r="C125" s="28"/>
      <c r="D125" s="40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7"/>
      <c r="P125" s="28"/>
      <c r="Q125" s="28"/>
      <c r="R125" s="28"/>
      <c r="S125" s="28"/>
    </row>
    <row r="126" spans="1:19">
      <c r="A126" s="28"/>
      <c r="B126" s="28"/>
      <c r="C126" s="28"/>
      <c r="D126" s="40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7"/>
      <c r="P126" s="28"/>
      <c r="Q126" s="28"/>
      <c r="R126" s="28"/>
      <c r="S126" s="28"/>
    </row>
    <row r="127" spans="1:19">
      <c r="A127" s="28"/>
      <c r="B127" s="28"/>
      <c r="C127" s="28"/>
      <c r="D127" s="40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7"/>
      <c r="P127" s="28"/>
      <c r="Q127" s="28"/>
      <c r="R127" s="28"/>
      <c r="S127" s="28"/>
    </row>
    <row r="128" spans="1:19">
      <c r="A128" s="28"/>
      <c r="B128" s="28"/>
      <c r="C128" s="28"/>
      <c r="D128" s="40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7"/>
      <c r="P128" s="28"/>
      <c r="Q128" s="28"/>
      <c r="R128" s="28"/>
      <c r="S128" s="28"/>
    </row>
    <row r="129" spans="1:19">
      <c r="A129" s="28"/>
      <c r="B129" s="28"/>
      <c r="C129" s="28"/>
      <c r="D129" s="40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7"/>
      <c r="P129" s="28"/>
      <c r="Q129" s="28"/>
      <c r="R129" s="28"/>
      <c r="S129" s="28"/>
    </row>
    <row r="130" spans="1:19">
      <c r="A130" s="28"/>
      <c r="B130" s="28"/>
      <c r="C130" s="28"/>
      <c r="D130" s="40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7"/>
      <c r="P130" s="28"/>
      <c r="Q130" s="28"/>
      <c r="R130" s="28"/>
      <c r="S130" s="28"/>
    </row>
    <row r="131" spans="1:19">
      <c r="A131" s="28"/>
      <c r="B131" s="28"/>
      <c r="C131" s="28"/>
      <c r="D131" s="40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7"/>
      <c r="P131" s="28"/>
      <c r="Q131" s="28"/>
      <c r="R131" s="28"/>
      <c r="S131" s="28"/>
    </row>
    <row r="132" spans="1:19">
      <c r="A132" s="28"/>
      <c r="B132" s="28"/>
      <c r="C132" s="28"/>
      <c r="D132" s="40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7"/>
      <c r="P132" s="28"/>
      <c r="Q132" s="28"/>
      <c r="R132" s="28"/>
      <c r="S132" s="28"/>
    </row>
    <row r="133" spans="1:19">
      <c r="A133" s="28"/>
      <c r="B133" s="28"/>
      <c r="C133" s="28"/>
      <c r="D133" s="40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7"/>
      <c r="P133" s="28"/>
      <c r="Q133" s="28"/>
      <c r="R133" s="28"/>
      <c r="S133" s="28"/>
    </row>
    <row r="134" spans="1:19">
      <c r="A134" s="28"/>
      <c r="B134" s="28"/>
      <c r="C134" s="28"/>
      <c r="D134" s="40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7"/>
      <c r="P134" s="28"/>
      <c r="Q134" s="28"/>
      <c r="R134" s="28"/>
      <c r="S134" s="28"/>
    </row>
    <row r="135" spans="1:19">
      <c r="A135" s="28"/>
      <c r="B135" s="28"/>
      <c r="C135" s="28"/>
      <c r="D135" s="40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7"/>
      <c r="P135" s="28"/>
      <c r="Q135" s="28"/>
      <c r="R135" s="28"/>
      <c r="S135" s="28"/>
    </row>
    <row r="136" spans="1:19">
      <c r="A136" s="28"/>
      <c r="B136" s="28"/>
      <c r="C136" s="28"/>
      <c r="D136" s="40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7"/>
      <c r="P136" s="28"/>
      <c r="Q136" s="28"/>
      <c r="R136" s="28"/>
      <c r="S136" s="28"/>
    </row>
    <row r="137" spans="1:19">
      <c r="A137" s="28"/>
      <c r="B137" s="28"/>
      <c r="C137" s="28"/>
      <c r="D137" s="40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7"/>
      <c r="P137" s="28"/>
      <c r="Q137" s="28"/>
      <c r="R137" s="28"/>
      <c r="S137" s="28"/>
    </row>
    <row r="138" spans="1:19">
      <c r="A138" s="28"/>
      <c r="B138" s="28"/>
      <c r="C138" s="28"/>
      <c r="D138" s="40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7"/>
      <c r="P138" s="28"/>
      <c r="Q138" s="28"/>
      <c r="R138" s="28"/>
      <c r="S138" s="28"/>
    </row>
    <row r="139" spans="1:19">
      <c r="A139" s="28"/>
      <c r="B139" s="28"/>
      <c r="C139" s="28"/>
      <c r="D139" s="40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7"/>
      <c r="P139" s="28"/>
      <c r="Q139" s="28"/>
      <c r="R139" s="28"/>
      <c r="S139" s="28"/>
    </row>
    <row r="140" spans="1:19">
      <c r="A140" s="28"/>
      <c r="B140" s="28"/>
      <c r="C140" s="28"/>
      <c r="D140" s="40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7"/>
      <c r="P140" s="28"/>
      <c r="Q140" s="28"/>
      <c r="R140" s="28"/>
      <c r="S140" s="28"/>
    </row>
    <row r="141" spans="1:19">
      <c r="A141" s="28"/>
      <c r="B141" s="28"/>
      <c r="C141" s="28"/>
      <c r="D141" s="40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7"/>
      <c r="P141" s="28"/>
      <c r="Q141" s="28"/>
      <c r="R141" s="28"/>
      <c r="S141" s="28"/>
    </row>
    <row r="142" spans="1:19">
      <c r="A142" s="28"/>
      <c r="B142" s="28"/>
      <c r="C142" s="28"/>
      <c r="D142" s="40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7"/>
      <c r="P142" s="28"/>
      <c r="Q142" s="28"/>
      <c r="R142" s="28"/>
      <c r="S142" s="28"/>
    </row>
    <row r="143" spans="1:19">
      <c r="A143" s="28"/>
      <c r="B143" s="28"/>
      <c r="C143" s="28"/>
      <c r="D143" s="40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7"/>
      <c r="P143" s="28"/>
      <c r="Q143" s="28"/>
      <c r="R143" s="28"/>
      <c r="S143" s="28"/>
    </row>
    <row r="144" spans="1:19">
      <c r="A144" s="28"/>
      <c r="B144" s="28"/>
      <c r="C144" s="28"/>
      <c r="D144" s="40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7"/>
      <c r="P144" s="28"/>
      <c r="Q144" s="28"/>
      <c r="R144" s="28"/>
      <c r="S144" s="28"/>
    </row>
    <row r="145" spans="1:19">
      <c r="A145" s="28"/>
      <c r="B145" s="28"/>
      <c r="C145" s="28"/>
      <c r="D145" s="40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7"/>
      <c r="P145" s="28"/>
      <c r="Q145" s="28"/>
      <c r="R145" s="28"/>
      <c r="S145" s="28"/>
    </row>
    <row r="146" spans="1:19">
      <c r="A146" s="28"/>
      <c r="B146" s="28"/>
      <c r="C146" s="28"/>
      <c r="D146" s="40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7"/>
      <c r="P146" s="28"/>
      <c r="Q146" s="28"/>
      <c r="R146" s="28"/>
      <c r="S146" s="28"/>
    </row>
    <row r="147" spans="1:19">
      <c r="A147" s="28"/>
      <c r="B147" s="28"/>
      <c r="C147" s="28"/>
      <c r="D147" s="40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7"/>
      <c r="P147" s="28"/>
      <c r="Q147" s="28"/>
      <c r="R147" s="28"/>
      <c r="S147" s="28"/>
    </row>
    <row r="148" spans="1:19">
      <c r="A148" s="28"/>
      <c r="B148" s="28"/>
      <c r="C148" s="28"/>
      <c r="D148" s="40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7"/>
      <c r="P148" s="28"/>
      <c r="Q148" s="28"/>
      <c r="R148" s="28"/>
      <c r="S148" s="28"/>
    </row>
    <row r="149" spans="1:19">
      <c r="A149" s="28"/>
      <c r="B149" s="28"/>
      <c r="C149" s="28"/>
      <c r="D149" s="40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7"/>
      <c r="P149" s="28"/>
      <c r="Q149" s="28"/>
      <c r="R149" s="28"/>
      <c r="S149" s="28"/>
    </row>
    <row r="150" spans="1:19">
      <c r="A150" s="28"/>
      <c r="D150" s="27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26"/>
    </row>
    <row r="151" spans="1:19">
      <c r="D151" s="27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26"/>
    </row>
    <row r="152" spans="1:19">
      <c r="D152" s="27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26"/>
    </row>
    <row r="153" spans="1:19">
      <c r="D153" s="27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26"/>
    </row>
    <row r="154" spans="1:19">
      <c r="D154" s="27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26"/>
    </row>
    <row r="155" spans="1:19">
      <c r="D155" s="27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26"/>
    </row>
    <row r="156" spans="1:19">
      <c r="D156" s="27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26"/>
    </row>
    <row r="157" spans="1:19">
      <c r="D157" s="27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26"/>
    </row>
    <row r="158" spans="1:19">
      <c r="D158" s="27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26"/>
    </row>
    <row r="159" spans="1:19">
      <c r="D159" s="27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26"/>
    </row>
    <row r="160" spans="1:19">
      <c r="D160" s="27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26"/>
    </row>
    <row r="161" spans="4:15">
      <c r="D161" s="27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26"/>
    </row>
    <row r="162" spans="4:15">
      <c r="D162" s="27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26"/>
    </row>
    <row r="163" spans="4:15">
      <c r="D163" s="27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26"/>
    </row>
    <row r="164" spans="4:15">
      <c r="D164" s="27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26"/>
    </row>
    <row r="165" spans="4:15">
      <c r="D165" s="27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26"/>
    </row>
    <row r="166" spans="4:15">
      <c r="D166" s="27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26"/>
    </row>
    <row r="167" spans="4:15">
      <c r="D167" s="27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26"/>
    </row>
    <row r="168" spans="4:15">
      <c r="D168" s="27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26"/>
    </row>
    <row r="169" spans="4:15">
      <c r="D169" s="27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26"/>
    </row>
    <row r="170" spans="4:15">
      <c r="D170" s="27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26"/>
    </row>
    <row r="171" spans="4:15">
      <c r="D171" s="27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26"/>
    </row>
    <row r="172" spans="4:15">
      <c r="D172" s="27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26"/>
    </row>
    <row r="173" spans="4:15">
      <c r="D173" s="27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26"/>
    </row>
    <row r="174" spans="4:15">
      <c r="D174" s="27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26"/>
    </row>
    <row r="175" spans="4:15">
      <c r="D175" s="27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26"/>
    </row>
    <row r="176" spans="4:15">
      <c r="D176" s="27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26"/>
    </row>
    <row r="177" spans="3:15">
      <c r="D177" s="27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26"/>
    </row>
    <row r="178" spans="3:15">
      <c r="D178" s="27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26"/>
    </row>
    <row r="179" spans="3:15">
      <c r="D179" s="27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26"/>
    </row>
    <row r="180" spans="3:15">
      <c r="D180" s="27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26"/>
    </row>
    <row r="181" spans="3:15">
      <c r="D181" s="27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26"/>
    </row>
    <row r="182" spans="3:15">
      <c r="D182" s="27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26"/>
    </row>
    <row r="183" spans="3:15">
      <c r="D183" s="27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26"/>
    </row>
    <row r="184" spans="3:15">
      <c r="D184" s="27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26"/>
    </row>
    <row r="185" spans="3:15">
      <c r="D185" s="27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26"/>
    </row>
    <row r="186" spans="3:15">
      <c r="D186" s="27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26"/>
    </row>
    <row r="187" spans="3:15">
      <c r="D187" s="27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26"/>
    </row>
    <row r="188" spans="3:15">
      <c r="D188" s="27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26"/>
    </row>
    <row r="189" spans="3:15">
      <c r="D189" s="27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26"/>
    </row>
    <row r="190" spans="3:15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26"/>
    </row>
    <row r="191" spans="3:15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26"/>
    </row>
    <row r="192" spans="3:15"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26"/>
    </row>
    <row r="193" spans="5:15"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26"/>
    </row>
    <row r="194" spans="5:15"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26"/>
    </row>
    <row r="195" spans="5:15"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26"/>
    </row>
    <row r="196" spans="5:15"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26"/>
    </row>
    <row r="197" spans="5:15"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26"/>
    </row>
    <row r="198" spans="5:15"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26"/>
    </row>
    <row r="199" spans="5:15"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26"/>
    </row>
    <row r="200" spans="5:15"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26"/>
    </row>
    <row r="201" spans="5:15"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26"/>
    </row>
    <row r="202" spans="5:15"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26"/>
    </row>
    <row r="203" spans="5:15"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26"/>
    </row>
    <row r="204" spans="5:15"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26"/>
    </row>
    <row r="205" spans="5:15"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26"/>
    </row>
    <row r="206" spans="5:15"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26"/>
    </row>
    <row r="207" spans="5:15"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26"/>
    </row>
  </sheetData>
  <sheetProtection formatCells="0" formatColumns="0" formatRows="0" sort="0" autoFilter="0"/>
  <mergeCells count="24">
    <mergeCell ref="V13:W13"/>
    <mergeCell ref="P11:Q11"/>
    <mergeCell ref="R11:S11"/>
    <mergeCell ref="T11:U11"/>
    <mergeCell ref="V11:W11"/>
    <mergeCell ref="I7:K7"/>
    <mergeCell ref="H8:L8"/>
    <mergeCell ref="P13:Q13"/>
    <mergeCell ref="R13:S13"/>
    <mergeCell ref="T13:U13"/>
    <mergeCell ref="C13:C14"/>
    <mergeCell ref="N11:O11"/>
    <mergeCell ref="L11:M11"/>
    <mergeCell ref="J11:K11"/>
    <mergeCell ref="H11:I11"/>
    <mergeCell ref="N12:O12"/>
    <mergeCell ref="F11:G11"/>
    <mergeCell ref="D11:E11"/>
    <mergeCell ref="D13:E13"/>
    <mergeCell ref="F13:G13"/>
    <mergeCell ref="H13:I13"/>
    <mergeCell ref="J13:K13"/>
    <mergeCell ref="L13:M13"/>
    <mergeCell ref="N13:O13"/>
  </mergeCells>
  <printOptions horizontalCentered="1" verticalCentered="1"/>
  <pageMargins left="0" right="0" top="0.19685039370078741" bottom="0.19685039370078741" header="0" footer="0"/>
  <pageSetup paperSize="9" scale="2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19050</xdr:rowOff>
                  </from>
                  <to>
                    <xdr:col>2</xdr:col>
                    <xdr:colOff>1228725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R231"/>
  <sheetViews>
    <sheetView zoomScaleNormal="100" zoomScaleSheetLayoutView="100" workbookViewId="0">
      <pane ySplit="13" topLeftCell="A14" activePane="bottomLeft" state="frozen"/>
      <selection pane="bottomLeft" activeCell="C4" sqref="C4"/>
    </sheetView>
  </sheetViews>
  <sheetFormatPr defaultRowHeight="12.75"/>
  <cols>
    <col min="1" max="2" width="9.140625" style="161" customWidth="1"/>
    <col min="3" max="3" width="57" style="161" customWidth="1"/>
    <col min="4" max="23" width="8.140625" style="161" customWidth="1"/>
    <col min="24" max="24" width="10.42578125" style="160" bestFit="1" customWidth="1"/>
    <col min="25" max="60" width="9.140625" style="160"/>
    <col min="61" max="97" width="9.140625" style="161"/>
    <col min="98" max="98" width="15.42578125" style="161" customWidth="1"/>
    <col min="99" max="99" width="12.7109375" style="161" customWidth="1"/>
    <col min="100" max="100" width="11.85546875" style="161" customWidth="1"/>
    <col min="101" max="16384" width="9.140625" style="161"/>
  </cols>
  <sheetData>
    <row r="1" spans="1:122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</row>
    <row r="2" spans="1:12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1:122" ht="13.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</row>
    <row r="4" spans="1:122" ht="13.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</row>
    <row r="5" spans="1:122" ht="13.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</row>
    <row r="6" spans="1:122">
      <c r="A6" s="160"/>
      <c r="B6" s="160"/>
      <c r="C6" s="164"/>
      <c r="D6" s="160"/>
      <c r="E6" s="160"/>
      <c r="F6" s="160"/>
      <c r="G6" s="160"/>
      <c r="H6" s="160"/>
      <c r="I6" s="516"/>
      <c r="J6" s="516"/>
      <c r="K6" s="516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</row>
    <row r="7" spans="1:122" ht="15" customHeight="1">
      <c r="A7" s="160"/>
      <c r="B7" s="160"/>
      <c r="C7" s="160"/>
      <c r="D7" s="160"/>
      <c r="E7" s="160"/>
      <c r="F7" s="160"/>
      <c r="G7" s="160"/>
      <c r="H7" s="516"/>
      <c r="I7" s="516"/>
      <c r="J7" s="516"/>
      <c r="K7" s="516"/>
      <c r="L7" s="516"/>
      <c r="M7" s="234"/>
      <c r="N7" s="234"/>
      <c r="O7" s="160"/>
      <c r="P7" s="234"/>
      <c r="Q7" s="160"/>
      <c r="R7" s="234"/>
      <c r="S7" s="160"/>
      <c r="T7" s="234"/>
      <c r="U7" s="160"/>
      <c r="V7" s="234"/>
      <c r="W7" s="160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</row>
    <row r="8" spans="1:122" ht="13.5" thickBot="1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</row>
    <row r="9" spans="1:122" ht="15.75" customHeight="1" thickTop="1" thickBot="1">
      <c r="A9" s="160"/>
      <c r="B9" s="160"/>
      <c r="C9" s="235" t="str">
        <f>'Cental Budget_int'!C11</f>
        <v>BDP (u mil. €)</v>
      </c>
      <c r="D9" s="522">
        <f>'Cental Budget_int'!D11</f>
        <v>2148900000</v>
      </c>
      <c r="E9" s="522"/>
      <c r="F9" s="523">
        <f>'Cental Budget_int'!F11</f>
        <v>2680500000</v>
      </c>
      <c r="G9" s="523"/>
      <c r="H9" s="523">
        <f>'Cental Budget_int'!H11</f>
        <v>3085600000</v>
      </c>
      <c r="I9" s="523"/>
      <c r="J9" s="523">
        <f>'Cental Budget_int'!J11</f>
        <v>2981000000</v>
      </c>
      <c r="K9" s="523"/>
      <c r="L9" s="523">
        <f>'Cental Budget_int'!L11</f>
        <v>3125000000</v>
      </c>
      <c r="M9" s="523"/>
      <c r="N9" s="523">
        <f>'Cental Budget_int'!N11</f>
        <v>3265000000</v>
      </c>
      <c r="O9" s="523"/>
      <c r="P9" s="523">
        <f>'Cental Budget_int'!P11</f>
        <v>3181000000</v>
      </c>
      <c r="Q9" s="523"/>
      <c r="R9" s="524">
        <f>'Cental Budget_int'!R11</f>
        <v>3362000000</v>
      </c>
      <c r="S9" s="524"/>
      <c r="T9" s="524">
        <f>'Cental Budget_int'!T11</f>
        <v>3457900000</v>
      </c>
      <c r="U9" s="524"/>
      <c r="V9" s="524">
        <f>'Cental Budget_int'!V11</f>
        <v>3595000000</v>
      </c>
      <c r="W9" s="524"/>
      <c r="X9" s="253"/>
      <c r="Y9" s="253"/>
      <c r="Z9" s="253"/>
      <c r="AA9" s="253"/>
      <c r="AB9" s="253"/>
      <c r="AC9" s="253"/>
      <c r="AD9" s="253"/>
      <c r="AE9" s="253"/>
      <c r="AF9" s="253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</row>
    <row r="10" spans="1:122" ht="15" customHeight="1" thickTop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253"/>
      <c r="Y10" s="253"/>
      <c r="Z10" s="253"/>
      <c r="AA10" s="253"/>
      <c r="AB10" s="253"/>
      <c r="AC10" s="253"/>
      <c r="AD10" s="253"/>
      <c r="AE10" s="253"/>
      <c r="AF10" s="253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</row>
    <row r="11" spans="1:122" ht="14.25" customHeight="1" thickBot="1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519"/>
      <c r="O11" s="519"/>
      <c r="P11" s="519"/>
      <c r="Q11" s="519"/>
      <c r="R11" s="519"/>
      <c r="S11" s="519"/>
      <c r="T11" s="519"/>
      <c r="U11" s="519"/>
      <c r="V11" s="519"/>
      <c r="W11" s="519"/>
      <c r="X11" s="255"/>
      <c r="Y11" s="255"/>
      <c r="Z11" s="255"/>
      <c r="AA11" s="255"/>
      <c r="AB11" s="255"/>
      <c r="AC11" s="255"/>
      <c r="AD11" s="255"/>
      <c r="AE11" s="255"/>
      <c r="AF11" s="255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</row>
    <row r="12" spans="1:122" ht="15" customHeight="1" thickTop="1">
      <c r="A12" s="160"/>
      <c r="B12" s="160"/>
      <c r="C12" s="520" t="str">
        <f>IF(MasterSheet!$A$1=1,MasterSheet!B160,MasterSheet!B159)</f>
        <v>Lokalna samouprava</v>
      </c>
      <c r="D12" s="517">
        <v>2006</v>
      </c>
      <c r="E12" s="518"/>
      <c r="F12" s="517">
        <v>2007</v>
      </c>
      <c r="G12" s="518"/>
      <c r="H12" s="517">
        <v>2008</v>
      </c>
      <c r="I12" s="518"/>
      <c r="J12" s="517">
        <v>2009</v>
      </c>
      <c r="K12" s="518"/>
      <c r="L12" s="517">
        <v>2010</v>
      </c>
      <c r="M12" s="518"/>
      <c r="N12" s="517">
        <v>2011</v>
      </c>
      <c r="O12" s="518"/>
      <c r="P12" s="517">
        <v>2012</v>
      </c>
      <c r="Q12" s="518"/>
      <c r="R12" s="517">
        <v>2013</v>
      </c>
      <c r="S12" s="518"/>
      <c r="T12" s="517">
        <v>2014</v>
      </c>
      <c r="U12" s="518"/>
      <c r="V12" s="517">
        <v>2015</v>
      </c>
      <c r="W12" s="518"/>
      <c r="X12" s="255"/>
      <c r="Y12" s="255"/>
      <c r="Z12" s="255"/>
      <c r="AA12" s="255"/>
      <c r="AB12" s="255"/>
      <c r="AC12" s="255"/>
      <c r="AD12" s="255"/>
      <c r="AE12" s="255"/>
      <c r="AF12" s="255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</row>
    <row r="13" spans="1:122" ht="17.25" customHeight="1" thickBot="1">
      <c r="A13" s="160"/>
      <c r="B13" s="160"/>
      <c r="C13" s="521"/>
      <c r="D13" s="165" t="str">
        <f>IF(MasterSheet!$A$1=1,MasterSheet!C71,MasterSheet!C70)</f>
        <v>mil. €</v>
      </c>
      <c r="E13" s="166" t="str">
        <f>IF(MasterSheet!$A$1=1,MasterSheet!D71,MasterSheet!D70)</f>
        <v>% BDP</v>
      </c>
      <c r="F13" s="165" t="str">
        <f>IF(MasterSheet!$A$1=1,MasterSheet!E71,MasterSheet!E70)</f>
        <v>mil. €</v>
      </c>
      <c r="G13" s="166" t="str">
        <f>IF(MasterSheet!$A$1=1,MasterSheet!F71,MasterSheet!F70)</f>
        <v>% BDP</v>
      </c>
      <c r="H13" s="165" t="str">
        <f>IF(MasterSheet!$A$1=1,MasterSheet!G71,MasterSheet!G70)</f>
        <v>mil. €</v>
      </c>
      <c r="I13" s="166" t="str">
        <f>IF(MasterSheet!$A$1=1,MasterSheet!H71,MasterSheet!H70)</f>
        <v>% BDP</v>
      </c>
      <c r="J13" s="165" t="str">
        <f>IF(MasterSheet!$A$1=1,MasterSheet!I71,MasterSheet!I70)</f>
        <v>mil. €</v>
      </c>
      <c r="K13" s="166" t="str">
        <f>IF(MasterSheet!$A$1=1,MasterSheet!J71,MasterSheet!J70)</f>
        <v>% BDP</v>
      </c>
      <c r="L13" s="165" t="str">
        <f>IF(MasterSheet!$A$1=1,MasterSheet!K71,MasterSheet!K70)</f>
        <v>mil. €</v>
      </c>
      <c r="M13" s="166" t="str">
        <f>IF(MasterSheet!$A$1=1,MasterSheet!L71,MasterSheet!L70)</f>
        <v>% BDP</v>
      </c>
      <c r="N13" s="165" t="str">
        <f>IF(MasterSheet!$A$1=1,MasterSheet!M71,MasterSheet!M70)</f>
        <v>mil. €</v>
      </c>
      <c r="O13" s="166" t="str">
        <f>IF(MasterSheet!$A$1=1,MasterSheet!N71,MasterSheet!N70)</f>
        <v>% BDP</v>
      </c>
      <c r="P13" s="165" t="str">
        <f>IF(MasterSheet!$A$1=1,MasterSheet!O71,MasterSheet!O70)</f>
        <v>mil. €</v>
      </c>
      <c r="Q13" s="166" t="str">
        <f>IF(MasterSheet!$A$1=1,MasterSheet!P71,MasterSheet!P70)</f>
        <v>% BDP</v>
      </c>
      <c r="R13" s="165" t="str">
        <f>IF(MasterSheet!$A$1=1,MasterSheet!Q71,MasterSheet!Q70)</f>
        <v>mil. €</v>
      </c>
      <c r="S13" s="166" t="str">
        <f>IF(MasterSheet!$A$1=1,MasterSheet!R71,MasterSheet!R70)</f>
        <v>% BDP</v>
      </c>
      <c r="T13" s="165" t="str">
        <f>IF(MasterSheet!$A$1=1,MasterSheet!S71,MasterSheet!S70)</f>
        <v>mil. €</v>
      </c>
      <c r="U13" s="166" t="str">
        <f>IF(MasterSheet!$A$1=1,MasterSheet!T71,MasterSheet!T70)</f>
        <v>% BDP</v>
      </c>
      <c r="V13" s="165" t="str">
        <f>IF(MasterSheet!$A$1=1,MasterSheet!U71,MasterSheet!U70)</f>
        <v>mil. €</v>
      </c>
      <c r="W13" s="166" t="str">
        <f>IF(MasterSheet!$A$1=1,MasterSheet!V71,MasterSheet!V70)</f>
        <v>% BDP</v>
      </c>
      <c r="X13" s="255"/>
      <c r="Y13" s="255"/>
      <c r="Z13" s="255"/>
      <c r="AA13" s="255"/>
      <c r="AB13" s="255"/>
      <c r="AC13" s="255"/>
      <c r="AD13" s="255"/>
      <c r="AE13" s="255"/>
      <c r="AF13" s="255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</row>
    <row r="14" spans="1:122" ht="15" customHeight="1" thickTop="1" thickBot="1">
      <c r="A14" s="160"/>
      <c r="B14" s="160"/>
      <c r="C14" s="167" t="str">
        <f>IF(MasterSheet!$A$1=1,MasterSheet!C162,MasterSheet!B162)</f>
        <v>Izvorni prihodi</v>
      </c>
      <c r="D14" s="168">
        <f>+D15+D24+D29+D35+D45</f>
        <v>116233180.60999998</v>
      </c>
      <c r="E14" s="169">
        <f t="shared" ref="E14:E78" si="0">+D14/$D$9*100</f>
        <v>5.4089618227930565</v>
      </c>
      <c r="F14" s="168">
        <f>+F15+F24+F29+F35+F45</f>
        <v>199153291.78</v>
      </c>
      <c r="G14" s="169">
        <f t="shared" ref="G14:G78" si="1">+F14/$F$9*100</f>
        <v>7.4297068375303112</v>
      </c>
      <c r="H14" s="168">
        <f>+H15+H24+H29+H35+H45</f>
        <v>257236341.20895684</v>
      </c>
      <c r="I14" s="169">
        <f>+H14/$H$9*100</f>
        <v>8.3366716751671266</v>
      </c>
      <c r="J14" s="168">
        <f>+J15+J24+J29+J35+J45</f>
        <v>181664655.16999999</v>
      </c>
      <c r="K14" s="169">
        <f>+J14/$J$9*100</f>
        <v>6.0940843733646419</v>
      </c>
      <c r="L14" s="168">
        <f>+L15+L24+L29+L35+L45</f>
        <v>173968216.58846152</v>
      </c>
      <c r="M14" s="169">
        <f>+L14/$L$9*100</f>
        <v>5.5669829308307692</v>
      </c>
      <c r="N14" s="168">
        <f>+N15+N24+N29+N35+N45</f>
        <v>155931969.95999998</v>
      </c>
      <c r="O14" s="169">
        <f>+N14/$N$9*100</f>
        <v>4.7758643173047473</v>
      </c>
      <c r="P14" s="168">
        <f>+P15+P24+P29+P35+P45+P52</f>
        <v>184927910.80333334</v>
      </c>
      <c r="Q14" s="169">
        <v>5.680828186831798</v>
      </c>
      <c r="R14" s="168">
        <f>+R15+R24+R29+R35+R45+R52</f>
        <v>188370952.56</v>
      </c>
      <c r="S14" s="169">
        <v>5.600953019027485</v>
      </c>
      <c r="T14" s="168">
        <f>T15+T29+T35+T45+T50+T52</f>
        <v>196135429.69</v>
      </c>
      <c r="U14" s="169">
        <f>T14/T$9*100</f>
        <v>5.6720966392897418</v>
      </c>
      <c r="V14" s="391">
        <f>V15+V29+V35+V45+V50+V52</f>
        <v>199105949.82799998</v>
      </c>
      <c r="W14" s="419">
        <f>V14/V$9*100</f>
        <v>5.538413068929068</v>
      </c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</row>
    <row r="15" spans="1:122" ht="15" customHeight="1" thickTop="1">
      <c r="A15" s="160"/>
      <c r="B15" s="160"/>
      <c r="C15" s="170" t="str">
        <f>IF(MasterSheet!$A$1=1,MasterSheet!C163,MasterSheet!B163)</f>
        <v>Porezi</v>
      </c>
      <c r="D15" s="171">
        <f>SUM(D16:D23)</f>
        <v>55149934.989999995</v>
      </c>
      <c r="E15" s="172">
        <f t="shared" si="0"/>
        <v>2.5664263106705754</v>
      </c>
      <c r="F15" s="171">
        <f>SUM(F16:F23)</f>
        <v>74919266.229999989</v>
      </c>
      <c r="G15" s="172">
        <f t="shared" si="1"/>
        <v>2.7949735582913631</v>
      </c>
      <c r="H15" s="171">
        <f>SUM(H16:H23)</f>
        <v>98420824.343925104</v>
      </c>
      <c r="I15" s="172">
        <f t="shared" ref="I15:I79" si="2">+H15/$H$9*100</f>
        <v>3.1896818882526934</v>
      </c>
      <c r="J15" s="171">
        <f>SUM(J16:J23)</f>
        <v>83217161.069999993</v>
      </c>
      <c r="K15" s="172">
        <f t="shared" ref="K15:K79" si="3">+J15/$J$9*100</f>
        <v>2.7915854099295538</v>
      </c>
      <c r="L15" s="171">
        <f>SUM(L16:L23)</f>
        <v>81428216.588461533</v>
      </c>
      <c r="M15" s="172">
        <f t="shared" ref="M15:M79" si="4">+L15/$L$9*100</f>
        <v>2.6057029308307689</v>
      </c>
      <c r="N15" s="171">
        <f>SUM(N16:N23)</f>
        <v>90454134.650000006</v>
      </c>
      <c r="O15" s="172">
        <f t="shared" ref="O15:O79" si="5">+N15/$N$9*100</f>
        <v>2.770417600306279</v>
      </c>
      <c r="P15" s="171">
        <f>SUM(P16:P23)</f>
        <v>98546975.843333334</v>
      </c>
      <c r="Q15" s="172">
        <v>3.1294689057901981</v>
      </c>
      <c r="R15" s="171">
        <f>SUM(R16:R23)</f>
        <v>107819306.34</v>
      </c>
      <c r="S15" s="172">
        <v>3.2555003379643614</v>
      </c>
      <c r="T15" s="171">
        <v>116912935.66999999</v>
      </c>
      <c r="U15" s="386">
        <f t="shared" ref="U15:W78" si="6">T15/T$9*100</f>
        <v>3.381038655542381</v>
      </c>
      <c r="V15" s="411">
        <f>V16+V18+V20</f>
        <v>120035467.418</v>
      </c>
      <c r="W15" s="420">
        <f t="shared" ref="W15:W78" si="7">V15/V$9*100</f>
        <v>3.338955978247566</v>
      </c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7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</row>
    <row r="16" spans="1:122" ht="15" customHeight="1">
      <c r="A16" s="160"/>
      <c r="B16" s="160"/>
      <c r="C16" s="173" t="str">
        <f>IF(MasterSheet!$A$1=1,MasterSheet!C164,MasterSheet!B164)</f>
        <v>Porez na dohodak fizičkih lica</v>
      </c>
      <c r="D16" s="174">
        <v>20525829.359999999</v>
      </c>
      <c r="E16" s="175">
        <f t="shared" si="0"/>
        <v>0.95517843361719956</v>
      </c>
      <c r="F16" s="174">
        <v>22695091.699999999</v>
      </c>
      <c r="G16" s="175">
        <f t="shared" si="1"/>
        <v>0.84667381831747801</v>
      </c>
      <c r="H16" s="174">
        <v>29750514.98468354</v>
      </c>
      <c r="I16" s="175">
        <f t="shared" si="2"/>
        <v>0.96417276979140332</v>
      </c>
      <c r="J16" s="174">
        <v>26380038.800000001</v>
      </c>
      <c r="K16" s="175">
        <f t="shared" si="3"/>
        <v>0.88493924186514605</v>
      </c>
      <c r="L16" s="174">
        <v>25315210.735128202</v>
      </c>
      <c r="M16" s="175">
        <f t="shared" si="4"/>
        <v>0.81008674352410248</v>
      </c>
      <c r="N16" s="174">
        <v>31587816.781999998</v>
      </c>
      <c r="O16" s="175">
        <f t="shared" si="5"/>
        <v>0.96746758903522201</v>
      </c>
      <c r="P16" s="174">
        <v>27420611.093333334</v>
      </c>
      <c r="Q16" s="175">
        <v>0.87077202582830537</v>
      </c>
      <c r="R16" s="174">
        <v>28533236.52</v>
      </c>
      <c r="S16" s="175">
        <v>0.861770961038961</v>
      </c>
      <c r="T16" s="174">
        <v>32416791.079999998</v>
      </c>
      <c r="U16" s="386">
        <f t="shared" si="6"/>
        <v>0.93747046126261591</v>
      </c>
      <c r="V16" s="389">
        <v>30961599.59</v>
      </c>
      <c r="W16" s="420">
        <f t="shared" si="7"/>
        <v>0.86124060055632823</v>
      </c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</row>
    <row r="17" spans="1:122" ht="15" hidden="1" customHeight="1">
      <c r="A17" s="160"/>
      <c r="B17" s="160"/>
      <c r="C17" s="173" t="str">
        <f>IF(MasterSheet!$A$1=1,MasterSheet!C165,MasterSheet!B165)</f>
        <v>Porez na dobit pravnih lica</v>
      </c>
      <c r="D17" s="174"/>
      <c r="E17" s="175">
        <f t="shared" si="0"/>
        <v>0</v>
      </c>
      <c r="F17" s="174"/>
      <c r="G17" s="175">
        <f t="shared" si="1"/>
        <v>0</v>
      </c>
      <c r="H17" s="174"/>
      <c r="I17" s="175">
        <f t="shared" si="2"/>
        <v>0</v>
      </c>
      <c r="J17" s="174"/>
      <c r="K17" s="175">
        <f t="shared" si="3"/>
        <v>0</v>
      </c>
      <c r="L17" s="174"/>
      <c r="M17" s="175">
        <f t="shared" si="4"/>
        <v>0</v>
      </c>
      <c r="N17" s="174"/>
      <c r="O17" s="175">
        <f t="shared" si="5"/>
        <v>0</v>
      </c>
      <c r="P17" s="174"/>
      <c r="Q17" s="175">
        <v>0</v>
      </c>
      <c r="R17" s="174">
        <v>0</v>
      </c>
      <c r="S17" s="175">
        <v>0</v>
      </c>
      <c r="T17" s="174">
        <v>0</v>
      </c>
      <c r="U17" s="386">
        <f t="shared" si="6"/>
        <v>0</v>
      </c>
      <c r="V17" s="389">
        <v>14578575.359999999</v>
      </c>
      <c r="W17" s="420">
        <f t="shared" si="7"/>
        <v>0.4055236539638386</v>
      </c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</row>
    <row r="18" spans="1:122" ht="15" customHeight="1">
      <c r="A18" s="160"/>
      <c r="B18" s="160"/>
      <c r="C18" s="173" t="str">
        <f>IF(MasterSheet!$A$1=1,MasterSheet!C166,MasterSheet!B166)</f>
        <v>Porez na promet nepokretnosti</v>
      </c>
      <c r="D18" s="174">
        <v>17498111.469999999</v>
      </c>
      <c r="E18" s="175">
        <f t="shared" si="0"/>
        <v>0.81428225929545339</v>
      </c>
      <c r="F18" s="174">
        <v>19616077.739999998</v>
      </c>
      <c r="G18" s="175">
        <f t="shared" si="1"/>
        <v>0.73180666815892548</v>
      </c>
      <c r="H18" s="174">
        <v>26666106.226666667</v>
      </c>
      <c r="I18" s="175">
        <f t="shared" si="2"/>
        <v>0.86421137628554145</v>
      </c>
      <c r="J18" s="174">
        <v>14591081.619999999</v>
      </c>
      <c r="K18" s="175">
        <f t="shared" si="3"/>
        <v>0.48946935994632668</v>
      </c>
      <c r="L18" s="174">
        <v>11523005.853333334</v>
      </c>
      <c r="M18" s="175">
        <f t="shared" si="4"/>
        <v>0.36873618730666669</v>
      </c>
      <c r="N18" s="174">
        <v>14419589.217999998</v>
      </c>
      <c r="O18" s="175">
        <f t="shared" si="5"/>
        <v>0.44164132367534453</v>
      </c>
      <c r="P18" s="174">
        <v>12973044.599999998</v>
      </c>
      <c r="Q18" s="175">
        <v>0.41197347094315645</v>
      </c>
      <c r="R18" s="174">
        <v>12690069.07</v>
      </c>
      <c r="S18" s="175">
        <v>0.50820028782845061</v>
      </c>
      <c r="T18" s="174">
        <v>13399589.07</v>
      </c>
      <c r="U18" s="386">
        <f t="shared" si="6"/>
        <v>0.38750655224269065</v>
      </c>
      <c r="V18" s="389">
        <v>13076258.108000001</v>
      </c>
      <c r="W18" s="420">
        <f t="shared" si="7"/>
        <v>0.36373457880389432</v>
      </c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239"/>
      <c r="CV18" s="239"/>
      <c r="CW18" s="197"/>
      <c r="CX18" s="197"/>
      <c r="CY18" s="197"/>
      <c r="CZ18" s="197"/>
      <c r="DA18" s="197"/>
      <c r="DB18" s="197"/>
      <c r="DC18" s="198"/>
      <c r="DD18" s="198"/>
      <c r="DE18" s="198"/>
      <c r="DF18" s="198"/>
      <c r="DG18" s="198"/>
      <c r="DH18" s="198"/>
      <c r="DI18" s="198"/>
      <c r="DJ18" s="198"/>
      <c r="DK18" s="198"/>
      <c r="DL18" s="198"/>
      <c r="DM18" s="198"/>
      <c r="DN18" s="198"/>
      <c r="DO18" s="198"/>
      <c r="DP18" s="198"/>
      <c r="DQ18" s="198"/>
      <c r="DR18" s="198"/>
    </row>
    <row r="19" spans="1:122" ht="15" hidden="1" customHeight="1">
      <c r="A19" s="160"/>
      <c r="B19" s="160"/>
      <c r="C19" s="173" t="str">
        <f>IF(MasterSheet!$A$1=1,MasterSheet!C167,MasterSheet!B167)</f>
        <v>Porez na dodatu vrijednost</v>
      </c>
      <c r="D19" s="174"/>
      <c r="E19" s="175">
        <f t="shared" si="0"/>
        <v>0</v>
      </c>
      <c r="F19" s="174"/>
      <c r="G19" s="175">
        <f t="shared" si="1"/>
        <v>0</v>
      </c>
      <c r="H19" s="174"/>
      <c r="I19" s="175">
        <f t="shared" si="2"/>
        <v>0</v>
      </c>
      <c r="J19" s="174"/>
      <c r="K19" s="175">
        <f t="shared" si="3"/>
        <v>0</v>
      </c>
      <c r="L19" s="174"/>
      <c r="M19" s="175">
        <f t="shared" si="4"/>
        <v>0</v>
      </c>
      <c r="N19" s="174"/>
      <c r="O19" s="175">
        <f t="shared" si="5"/>
        <v>0</v>
      </c>
      <c r="P19" s="174"/>
      <c r="Q19" s="175">
        <v>0</v>
      </c>
      <c r="R19" s="174">
        <v>0</v>
      </c>
      <c r="S19" s="175">
        <v>0</v>
      </c>
      <c r="T19" s="174">
        <v>0</v>
      </c>
      <c r="U19" s="386">
        <f t="shared" si="6"/>
        <v>0</v>
      </c>
      <c r="V19" s="389">
        <v>0</v>
      </c>
      <c r="W19" s="420">
        <f t="shared" si="7"/>
        <v>0</v>
      </c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239"/>
      <c r="CV19" s="239"/>
      <c r="CW19" s="197"/>
      <c r="CX19" s="197"/>
      <c r="CY19" s="197"/>
      <c r="CZ19" s="197"/>
      <c r="DA19" s="197"/>
      <c r="DB19" s="197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</row>
    <row r="20" spans="1:122" ht="15" customHeight="1">
      <c r="A20" s="160"/>
      <c r="B20" s="160"/>
      <c r="C20" s="173" t="str">
        <f>IF(MasterSheet!$A$1=1,MasterSheet!C168,MasterSheet!B168)</f>
        <v>Lokalni porezi</v>
      </c>
      <c r="D20" s="174">
        <v>17125994.16</v>
      </c>
      <c r="E20" s="175">
        <f t="shared" si="0"/>
        <v>0.79696561775792263</v>
      </c>
      <c r="F20" s="174">
        <v>32608096.789999999</v>
      </c>
      <c r="G20" s="175">
        <f t="shared" si="1"/>
        <v>1.2164930718149598</v>
      </c>
      <c r="H20" s="174">
        <v>42004203.132574901</v>
      </c>
      <c r="I20" s="175">
        <f t="shared" si="2"/>
        <v>1.3612977421757486</v>
      </c>
      <c r="J20" s="174">
        <v>42246040.649999999</v>
      </c>
      <c r="K20" s="175">
        <f t="shared" si="3"/>
        <v>1.4171768081180811</v>
      </c>
      <c r="L20" s="174">
        <v>44590000</v>
      </c>
      <c r="M20" s="175">
        <f t="shared" si="4"/>
        <v>1.4268799999999999</v>
      </c>
      <c r="N20" s="174">
        <v>44446728.650000006</v>
      </c>
      <c r="O20" s="175">
        <f t="shared" si="5"/>
        <v>1.3613086875957123</v>
      </c>
      <c r="P20" s="174">
        <v>50963320.149999999</v>
      </c>
      <c r="Q20" s="175">
        <v>1.6183969561765641</v>
      </c>
      <c r="R20" s="174">
        <v>66596000.75</v>
      </c>
      <c r="S20" s="175">
        <v>1.8855290890969496</v>
      </c>
      <c r="T20" s="174">
        <v>71096555.519999996</v>
      </c>
      <c r="U20" s="386">
        <f t="shared" si="6"/>
        <v>2.0560616420370748</v>
      </c>
      <c r="V20" s="389">
        <v>75997609.719999999</v>
      </c>
      <c r="W20" s="420">
        <f t="shared" si="7"/>
        <v>2.1139807988873436</v>
      </c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239"/>
      <c r="CV20" s="239"/>
      <c r="CW20" s="197"/>
      <c r="CX20" s="197"/>
      <c r="CY20" s="197"/>
      <c r="CZ20" s="197"/>
      <c r="DA20" s="197"/>
      <c r="DB20" s="197"/>
      <c r="DC20" s="198"/>
      <c r="DD20" s="198"/>
      <c r="DE20" s="198"/>
      <c r="DF20" s="198"/>
      <c r="DG20" s="198"/>
      <c r="DH20" s="198"/>
      <c r="DI20" s="198"/>
      <c r="DJ20" s="198"/>
      <c r="DK20" s="198"/>
      <c r="DL20" s="198"/>
      <c r="DM20" s="198"/>
      <c r="DN20" s="198"/>
      <c r="DO20" s="198"/>
      <c r="DP20" s="198"/>
      <c r="DQ20" s="198"/>
      <c r="DR20" s="198"/>
    </row>
    <row r="21" spans="1:122" ht="15" hidden="1" customHeight="1">
      <c r="A21" s="160"/>
      <c r="B21" s="160"/>
      <c r="C21" s="173" t="str">
        <f>IF(MasterSheet!$A$1=1,MasterSheet!C169,MasterSheet!B169)</f>
        <v>Akcize</v>
      </c>
      <c r="D21" s="174"/>
      <c r="E21" s="175">
        <f t="shared" si="0"/>
        <v>0</v>
      </c>
      <c r="F21" s="174"/>
      <c r="G21" s="175">
        <f t="shared" si="1"/>
        <v>0</v>
      </c>
      <c r="H21" s="174"/>
      <c r="I21" s="175">
        <f t="shared" si="2"/>
        <v>0</v>
      </c>
      <c r="J21" s="174"/>
      <c r="K21" s="175">
        <f t="shared" si="3"/>
        <v>0</v>
      </c>
      <c r="L21" s="174"/>
      <c r="M21" s="175">
        <f t="shared" si="4"/>
        <v>0</v>
      </c>
      <c r="N21" s="176"/>
      <c r="O21" s="177">
        <f t="shared" si="5"/>
        <v>0</v>
      </c>
      <c r="P21" s="176"/>
      <c r="Q21" s="177">
        <v>0</v>
      </c>
      <c r="R21" s="174"/>
      <c r="S21" s="175">
        <v>0</v>
      </c>
      <c r="T21" s="174"/>
      <c r="U21" s="386">
        <f t="shared" si="6"/>
        <v>0</v>
      </c>
      <c r="V21" s="389">
        <v>0</v>
      </c>
      <c r="W21" s="420">
        <f t="shared" si="7"/>
        <v>0</v>
      </c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239"/>
      <c r="CV21" s="239"/>
      <c r="CW21" s="197"/>
      <c r="CX21" s="197"/>
      <c r="CY21" s="197"/>
      <c r="CZ21" s="197"/>
      <c r="DA21" s="197"/>
      <c r="DB21" s="197"/>
      <c r="DC21" s="198"/>
      <c r="DD21" s="198"/>
      <c r="DE21" s="198"/>
      <c r="DF21" s="198"/>
      <c r="DG21" s="198"/>
      <c r="DH21" s="198"/>
      <c r="DI21" s="198"/>
      <c r="DJ21" s="198"/>
      <c r="DK21" s="198"/>
      <c r="DL21" s="198"/>
      <c r="DM21" s="198"/>
      <c r="DN21" s="198"/>
      <c r="DO21" s="198"/>
      <c r="DP21" s="198"/>
      <c r="DQ21" s="198"/>
      <c r="DR21" s="198"/>
    </row>
    <row r="22" spans="1:122" ht="15" hidden="1" customHeight="1">
      <c r="A22" s="160"/>
      <c r="B22" s="160"/>
      <c r="C22" s="173" t="str">
        <f>IF(MasterSheet!$A$1=1,MasterSheet!C170,MasterSheet!B170)</f>
        <v>Porez na međunarodnu trgovinu i transakcije</v>
      </c>
      <c r="D22" s="174"/>
      <c r="E22" s="175">
        <f t="shared" si="0"/>
        <v>0</v>
      </c>
      <c r="F22" s="174"/>
      <c r="G22" s="175">
        <f t="shared" si="1"/>
        <v>0</v>
      </c>
      <c r="H22" s="174"/>
      <c r="I22" s="175">
        <f t="shared" si="2"/>
        <v>0</v>
      </c>
      <c r="J22" s="174"/>
      <c r="K22" s="175">
        <f t="shared" si="3"/>
        <v>0</v>
      </c>
      <c r="L22" s="174"/>
      <c r="M22" s="175">
        <f t="shared" si="4"/>
        <v>0</v>
      </c>
      <c r="N22" s="176"/>
      <c r="O22" s="177">
        <f t="shared" si="5"/>
        <v>0</v>
      </c>
      <c r="P22" s="176"/>
      <c r="Q22" s="177">
        <v>0</v>
      </c>
      <c r="R22" s="174"/>
      <c r="S22" s="175">
        <v>0</v>
      </c>
      <c r="T22" s="174"/>
      <c r="U22" s="386">
        <f t="shared" si="6"/>
        <v>0</v>
      </c>
      <c r="V22" s="389">
        <v>0</v>
      </c>
      <c r="W22" s="420">
        <f t="shared" si="7"/>
        <v>0</v>
      </c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239"/>
      <c r="CV22" s="239"/>
      <c r="CW22" s="197"/>
      <c r="CX22" s="197"/>
      <c r="CY22" s="197"/>
      <c r="CZ22" s="197"/>
      <c r="DA22" s="197"/>
      <c r="DB22" s="197"/>
      <c r="DC22" s="198"/>
      <c r="DD22" s="198"/>
      <c r="DE22" s="198"/>
      <c r="DF22" s="198"/>
      <c r="DG22" s="198"/>
      <c r="DH22" s="198"/>
      <c r="DI22" s="198"/>
      <c r="DJ22" s="198"/>
      <c r="DK22" s="198"/>
      <c r="DL22" s="198"/>
      <c r="DM22" s="198"/>
      <c r="DN22" s="198"/>
      <c r="DO22" s="198"/>
      <c r="DP22" s="198"/>
      <c r="DQ22" s="198"/>
      <c r="DR22" s="198"/>
    </row>
    <row r="23" spans="1:122" ht="15" hidden="1" customHeight="1">
      <c r="A23" s="160"/>
      <c r="B23" s="160"/>
      <c r="C23" s="173" t="str">
        <f>IF(MasterSheet!$A$1=1,MasterSheet!C171,MasterSheet!B171)</f>
        <v>Ostali republički porezi</v>
      </c>
      <c r="D23" s="174"/>
      <c r="E23" s="175">
        <f t="shared" si="0"/>
        <v>0</v>
      </c>
      <c r="F23" s="174"/>
      <c r="G23" s="175">
        <f t="shared" si="1"/>
        <v>0</v>
      </c>
      <c r="H23" s="174"/>
      <c r="I23" s="175">
        <f t="shared" si="2"/>
        <v>0</v>
      </c>
      <c r="J23" s="174"/>
      <c r="K23" s="175">
        <f t="shared" si="3"/>
        <v>0</v>
      </c>
      <c r="L23" s="174"/>
      <c r="M23" s="175">
        <f t="shared" si="4"/>
        <v>0</v>
      </c>
      <c r="N23" s="176"/>
      <c r="O23" s="175">
        <f t="shared" si="5"/>
        <v>0</v>
      </c>
      <c r="P23" s="174">
        <v>7190000</v>
      </c>
      <c r="Q23" s="175">
        <v>0.2283264528421721</v>
      </c>
      <c r="R23" s="174"/>
      <c r="S23" s="175">
        <v>0</v>
      </c>
      <c r="T23" s="174"/>
      <c r="U23" s="386">
        <f t="shared" si="6"/>
        <v>0</v>
      </c>
      <c r="V23" s="389">
        <v>0</v>
      </c>
      <c r="W23" s="420">
        <f t="shared" si="7"/>
        <v>0</v>
      </c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240"/>
      <c r="CV23" s="240"/>
      <c r="CW23" s="197"/>
      <c r="CX23" s="197"/>
      <c r="CY23" s="197"/>
      <c r="CZ23" s="197"/>
      <c r="DA23" s="197"/>
      <c r="DB23" s="197"/>
      <c r="DC23" s="198"/>
      <c r="DD23" s="198"/>
      <c r="DE23" s="198"/>
      <c r="DF23" s="198"/>
      <c r="DG23" s="198"/>
      <c r="DH23" s="198"/>
      <c r="DI23" s="198"/>
      <c r="DJ23" s="198"/>
      <c r="DK23" s="198"/>
      <c r="DL23" s="198"/>
      <c r="DM23" s="198"/>
      <c r="DN23" s="198"/>
      <c r="DO23" s="198"/>
      <c r="DP23" s="198"/>
      <c r="DQ23" s="198"/>
      <c r="DR23" s="198"/>
    </row>
    <row r="24" spans="1:122" ht="15" hidden="1" customHeight="1">
      <c r="A24" s="160"/>
      <c r="B24" s="160"/>
      <c r="C24" s="178" t="str">
        <f>IF(MasterSheet!$A$1=1,MasterSheet!C172,MasterSheet!B172)</f>
        <v>Doprinosi</v>
      </c>
      <c r="D24" s="179">
        <f>SUM(D25:D28)</f>
        <v>0</v>
      </c>
      <c r="E24" s="175">
        <f t="shared" si="0"/>
        <v>0</v>
      </c>
      <c r="F24" s="179">
        <f>SUM(F25:F28)</f>
        <v>0</v>
      </c>
      <c r="G24" s="175">
        <f t="shared" si="1"/>
        <v>0</v>
      </c>
      <c r="H24" s="179">
        <f>SUM(H25:H28)</f>
        <v>0</v>
      </c>
      <c r="I24" s="175">
        <f t="shared" si="2"/>
        <v>0</v>
      </c>
      <c r="J24" s="179">
        <f>SUM(J25:J28)</f>
        <v>0</v>
      </c>
      <c r="K24" s="175">
        <f t="shared" si="3"/>
        <v>0</v>
      </c>
      <c r="L24" s="179">
        <f>SUM(L25:L28)</f>
        <v>0</v>
      </c>
      <c r="M24" s="175">
        <f t="shared" si="4"/>
        <v>0</v>
      </c>
      <c r="N24" s="180">
        <f>SUM(N25:N28)</f>
        <v>0</v>
      </c>
      <c r="O24" s="177">
        <f t="shared" si="5"/>
        <v>0</v>
      </c>
      <c r="P24" s="180">
        <v>0</v>
      </c>
      <c r="Q24" s="177">
        <v>0</v>
      </c>
      <c r="R24" s="179">
        <v>0</v>
      </c>
      <c r="S24" s="175">
        <v>0</v>
      </c>
      <c r="T24" s="179">
        <v>0</v>
      </c>
      <c r="U24" s="386">
        <f t="shared" si="6"/>
        <v>0</v>
      </c>
      <c r="V24" s="412">
        <v>0</v>
      </c>
      <c r="W24" s="420">
        <f t="shared" si="7"/>
        <v>0</v>
      </c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8"/>
      <c r="DD24" s="198"/>
      <c r="DE24" s="198"/>
      <c r="DF24" s="198"/>
      <c r="DG24" s="198"/>
      <c r="DH24" s="198"/>
      <c r="DI24" s="198"/>
      <c r="DJ24" s="198"/>
      <c r="DK24" s="198"/>
      <c r="DL24" s="198"/>
      <c r="DM24" s="198"/>
      <c r="DN24" s="198"/>
      <c r="DO24" s="198"/>
      <c r="DP24" s="198"/>
      <c r="DQ24" s="198"/>
      <c r="DR24" s="198"/>
    </row>
    <row r="25" spans="1:122" ht="15" hidden="1" customHeight="1">
      <c r="A25" s="160"/>
      <c r="B25" s="160"/>
      <c r="C25" s="173" t="str">
        <f>IF(MasterSheet!$A$1=1,MasterSheet!C173,MasterSheet!B173)</f>
        <v>Doprinosi za penzijsko i invalidsko osiguranje</v>
      </c>
      <c r="D25" s="174"/>
      <c r="E25" s="175">
        <f t="shared" si="0"/>
        <v>0</v>
      </c>
      <c r="F25" s="174"/>
      <c r="G25" s="175">
        <f t="shared" si="1"/>
        <v>0</v>
      </c>
      <c r="H25" s="174"/>
      <c r="I25" s="175">
        <f t="shared" si="2"/>
        <v>0</v>
      </c>
      <c r="J25" s="174"/>
      <c r="K25" s="175">
        <f t="shared" si="3"/>
        <v>0</v>
      </c>
      <c r="L25" s="174"/>
      <c r="M25" s="175">
        <f t="shared" si="4"/>
        <v>0</v>
      </c>
      <c r="N25" s="176"/>
      <c r="O25" s="177">
        <f t="shared" si="5"/>
        <v>0</v>
      </c>
      <c r="P25" s="176"/>
      <c r="Q25" s="177">
        <v>0</v>
      </c>
      <c r="R25" s="174"/>
      <c r="S25" s="175">
        <v>0</v>
      </c>
      <c r="T25" s="174"/>
      <c r="U25" s="386">
        <f t="shared" si="6"/>
        <v>0</v>
      </c>
      <c r="V25" s="389">
        <v>0</v>
      </c>
      <c r="W25" s="420">
        <f t="shared" si="7"/>
        <v>0</v>
      </c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8"/>
      <c r="DD25" s="198"/>
      <c r="DE25" s="198"/>
      <c r="DF25" s="198"/>
      <c r="DG25" s="198"/>
      <c r="DH25" s="198"/>
      <c r="DI25" s="198"/>
      <c r="DJ25" s="198"/>
      <c r="DK25" s="198"/>
      <c r="DL25" s="198"/>
      <c r="DM25" s="198"/>
      <c r="DN25" s="198"/>
      <c r="DO25" s="198"/>
      <c r="DP25" s="198"/>
      <c r="DQ25" s="198"/>
      <c r="DR25" s="198"/>
    </row>
    <row r="26" spans="1:122" ht="15" hidden="1" customHeight="1">
      <c r="A26" s="160"/>
      <c r="B26" s="160"/>
      <c r="C26" s="173" t="str">
        <f>IF(MasterSheet!$A$1=1,MasterSheet!C174,MasterSheet!B174)</f>
        <v>Doprinosi za zdravstveno osiguranje</v>
      </c>
      <c r="D26" s="174"/>
      <c r="E26" s="175">
        <f t="shared" si="0"/>
        <v>0</v>
      </c>
      <c r="F26" s="174"/>
      <c r="G26" s="175">
        <f t="shared" si="1"/>
        <v>0</v>
      </c>
      <c r="H26" s="174"/>
      <c r="I26" s="175">
        <f t="shared" si="2"/>
        <v>0</v>
      </c>
      <c r="J26" s="174"/>
      <c r="K26" s="175">
        <f t="shared" si="3"/>
        <v>0</v>
      </c>
      <c r="L26" s="174"/>
      <c r="M26" s="175">
        <f t="shared" si="4"/>
        <v>0</v>
      </c>
      <c r="N26" s="176"/>
      <c r="O26" s="177">
        <f t="shared" si="5"/>
        <v>0</v>
      </c>
      <c r="P26" s="176"/>
      <c r="Q26" s="177">
        <v>0</v>
      </c>
      <c r="R26" s="174"/>
      <c r="S26" s="175">
        <v>0</v>
      </c>
      <c r="T26" s="174"/>
      <c r="U26" s="386">
        <f t="shared" si="6"/>
        <v>0</v>
      </c>
      <c r="V26" s="389">
        <v>0</v>
      </c>
      <c r="W26" s="420">
        <f t="shared" si="7"/>
        <v>0</v>
      </c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8"/>
      <c r="DD26" s="198"/>
      <c r="DE26" s="198"/>
      <c r="DF26" s="198"/>
      <c r="DG26" s="198"/>
      <c r="DH26" s="198"/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</row>
    <row r="27" spans="1:122" ht="15" hidden="1" customHeight="1">
      <c r="A27" s="160"/>
      <c r="B27" s="160"/>
      <c r="C27" s="173" t="str">
        <f>IF(MasterSheet!$A$1=1,MasterSheet!C175,MasterSheet!B175)</f>
        <v>Doprinosi za osiguranje od nezaposlenosti</v>
      </c>
      <c r="D27" s="174"/>
      <c r="E27" s="175">
        <f t="shared" si="0"/>
        <v>0</v>
      </c>
      <c r="F27" s="174"/>
      <c r="G27" s="175">
        <f t="shared" si="1"/>
        <v>0</v>
      </c>
      <c r="H27" s="174"/>
      <c r="I27" s="175">
        <f t="shared" si="2"/>
        <v>0</v>
      </c>
      <c r="J27" s="174"/>
      <c r="K27" s="175">
        <f t="shared" si="3"/>
        <v>0</v>
      </c>
      <c r="L27" s="174"/>
      <c r="M27" s="175">
        <f t="shared" si="4"/>
        <v>0</v>
      </c>
      <c r="N27" s="176"/>
      <c r="O27" s="177">
        <f t="shared" si="5"/>
        <v>0</v>
      </c>
      <c r="P27" s="176"/>
      <c r="Q27" s="177">
        <v>0</v>
      </c>
      <c r="R27" s="174"/>
      <c r="S27" s="175">
        <v>0</v>
      </c>
      <c r="T27" s="174"/>
      <c r="U27" s="386">
        <f t="shared" si="6"/>
        <v>0</v>
      </c>
      <c r="V27" s="389">
        <v>0</v>
      </c>
      <c r="W27" s="420">
        <f t="shared" si="7"/>
        <v>0</v>
      </c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8"/>
      <c r="DD27" s="198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</row>
    <row r="28" spans="1:122" ht="15" hidden="1" customHeight="1">
      <c r="A28" s="160"/>
      <c r="B28" s="160"/>
      <c r="C28" s="173" t="str">
        <f>IF(MasterSheet!$A$1=1,MasterSheet!C176,MasterSheet!B176)</f>
        <v>Ostali doprinosi</v>
      </c>
      <c r="D28" s="174"/>
      <c r="E28" s="175">
        <f t="shared" si="0"/>
        <v>0</v>
      </c>
      <c r="F28" s="174"/>
      <c r="G28" s="175">
        <f t="shared" si="1"/>
        <v>0</v>
      </c>
      <c r="H28" s="174"/>
      <c r="I28" s="175">
        <f t="shared" si="2"/>
        <v>0</v>
      </c>
      <c r="J28" s="174"/>
      <c r="K28" s="175">
        <f t="shared" si="3"/>
        <v>0</v>
      </c>
      <c r="L28" s="174"/>
      <c r="M28" s="175">
        <f t="shared" si="4"/>
        <v>0</v>
      </c>
      <c r="N28" s="176"/>
      <c r="O28" s="177">
        <f t="shared" si="5"/>
        <v>0</v>
      </c>
      <c r="P28" s="176"/>
      <c r="Q28" s="177">
        <v>0</v>
      </c>
      <c r="R28" s="174"/>
      <c r="S28" s="175">
        <v>0</v>
      </c>
      <c r="T28" s="174"/>
      <c r="U28" s="386">
        <f t="shared" si="6"/>
        <v>0</v>
      </c>
      <c r="V28" s="389">
        <v>0</v>
      </c>
      <c r="W28" s="420">
        <f t="shared" si="7"/>
        <v>0</v>
      </c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239"/>
      <c r="CV28" s="239"/>
      <c r="CW28" s="239"/>
      <c r="CX28" s="197"/>
      <c r="CY28" s="197"/>
      <c r="CZ28" s="197"/>
      <c r="DA28" s="197"/>
      <c r="DB28" s="197"/>
      <c r="DC28" s="198"/>
      <c r="DD28" s="198"/>
      <c r="DE28" s="198"/>
      <c r="DF28" s="198"/>
      <c r="DG28" s="198"/>
      <c r="DH28" s="198"/>
      <c r="DI28" s="198"/>
      <c r="DJ28" s="198"/>
      <c r="DK28" s="198"/>
      <c r="DL28" s="198"/>
      <c r="DM28" s="198"/>
      <c r="DN28" s="198"/>
      <c r="DO28" s="198"/>
      <c r="DP28" s="198"/>
      <c r="DQ28" s="198"/>
      <c r="DR28" s="198"/>
    </row>
    <row r="29" spans="1:122" ht="15" customHeight="1">
      <c r="A29" s="160"/>
      <c r="B29" s="160"/>
      <c r="C29" s="178" t="str">
        <f>IF(MasterSheet!$A$1=1,MasterSheet!C177,MasterSheet!B177)</f>
        <v>Takse</v>
      </c>
      <c r="D29" s="179">
        <f>SUM(D30:D34)</f>
        <v>13516659.34</v>
      </c>
      <c r="E29" s="181">
        <f t="shared" si="0"/>
        <v>0.62900364558611388</v>
      </c>
      <c r="F29" s="179">
        <f>SUM(F30:F34)</f>
        <v>11921897.530000001</v>
      </c>
      <c r="G29" s="181">
        <f t="shared" si="1"/>
        <v>0.44476394441335576</v>
      </c>
      <c r="H29" s="179">
        <f>SUM(H30:H34)</f>
        <v>9494851.7763648573</v>
      </c>
      <c r="I29" s="181">
        <f t="shared" si="2"/>
        <v>0.30771492663873662</v>
      </c>
      <c r="J29" s="179">
        <f>SUM(J30:J34)</f>
        <v>6511851.5600000005</v>
      </c>
      <c r="K29" s="181">
        <f t="shared" si="3"/>
        <v>0.21844520496477693</v>
      </c>
      <c r="L29" s="179">
        <v>5740000</v>
      </c>
      <c r="M29" s="181">
        <f t="shared" si="4"/>
        <v>0.18368000000000001</v>
      </c>
      <c r="N29" s="179">
        <f>SUM(N30:N34)</f>
        <v>5969432.7699999996</v>
      </c>
      <c r="O29" s="181">
        <f t="shared" si="5"/>
        <v>0.18283101898928023</v>
      </c>
      <c r="P29" s="179">
        <f>SUM(P30:P34)</f>
        <v>5497737.2399999993</v>
      </c>
      <c r="Q29" s="181">
        <v>0.17458676532232451</v>
      </c>
      <c r="R29" s="179">
        <v>6117329.8700000001</v>
      </c>
      <c r="S29" s="181">
        <v>0.1841415372999094</v>
      </c>
      <c r="T29" s="179">
        <v>5746427.6000000006</v>
      </c>
      <c r="U29" s="386">
        <f t="shared" si="6"/>
        <v>0.16618258480580703</v>
      </c>
      <c r="V29" s="412">
        <v>5281653.3100000005</v>
      </c>
      <c r="W29" s="420">
        <f t="shared" si="7"/>
        <v>0.14691664283727401</v>
      </c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239"/>
      <c r="CV29" s="239"/>
      <c r="CW29" s="239"/>
      <c r="CX29" s="197"/>
      <c r="CY29" s="197"/>
      <c r="CZ29" s="197"/>
      <c r="DA29" s="197"/>
      <c r="DB29" s="197"/>
      <c r="DC29" s="198"/>
      <c r="DD29" s="198"/>
      <c r="DE29" s="198"/>
      <c r="DF29" s="198"/>
      <c r="DG29" s="198"/>
      <c r="DH29" s="198"/>
      <c r="DI29" s="198"/>
      <c r="DJ29" s="198"/>
      <c r="DK29" s="198"/>
      <c r="DL29" s="198"/>
      <c r="DM29" s="198"/>
      <c r="DN29" s="198"/>
      <c r="DO29" s="198"/>
      <c r="DP29" s="198"/>
      <c r="DQ29" s="198"/>
      <c r="DR29" s="198"/>
    </row>
    <row r="30" spans="1:122" ht="15" hidden="1" customHeight="1">
      <c r="A30" s="160"/>
      <c r="B30" s="160"/>
      <c r="C30" s="173" t="str">
        <f>IF(MasterSheet!$A$1=1,MasterSheet!C178,MasterSheet!B178)</f>
        <v>Administrativne takse</v>
      </c>
      <c r="D30" s="174">
        <v>1798181.75</v>
      </c>
      <c r="E30" s="175">
        <f t="shared" si="0"/>
        <v>8.3679173065289214E-2</v>
      </c>
      <c r="F30" s="174">
        <v>2404445.06</v>
      </c>
      <c r="G30" s="175">
        <f t="shared" si="1"/>
        <v>8.9701363924640926E-2</v>
      </c>
      <c r="H30" s="174">
        <v>2903476.43878</v>
      </c>
      <c r="I30" s="175">
        <f t="shared" si="2"/>
        <v>9.4097628946720246E-2</v>
      </c>
      <c r="J30" s="174">
        <v>2581401.35</v>
      </c>
      <c r="K30" s="175">
        <f t="shared" si="3"/>
        <v>8.6595147601476019E-2</v>
      </c>
      <c r="L30" s="174"/>
      <c r="M30" s="175">
        <f t="shared" si="4"/>
        <v>0</v>
      </c>
      <c r="N30" s="174">
        <v>2101784.4299999997</v>
      </c>
      <c r="O30" s="175">
        <f t="shared" si="5"/>
        <v>6.4373183154670735E-2</v>
      </c>
      <c r="P30" s="174">
        <v>1596441.0999999996</v>
      </c>
      <c r="Q30" s="175">
        <v>5.0696764052080012E-2</v>
      </c>
      <c r="R30" s="174">
        <v>1513336.1</v>
      </c>
      <c r="S30" s="175">
        <v>4.5706315312594385E-2</v>
      </c>
      <c r="T30" s="174">
        <v>1456658.34</v>
      </c>
      <c r="U30" s="386">
        <f t="shared" si="6"/>
        <v>4.2125519534977875E-2</v>
      </c>
      <c r="V30" s="389">
        <v>2162818.5773392078</v>
      </c>
      <c r="W30" s="420">
        <f t="shared" si="7"/>
        <v>6.0161851942676155E-2</v>
      </c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239"/>
      <c r="CV30" s="239"/>
      <c r="CW30" s="239"/>
      <c r="CX30" s="197"/>
      <c r="CY30" s="197"/>
      <c r="CZ30" s="197"/>
      <c r="DA30" s="197"/>
      <c r="DB30" s="197"/>
      <c r="DC30" s="198"/>
      <c r="DD30" s="198"/>
      <c r="DE30" s="198"/>
      <c r="DF30" s="198"/>
      <c r="DG30" s="198"/>
      <c r="DH30" s="198"/>
      <c r="DI30" s="198"/>
      <c r="DJ30" s="198"/>
      <c r="DK30" s="198"/>
      <c r="DL30" s="198"/>
      <c r="DM30" s="198"/>
      <c r="DN30" s="198"/>
      <c r="DO30" s="198"/>
      <c r="DP30" s="198"/>
      <c r="DQ30" s="198"/>
      <c r="DR30" s="198"/>
    </row>
    <row r="31" spans="1:122" ht="15" hidden="1" customHeight="1">
      <c r="A31" s="160"/>
      <c r="B31" s="160"/>
      <c r="C31" s="173" t="str">
        <f>IF(MasterSheet!$A$1=1,MasterSheet!C179,MasterSheet!B179)</f>
        <v>Sudske takse</v>
      </c>
      <c r="D31" s="174"/>
      <c r="E31" s="175">
        <f t="shared" si="0"/>
        <v>0</v>
      </c>
      <c r="F31" s="174"/>
      <c r="G31" s="175">
        <f t="shared" si="1"/>
        <v>0</v>
      </c>
      <c r="H31" s="174"/>
      <c r="I31" s="175">
        <f t="shared" si="2"/>
        <v>0</v>
      </c>
      <c r="J31" s="174"/>
      <c r="K31" s="175">
        <f t="shared" si="3"/>
        <v>0</v>
      </c>
      <c r="L31" s="174"/>
      <c r="M31" s="175">
        <f t="shared" si="4"/>
        <v>0</v>
      </c>
      <c r="N31" s="174"/>
      <c r="O31" s="175">
        <f t="shared" si="5"/>
        <v>0</v>
      </c>
      <c r="P31" s="174"/>
      <c r="Q31" s="175">
        <v>0</v>
      </c>
      <c r="R31" s="174">
        <v>0</v>
      </c>
      <c r="S31" s="175">
        <v>0</v>
      </c>
      <c r="T31" s="174">
        <v>0</v>
      </c>
      <c r="U31" s="386">
        <f t="shared" si="6"/>
        <v>0</v>
      </c>
      <c r="V31" s="389">
        <v>0</v>
      </c>
      <c r="W31" s="420">
        <f t="shared" si="7"/>
        <v>0</v>
      </c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239"/>
      <c r="CV31" s="239"/>
      <c r="CW31" s="239"/>
      <c r="CX31" s="197"/>
      <c r="CY31" s="197"/>
      <c r="CZ31" s="197"/>
      <c r="DA31" s="197"/>
      <c r="DB31" s="197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</row>
    <row r="32" spans="1:122" ht="15" hidden="1" customHeight="1">
      <c r="A32" s="160"/>
      <c r="B32" s="160"/>
      <c r="C32" s="173" t="str">
        <f>IF(MasterSheet!$A$1=1,MasterSheet!C180,MasterSheet!B180)</f>
        <v>Boravišne takse</v>
      </c>
      <c r="D32" s="174">
        <v>1146766.42</v>
      </c>
      <c r="E32" s="175">
        <f t="shared" si="0"/>
        <v>5.3365276187817015E-2</v>
      </c>
      <c r="F32" s="174">
        <v>207672.39</v>
      </c>
      <c r="G32" s="175">
        <f t="shared" si="1"/>
        <v>7.7475243424734198E-3</v>
      </c>
      <c r="H32" s="174">
        <v>466559.11714285717</v>
      </c>
      <c r="I32" s="175">
        <f t="shared" si="2"/>
        <v>1.5120531408570689E-2</v>
      </c>
      <c r="J32" s="174"/>
      <c r="K32" s="175">
        <f t="shared" si="3"/>
        <v>0</v>
      </c>
      <c r="L32" s="174"/>
      <c r="M32" s="175">
        <f t="shared" si="4"/>
        <v>0</v>
      </c>
      <c r="N32" s="174"/>
      <c r="O32" s="175">
        <f t="shared" si="5"/>
        <v>0</v>
      </c>
      <c r="P32" s="174"/>
      <c r="Q32" s="175">
        <v>0</v>
      </c>
      <c r="R32" s="174">
        <v>0</v>
      </c>
      <c r="S32" s="175">
        <v>0</v>
      </c>
      <c r="T32" s="174">
        <v>0</v>
      </c>
      <c r="U32" s="386">
        <f t="shared" si="6"/>
        <v>0</v>
      </c>
      <c r="V32" s="389">
        <v>0</v>
      </c>
      <c r="W32" s="420">
        <f t="shared" si="7"/>
        <v>0</v>
      </c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239"/>
      <c r="CV32" s="239"/>
      <c r="CW32" s="239"/>
      <c r="CX32" s="197"/>
      <c r="CY32" s="197"/>
      <c r="CZ32" s="197"/>
      <c r="DA32" s="197"/>
      <c r="DB32" s="197"/>
      <c r="DC32" s="198"/>
      <c r="DD32" s="198"/>
      <c r="DE32" s="198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</row>
    <row r="33" spans="1:122" ht="15" hidden="1" customHeight="1">
      <c r="A33" s="160"/>
      <c r="B33" s="160"/>
      <c r="C33" s="173" t="str">
        <f>IF(MasterSheet!$A$1=1,MasterSheet!C181,MasterSheet!B181)</f>
        <v>Lokalne komunalne takse</v>
      </c>
      <c r="D33" s="174">
        <v>10571711.17</v>
      </c>
      <c r="E33" s="175">
        <f t="shared" si="0"/>
        <v>0.49195919633300755</v>
      </c>
      <c r="F33" s="174">
        <v>9309780.0800000001</v>
      </c>
      <c r="G33" s="175">
        <f t="shared" si="1"/>
        <v>0.34731505614624136</v>
      </c>
      <c r="H33" s="174">
        <v>6124816.2204419998</v>
      </c>
      <c r="I33" s="175">
        <f t="shared" si="2"/>
        <v>0.19849676628344567</v>
      </c>
      <c r="J33" s="174">
        <v>3633774.93</v>
      </c>
      <c r="K33" s="175">
        <f t="shared" si="3"/>
        <v>0.12189785072123449</v>
      </c>
      <c r="L33" s="174"/>
      <c r="M33" s="175">
        <f t="shared" si="4"/>
        <v>0</v>
      </c>
      <c r="N33" s="174">
        <v>3619912.75</v>
      </c>
      <c r="O33" s="175">
        <f t="shared" si="5"/>
        <v>0.11087022205206738</v>
      </c>
      <c r="P33" s="174">
        <v>3653549.09</v>
      </c>
      <c r="Q33" s="175">
        <v>0.11602251794220386</v>
      </c>
      <c r="R33" s="174">
        <v>4306483.08</v>
      </c>
      <c r="S33" s="175">
        <v>0.13006593415886439</v>
      </c>
      <c r="T33" s="174">
        <v>3916137.5500000003</v>
      </c>
      <c r="U33" s="386">
        <f t="shared" si="6"/>
        <v>0.11325190288903671</v>
      </c>
      <c r="V33" s="389">
        <v>5032893.1300133904</v>
      </c>
      <c r="W33" s="420">
        <f t="shared" si="7"/>
        <v>0.13999702726045593</v>
      </c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239"/>
      <c r="CV33" s="239"/>
      <c r="CW33" s="239"/>
      <c r="CX33" s="197"/>
      <c r="CY33" s="197"/>
      <c r="CZ33" s="197"/>
      <c r="DA33" s="197"/>
      <c r="DB33" s="197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</row>
    <row r="34" spans="1:122" ht="15" hidden="1" customHeight="1">
      <c r="A34" s="160"/>
      <c r="B34" s="160"/>
      <c r="C34" s="173" t="str">
        <f>IF(MasterSheet!$A$1=1,MasterSheet!C182,MasterSheet!B182)</f>
        <v>Ostale takse</v>
      </c>
      <c r="D34" s="174"/>
      <c r="E34" s="175">
        <f t="shared" si="0"/>
        <v>0</v>
      </c>
      <c r="F34" s="174"/>
      <c r="G34" s="175">
        <f t="shared" si="1"/>
        <v>0</v>
      </c>
      <c r="H34" s="174"/>
      <c r="I34" s="175">
        <f t="shared" si="2"/>
        <v>0</v>
      </c>
      <c r="J34" s="174">
        <v>296675.28000000003</v>
      </c>
      <c r="K34" s="175">
        <f t="shared" si="3"/>
        <v>9.9522066420664225E-3</v>
      </c>
      <c r="L34" s="174"/>
      <c r="M34" s="175">
        <f t="shared" si="4"/>
        <v>0</v>
      </c>
      <c r="N34" s="174">
        <v>247735.59</v>
      </c>
      <c r="O34" s="175">
        <f t="shared" si="5"/>
        <v>7.5876137825421136E-3</v>
      </c>
      <c r="P34" s="174">
        <v>247747.05000000002</v>
      </c>
      <c r="Q34" s="175">
        <v>7.8674833280406482E-3</v>
      </c>
      <c r="R34" s="174">
        <v>277107.12</v>
      </c>
      <c r="S34" s="175">
        <v>8.3692878284506202E-3</v>
      </c>
      <c r="T34" s="174">
        <v>373631.71</v>
      </c>
      <c r="U34" s="386">
        <f t="shared" si="6"/>
        <v>1.0805162381792419E-2</v>
      </c>
      <c r="V34" s="389">
        <v>312120</v>
      </c>
      <c r="W34" s="420">
        <f t="shared" si="7"/>
        <v>8.6820584144645351E-3</v>
      </c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239"/>
      <c r="CV34" s="239"/>
      <c r="CW34" s="239"/>
      <c r="CX34" s="197"/>
      <c r="CY34" s="197"/>
      <c r="CZ34" s="197"/>
      <c r="DA34" s="197"/>
      <c r="DB34" s="197"/>
      <c r="DC34" s="198"/>
      <c r="DD34" s="198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</row>
    <row r="35" spans="1:122" ht="15" customHeight="1">
      <c r="A35" s="160"/>
      <c r="B35" s="160"/>
      <c r="C35" s="178" t="str">
        <f>IF(MasterSheet!$A$1=1,MasterSheet!C183,MasterSheet!B183)</f>
        <v>Naknade</v>
      </c>
      <c r="D35" s="179">
        <f>SUM(D36:D44)</f>
        <v>40119518.649999999</v>
      </c>
      <c r="E35" s="181">
        <f t="shared" si="0"/>
        <v>1.8669793219786865</v>
      </c>
      <c r="F35" s="179">
        <f>SUM(F36:F44)</f>
        <v>99847783.489999995</v>
      </c>
      <c r="G35" s="181">
        <f t="shared" si="1"/>
        <v>3.7249686062301808</v>
      </c>
      <c r="H35" s="179">
        <f>SUM(H36:H44)</f>
        <v>127519578.22866684</v>
      </c>
      <c r="I35" s="181">
        <f t="shared" si="2"/>
        <v>4.1327319882248785</v>
      </c>
      <c r="J35" s="179">
        <f>SUM(J36:J44)</f>
        <v>75215482.280000001</v>
      </c>
      <c r="K35" s="181">
        <f t="shared" si="3"/>
        <v>2.5231627735659177</v>
      </c>
      <c r="L35" s="179">
        <v>74570000</v>
      </c>
      <c r="M35" s="181">
        <f t="shared" si="4"/>
        <v>2.3862399999999999</v>
      </c>
      <c r="N35" s="179">
        <f>SUM(N36:N44)</f>
        <v>46874546.219999984</v>
      </c>
      <c r="O35" s="181">
        <f t="shared" si="5"/>
        <v>1.4356675718223579</v>
      </c>
      <c r="P35" s="179">
        <f>SUM(P36:P44)</f>
        <v>56548752.68</v>
      </c>
      <c r="Q35" s="181">
        <v>1.9384201492537314</v>
      </c>
      <c r="R35" s="179">
        <v>55001655.600000009</v>
      </c>
      <c r="S35" s="181">
        <v>1.6589541051041983</v>
      </c>
      <c r="T35" s="179">
        <v>54511713.119999997</v>
      </c>
      <c r="U35" s="386">
        <f t="shared" si="6"/>
        <v>1.5764398368952253</v>
      </c>
      <c r="V35" s="412">
        <v>54060686.439999998</v>
      </c>
      <c r="W35" s="420">
        <f t="shared" si="7"/>
        <v>1.503774309874826</v>
      </c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239"/>
      <c r="CV35" s="239"/>
      <c r="CW35" s="239"/>
      <c r="CX35" s="197"/>
      <c r="CY35" s="197"/>
      <c r="CZ35" s="197"/>
      <c r="DA35" s="197"/>
      <c r="DB35" s="197"/>
      <c r="DC35" s="198"/>
      <c r="DD35" s="198"/>
      <c r="DE35" s="198"/>
      <c r="DF35" s="198"/>
      <c r="DG35" s="198"/>
      <c r="DH35" s="198"/>
      <c r="DI35" s="198"/>
      <c r="DJ35" s="198"/>
      <c r="DK35" s="198"/>
      <c r="DL35" s="198"/>
      <c r="DM35" s="198"/>
      <c r="DN35" s="198"/>
      <c r="DO35" s="198"/>
      <c r="DP35" s="198"/>
      <c r="DQ35" s="198"/>
      <c r="DR35" s="198"/>
    </row>
    <row r="36" spans="1:122" ht="15" hidden="1" customHeight="1">
      <c r="A36" s="160"/>
      <c r="B36" s="160"/>
      <c r="C36" s="173" t="str">
        <f>IF(MasterSheet!$A$1=1,MasterSheet!C184,MasterSheet!B184)</f>
        <v>Naknade za korišćenje dobara od opšteg interesa</v>
      </c>
      <c r="D36" s="174">
        <v>2499957.5699999998</v>
      </c>
      <c r="E36" s="175">
        <f t="shared" si="0"/>
        <v>0.11633661733910373</v>
      </c>
      <c r="F36" s="174">
        <v>3939579.5</v>
      </c>
      <c r="G36" s="175">
        <f t="shared" si="1"/>
        <v>0.14697181495989556</v>
      </c>
      <c r="H36" s="182">
        <v>3794186.827142857</v>
      </c>
      <c r="I36" s="175">
        <f t="shared" si="2"/>
        <v>0.12296431252083409</v>
      </c>
      <c r="J36" s="174"/>
      <c r="K36" s="175">
        <f t="shared" si="3"/>
        <v>0</v>
      </c>
      <c r="L36" s="174"/>
      <c r="M36" s="175">
        <f t="shared" si="4"/>
        <v>0</v>
      </c>
      <c r="N36" s="174">
        <v>0</v>
      </c>
      <c r="O36" s="175">
        <f t="shared" si="5"/>
        <v>0</v>
      </c>
      <c r="P36" s="174"/>
      <c r="Q36" s="175">
        <v>0</v>
      </c>
      <c r="R36" s="174"/>
      <c r="S36" s="175">
        <v>0</v>
      </c>
      <c r="T36" s="174">
        <v>1634866.54</v>
      </c>
      <c r="U36" s="386">
        <f t="shared" si="6"/>
        <v>4.7279173486798345E-2</v>
      </c>
      <c r="V36" s="389"/>
      <c r="W36" s="420">
        <f t="shared" si="7"/>
        <v>0</v>
      </c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239"/>
      <c r="CV36" s="239"/>
      <c r="CW36" s="239"/>
      <c r="CX36" s="197"/>
      <c r="CY36" s="197"/>
      <c r="CZ36" s="197"/>
      <c r="DA36" s="197"/>
      <c r="DB36" s="197"/>
      <c r="DC36" s="198"/>
      <c r="DD36" s="198"/>
      <c r="DE36" s="198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198"/>
      <c r="DQ36" s="198"/>
      <c r="DR36" s="198"/>
    </row>
    <row r="37" spans="1:122" ht="15.75" hidden="1" customHeight="1">
      <c r="A37" s="160"/>
      <c r="B37" s="160"/>
      <c r="C37" s="173" t="str">
        <f>IF(MasterSheet!$A$1=1,MasterSheet!C185,MasterSheet!B185)</f>
        <v>Naknade za korišćenje prirodnih dobara</v>
      </c>
      <c r="D37" s="174"/>
      <c r="E37" s="175">
        <f t="shared" si="0"/>
        <v>0</v>
      </c>
      <c r="F37" s="174"/>
      <c r="G37" s="175">
        <f t="shared" si="1"/>
        <v>0</v>
      </c>
      <c r="H37" s="174"/>
      <c r="I37" s="175">
        <f t="shared" si="2"/>
        <v>0</v>
      </c>
      <c r="J37" s="174">
        <v>0</v>
      </c>
      <c r="K37" s="175">
        <f t="shared" si="3"/>
        <v>0</v>
      </c>
      <c r="L37" s="174"/>
      <c r="M37" s="175">
        <f t="shared" si="4"/>
        <v>0</v>
      </c>
      <c r="N37" s="174">
        <v>3376410.9499999997</v>
      </c>
      <c r="O37" s="175">
        <f t="shared" si="5"/>
        <v>0.10341228024502297</v>
      </c>
      <c r="P37" s="174">
        <v>0</v>
      </c>
      <c r="Q37" s="175">
        <v>0.14265156621149572</v>
      </c>
      <c r="R37" s="174">
        <v>9299146.75</v>
      </c>
      <c r="S37" s="175">
        <v>0.28085613862881303</v>
      </c>
      <c r="T37" s="174">
        <v>8205861.5300000003</v>
      </c>
      <c r="U37" s="386">
        <f t="shared" si="6"/>
        <v>0.23730765869458345</v>
      </c>
      <c r="V37" s="389">
        <v>5136014.1321561541</v>
      </c>
      <c r="W37" s="420">
        <f t="shared" si="7"/>
        <v>0.14286548350921152</v>
      </c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239"/>
      <c r="CV37" s="239"/>
      <c r="CW37" s="239"/>
      <c r="CX37" s="197"/>
      <c r="CY37" s="197"/>
      <c r="CZ37" s="197"/>
      <c r="DA37" s="197"/>
      <c r="DB37" s="197"/>
      <c r="DC37" s="198"/>
      <c r="DD37" s="198"/>
      <c r="DE37" s="198"/>
      <c r="DF37" s="198"/>
      <c r="DG37" s="198"/>
      <c r="DH37" s="198"/>
      <c r="DI37" s="198"/>
      <c r="DJ37" s="198"/>
      <c r="DK37" s="198"/>
      <c r="DL37" s="198"/>
      <c r="DM37" s="198"/>
      <c r="DN37" s="198"/>
      <c r="DO37" s="198"/>
      <c r="DP37" s="198"/>
      <c r="DQ37" s="198"/>
      <c r="DR37" s="198"/>
    </row>
    <row r="38" spans="1:122" ht="15" hidden="1" customHeight="1">
      <c r="A38" s="160"/>
      <c r="B38" s="160"/>
      <c r="C38" s="173" t="str">
        <f>IF(MasterSheet!$A$1=1,MasterSheet!C186,MasterSheet!B186)</f>
        <v>Naknade za komunalno opremanje građevinskog zemljišta</v>
      </c>
      <c r="D38" s="174"/>
      <c r="E38" s="175">
        <f t="shared" si="0"/>
        <v>0</v>
      </c>
      <c r="F38" s="174"/>
      <c r="G38" s="175">
        <f t="shared" si="1"/>
        <v>0</v>
      </c>
      <c r="H38" s="174"/>
      <c r="I38" s="175">
        <f t="shared" si="2"/>
        <v>0</v>
      </c>
      <c r="J38" s="174"/>
      <c r="K38" s="175">
        <f t="shared" si="3"/>
        <v>0</v>
      </c>
      <c r="L38" s="174"/>
      <c r="M38" s="175">
        <f t="shared" si="4"/>
        <v>0</v>
      </c>
      <c r="N38" s="174">
        <v>34650886.039999984</v>
      </c>
      <c r="O38" s="175">
        <f t="shared" si="5"/>
        <v>1.0612828802450225</v>
      </c>
      <c r="P38" s="174">
        <v>49545886.130000003</v>
      </c>
      <c r="Q38" s="175">
        <v>1.5733847611940299</v>
      </c>
      <c r="R38" s="174">
        <v>37024035.200000003</v>
      </c>
      <c r="S38" s="175">
        <v>1.1182130836605255</v>
      </c>
      <c r="T38" s="174">
        <v>38396294.159999996</v>
      </c>
      <c r="U38" s="386">
        <f t="shared" si="6"/>
        <v>1.1103934225975303</v>
      </c>
      <c r="V38" s="389">
        <v>33660000</v>
      </c>
      <c r="W38" s="420">
        <f t="shared" si="7"/>
        <v>0.9363004172461753</v>
      </c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239"/>
      <c r="CV38" s="239"/>
      <c r="CW38" s="239"/>
      <c r="CX38" s="197"/>
      <c r="CY38" s="197"/>
      <c r="CZ38" s="197"/>
      <c r="DA38" s="197"/>
      <c r="DB38" s="197"/>
      <c r="DC38" s="198"/>
      <c r="DD38" s="198"/>
      <c r="DE38" s="198"/>
      <c r="DF38" s="198"/>
      <c r="DG38" s="198"/>
      <c r="DH38" s="198"/>
      <c r="DI38" s="198"/>
      <c r="DJ38" s="198"/>
      <c r="DK38" s="198"/>
      <c r="DL38" s="198"/>
      <c r="DM38" s="198"/>
      <c r="DN38" s="198"/>
      <c r="DO38" s="198"/>
      <c r="DP38" s="198"/>
      <c r="DQ38" s="198"/>
      <c r="DR38" s="198"/>
    </row>
    <row r="39" spans="1:122" ht="15" hidden="1" customHeight="1">
      <c r="A39" s="160"/>
      <c r="B39" s="160"/>
      <c r="C39" s="173" t="str">
        <f>IF(MasterSheet!$A$1=1,MasterSheet!C187,MasterSheet!B187)</f>
        <v>Naknade za korišćenje građevinskog zemljišta</v>
      </c>
      <c r="D39" s="174">
        <v>7951809.7999999989</v>
      </c>
      <c r="E39" s="175">
        <f t="shared" si="0"/>
        <v>0.37004094187723946</v>
      </c>
      <c r="F39" s="174">
        <v>15654354.48</v>
      </c>
      <c r="G39" s="175">
        <f t="shared" si="1"/>
        <v>0.5840087476217124</v>
      </c>
      <c r="H39" s="174">
        <v>29004800</v>
      </c>
      <c r="I39" s="175">
        <f t="shared" si="2"/>
        <v>0.9400051853772361</v>
      </c>
      <c r="J39" s="174">
        <v>66702761.950000003</v>
      </c>
      <c r="K39" s="175">
        <f t="shared" si="3"/>
        <v>2.2375968450184502</v>
      </c>
      <c r="L39" s="174"/>
      <c r="M39" s="175">
        <f t="shared" si="4"/>
        <v>0</v>
      </c>
      <c r="N39" s="174"/>
      <c r="O39" s="175">
        <f t="shared" si="5"/>
        <v>0</v>
      </c>
      <c r="P39" s="174"/>
      <c r="Q39" s="175">
        <v>0</v>
      </c>
      <c r="R39" s="174">
        <v>0</v>
      </c>
      <c r="S39" s="175">
        <v>0</v>
      </c>
      <c r="T39" s="174"/>
      <c r="U39" s="386">
        <f t="shared" si="6"/>
        <v>0</v>
      </c>
      <c r="V39" s="389">
        <v>0</v>
      </c>
      <c r="W39" s="420">
        <f t="shared" si="7"/>
        <v>0</v>
      </c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240"/>
      <c r="CV39" s="240"/>
      <c r="CW39" s="239"/>
      <c r="CX39" s="197"/>
      <c r="CY39" s="197"/>
      <c r="CZ39" s="197"/>
      <c r="DA39" s="197"/>
      <c r="DB39" s="197"/>
      <c r="DC39" s="198"/>
      <c r="DD39" s="198"/>
      <c r="DE39" s="198"/>
      <c r="DF39" s="198"/>
      <c r="DG39" s="198"/>
      <c r="DH39" s="198"/>
      <c r="DI39" s="198"/>
      <c r="DJ39" s="198"/>
      <c r="DK39" s="198"/>
      <c r="DL39" s="198"/>
      <c r="DM39" s="198"/>
      <c r="DN39" s="198"/>
      <c r="DO39" s="198"/>
      <c r="DP39" s="198"/>
      <c r="DQ39" s="198"/>
      <c r="DR39" s="198"/>
    </row>
    <row r="40" spans="1:122" ht="15" hidden="1" customHeight="1">
      <c r="A40" s="160"/>
      <c r="B40" s="160"/>
      <c r="C40" s="173" t="str">
        <f>IF(MasterSheet!$A$1=1,MasterSheet!C188,MasterSheet!B188)</f>
        <v>Ekološke naknade</v>
      </c>
      <c r="D40" s="174"/>
      <c r="E40" s="175">
        <f t="shared" si="0"/>
        <v>0</v>
      </c>
      <c r="F40" s="174"/>
      <c r="G40" s="175">
        <f t="shared" si="1"/>
        <v>0</v>
      </c>
      <c r="H40" s="174"/>
      <c r="I40" s="175">
        <f t="shared" si="2"/>
        <v>0</v>
      </c>
      <c r="J40" s="174"/>
      <c r="K40" s="175">
        <f t="shared" si="3"/>
        <v>0</v>
      </c>
      <c r="L40" s="174"/>
      <c r="M40" s="175">
        <f t="shared" si="4"/>
        <v>0</v>
      </c>
      <c r="N40" s="174"/>
      <c r="O40" s="175">
        <f t="shared" si="5"/>
        <v>0</v>
      </c>
      <c r="P40" s="174"/>
      <c r="Q40" s="175">
        <v>0</v>
      </c>
      <c r="R40" s="174">
        <v>0</v>
      </c>
      <c r="S40" s="175">
        <v>0</v>
      </c>
      <c r="T40" s="174">
        <v>1738569.8299999998</v>
      </c>
      <c r="U40" s="386">
        <f t="shared" si="6"/>
        <v>5.0278198617658115E-2</v>
      </c>
      <c r="V40" s="389">
        <v>0</v>
      </c>
      <c r="W40" s="420">
        <f t="shared" si="7"/>
        <v>0</v>
      </c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8"/>
      <c r="DD40" s="198"/>
      <c r="DE40" s="198"/>
      <c r="DF40" s="198"/>
      <c r="DG40" s="198"/>
      <c r="DH40" s="198"/>
      <c r="DI40" s="198"/>
      <c r="DJ40" s="198"/>
      <c r="DK40" s="198"/>
      <c r="DL40" s="198"/>
      <c r="DM40" s="198"/>
      <c r="DN40" s="198"/>
      <c r="DO40" s="198"/>
      <c r="DP40" s="198"/>
      <c r="DQ40" s="198"/>
      <c r="DR40" s="198"/>
    </row>
    <row r="41" spans="1:122" ht="15" hidden="1" customHeight="1">
      <c r="A41" s="160"/>
      <c r="B41" s="160"/>
      <c r="C41" s="173" t="str">
        <f>IF(MasterSheet!$A$1=1,MasterSheet!C189,MasterSheet!B189)</f>
        <v>Naknade za priređivanje igara na sreću</v>
      </c>
      <c r="D41" s="174"/>
      <c r="E41" s="175">
        <f t="shared" si="0"/>
        <v>0</v>
      </c>
      <c r="F41" s="174"/>
      <c r="G41" s="175">
        <f t="shared" si="1"/>
        <v>0</v>
      </c>
      <c r="H41" s="174"/>
      <c r="I41" s="175">
        <f t="shared" si="2"/>
        <v>0</v>
      </c>
      <c r="J41" s="174"/>
      <c r="K41" s="175">
        <f t="shared" si="3"/>
        <v>0</v>
      </c>
      <c r="L41" s="174"/>
      <c r="M41" s="175">
        <f t="shared" si="4"/>
        <v>0</v>
      </c>
      <c r="N41" s="174"/>
      <c r="O41" s="175">
        <f t="shared" si="5"/>
        <v>0</v>
      </c>
      <c r="P41" s="174"/>
      <c r="Q41" s="175">
        <v>0</v>
      </c>
      <c r="R41" s="174">
        <v>0</v>
      </c>
      <c r="S41" s="175">
        <v>0</v>
      </c>
      <c r="T41" s="174">
        <v>0</v>
      </c>
      <c r="U41" s="386">
        <f t="shared" si="6"/>
        <v>0</v>
      </c>
      <c r="V41" s="389">
        <v>0</v>
      </c>
      <c r="W41" s="420">
        <f t="shared" si="7"/>
        <v>0</v>
      </c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8"/>
      <c r="DD41" s="198"/>
      <c r="DE41" s="198"/>
      <c r="DF41" s="198"/>
      <c r="DG41" s="198"/>
      <c r="DH41" s="198"/>
      <c r="DI41" s="198"/>
      <c r="DJ41" s="198"/>
      <c r="DK41" s="198"/>
      <c r="DL41" s="198"/>
      <c r="DM41" s="198"/>
      <c r="DN41" s="198"/>
      <c r="DO41" s="198"/>
      <c r="DP41" s="198"/>
      <c r="DQ41" s="198"/>
      <c r="DR41" s="198"/>
    </row>
    <row r="42" spans="1:122" ht="15" hidden="1" customHeight="1">
      <c r="A42" s="160"/>
      <c r="B42" s="160"/>
      <c r="C42" s="173" t="str">
        <f>IF(MasterSheet!$A$1=1,MasterSheet!C190,MasterSheet!B190)</f>
        <v>Naknade za lokalne puteve</v>
      </c>
      <c r="D42" s="174">
        <v>3161456.88</v>
      </c>
      <c r="E42" s="175">
        <f t="shared" si="0"/>
        <v>0.14711977662990366</v>
      </c>
      <c r="F42" s="174">
        <v>4842365.18</v>
      </c>
      <c r="G42" s="175">
        <f t="shared" si="1"/>
        <v>0.18065156426039916</v>
      </c>
      <c r="H42" s="174">
        <v>6135762.9146752004</v>
      </c>
      <c r="I42" s="175">
        <f t="shared" si="2"/>
        <v>0.19885153340274825</v>
      </c>
      <c r="J42" s="182">
        <v>6749085.1299999999</v>
      </c>
      <c r="K42" s="175">
        <f t="shared" si="3"/>
        <v>0.22640339248574301</v>
      </c>
      <c r="L42" s="174"/>
      <c r="M42" s="175">
        <f t="shared" si="4"/>
        <v>0</v>
      </c>
      <c r="N42" s="174">
        <v>2924398.53</v>
      </c>
      <c r="O42" s="175">
        <f t="shared" si="5"/>
        <v>8.9568101990811638E-2</v>
      </c>
      <c r="P42" s="174">
        <v>2629995.87</v>
      </c>
      <c r="Q42" s="175">
        <v>8.3518446173388369E-2</v>
      </c>
      <c r="R42" s="174">
        <v>2857504.52</v>
      </c>
      <c r="S42" s="175">
        <v>8.6303368166717007E-2</v>
      </c>
      <c r="T42" s="174"/>
      <c r="U42" s="386">
        <f t="shared" si="6"/>
        <v>0</v>
      </c>
      <c r="V42" s="389">
        <v>4067962.9071326288</v>
      </c>
      <c r="W42" s="420">
        <f t="shared" si="7"/>
        <v>0.11315613093553906</v>
      </c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241"/>
      <c r="CV42" s="241"/>
      <c r="CW42" s="241"/>
      <c r="CX42" s="241"/>
      <c r="CY42" s="241"/>
      <c r="CZ42" s="242"/>
      <c r="DA42" s="197"/>
      <c r="DB42" s="197"/>
      <c r="DC42" s="198"/>
      <c r="DD42" s="198"/>
      <c r="DE42" s="198"/>
      <c r="DF42" s="198"/>
      <c r="DG42" s="198"/>
      <c r="DH42" s="198"/>
      <c r="DI42" s="198"/>
      <c r="DJ42" s="198"/>
      <c r="DK42" s="198"/>
      <c r="DL42" s="198"/>
      <c r="DM42" s="198"/>
      <c r="DN42" s="198"/>
      <c r="DO42" s="198"/>
      <c r="DP42" s="198"/>
      <c r="DQ42" s="198"/>
      <c r="DR42" s="198"/>
    </row>
    <row r="43" spans="1:122" ht="15" hidden="1" customHeight="1">
      <c r="A43" s="160"/>
      <c r="B43" s="160"/>
      <c r="C43" s="173" t="str">
        <f>IF(MasterSheet!$A$1=1,MasterSheet!C191,MasterSheet!B191)</f>
        <v>Naknada za puteve</v>
      </c>
      <c r="D43" s="174"/>
      <c r="E43" s="175">
        <f t="shared" si="0"/>
        <v>0</v>
      </c>
      <c r="F43" s="174"/>
      <c r="G43" s="175">
        <f t="shared" si="1"/>
        <v>0</v>
      </c>
      <c r="H43" s="174"/>
      <c r="I43" s="175">
        <f t="shared" si="2"/>
        <v>0</v>
      </c>
      <c r="J43" s="174"/>
      <c r="K43" s="175">
        <f t="shared" si="3"/>
        <v>0</v>
      </c>
      <c r="L43" s="174"/>
      <c r="M43" s="175">
        <f t="shared" si="4"/>
        <v>0</v>
      </c>
      <c r="N43" s="174"/>
      <c r="O43" s="175">
        <f t="shared" si="5"/>
        <v>0</v>
      </c>
      <c r="P43" s="174"/>
      <c r="Q43" s="175">
        <v>0</v>
      </c>
      <c r="R43" s="174">
        <v>0</v>
      </c>
      <c r="S43" s="175">
        <v>0</v>
      </c>
      <c r="T43" s="174">
        <v>4536121.0600000005</v>
      </c>
      <c r="U43" s="386">
        <f t="shared" si="6"/>
        <v>0.13118138349865527</v>
      </c>
      <c r="V43" s="389">
        <v>0</v>
      </c>
      <c r="W43" s="420">
        <f t="shared" si="7"/>
        <v>0</v>
      </c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241"/>
      <c r="CV43" s="241"/>
      <c r="CW43" s="243"/>
      <c r="CX43" s="243"/>
      <c r="CY43" s="244"/>
      <c r="CZ43" s="242"/>
      <c r="DA43" s="197"/>
      <c r="DB43" s="197"/>
      <c r="DC43" s="198"/>
      <c r="DD43" s="198"/>
      <c r="DE43" s="198"/>
      <c r="DF43" s="198"/>
      <c r="DG43" s="198"/>
      <c r="DH43" s="198"/>
      <c r="DI43" s="198"/>
      <c r="DJ43" s="198"/>
      <c r="DK43" s="198"/>
      <c r="DL43" s="198"/>
      <c r="DM43" s="198"/>
      <c r="DN43" s="198"/>
      <c r="DO43" s="198"/>
      <c r="DP43" s="198"/>
      <c r="DQ43" s="198"/>
      <c r="DR43" s="198"/>
    </row>
    <row r="44" spans="1:122" ht="15" hidden="1" customHeight="1">
      <c r="A44" s="160"/>
      <c r="B44" s="160"/>
      <c r="C44" s="173" t="str">
        <f>IF(MasterSheet!$A$1=1,MasterSheet!C192,MasterSheet!B192)</f>
        <v>Ostale naknade</v>
      </c>
      <c r="D44" s="174">
        <v>26506294.399999999</v>
      </c>
      <c r="E44" s="175">
        <f t="shared" si="0"/>
        <v>1.2334819861324398</v>
      </c>
      <c r="F44" s="174">
        <v>75411484.329999998</v>
      </c>
      <c r="G44" s="175">
        <f t="shared" si="1"/>
        <v>2.8133364793881741</v>
      </c>
      <c r="H44" s="174">
        <v>88584828.486848786</v>
      </c>
      <c r="I44" s="175">
        <f t="shared" si="2"/>
        <v>2.8709109569240594</v>
      </c>
      <c r="J44" s="174">
        <v>1763635.2</v>
      </c>
      <c r="K44" s="175">
        <f t="shared" si="3"/>
        <v>5.9162536061724245E-2</v>
      </c>
      <c r="L44" s="174"/>
      <c r="M44" s="175">
        <f t="shared" si="4"/>
        <v>0</v>
      </c>
      <c r="N44" s="174">
        <v>5922850.6999999993</v>
      </c>
      <c r="O44" s="175">
        <f t="shared" si="5"/>
        <v>0.18140430934150076</v>
      </c>
      <c r="P44" s="174">
        <v>4372870.68</v>
      </c>
      <c r="Q44" s="175">
        <v>0.13886537567481741</v>
      </c>
      <c r="R44" s="174">
        <v>5747283.9499999993</v>
      </c>
      <c r="S44" s="175">
        <v>0.17358151464814253</v>
      </c>
      <c r="T44" s="174">
        <v>4536121.0600000005</v>
      </c>
      <c r="U44" s="386">
        <f t="shared" si="6"/>
        <v>0.13118138349865527</v>
      </c>
      <c r="V44" s="389">
        <v>3761911.0038222536</v>
      </c>
      <c r="W44" s="420">
        <f t="shared" si="7"/>
        <v>0.10464286519672472</v>
      </c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245"/>
      <c r="CX44" s="245"/>
      <c r="CY44" s="245"/>
      <c r="CZ44" s="242"/>
      <c r="DA44" s="197"/>
      <c r="DB44" s="197"/>
      <c r="DC44" s="198"/>
      <c r="DD44" s="198"/>
      <c r="DE44" s="198"/>
      <c r="DF44" s="198"/>
      <c r="DG44" s="198"/>
      <c r="DH44" s="198"/>
      <c r="DI44" s="198"/>
      <c r="DJ44" s="198"/>
      <c r="DK44" s="198"/>
      <c r="DL44" s="198"/>
      <c r="DM44" s="198"/>
      <c r="DN44" s="198"/>
      <c r="DO44" s="198"/>
      <c r="DP44" s="198"/>
      <c r="DQ44" s="198"/>
      <c r="DR44" s="198"/>
    </row>
    <row r="45" spans="1:122" ht="15" customHeight="1">
      <c r="A45" s="160"/>
      <c r="B45" s="160"/>
      <c r="C45" s="178" t="str">
        <f>IF(MasterSheet!$A$1=1,MasterSheet!C193,MasterSheet!B193)</f>
        <v>Ostali prihodi</v>
      </c>
      <c r="D45" s="179">
        <f>SUM(D46:D49)</f>
        <v>7447067.6299999999</v>
      </c>
      <c r="E45" s="181">
        <f t="shared" si="0"/>
        <v>0.34655254455768064</v>
      </c>
      <c r="F45" s="179">
        <f>SUM(F46:F49)</f>
        <v>12464344.530000001</v>
      </c>
      <c r="G45" s="181">
        <f t="shared" si="1"/>
        <v>0.46500072859541131</v>
      </c>
      <c r="H45" s="179">
        <f>SUM(H46:H49)</f>
        <v>21801086.859999999</v>
      </c>
      <c r="I45" s="181">
        <f t="shared" si="2"/>
        <v>0.70654287205081667</v>
      </c>
      <c r="J45" s="179">
        <f>SUM(J46:J49)</f>
        <v>16720160.26</v>
      </c>
      <c r="K45" s="181">
        <f t="shared" si="3"/>
        <v>0.56089098490439449</v>
      </c>
      <c r="L45" s="179">
        <v>12230000</v>
      </c>
      <c r="M45" s="181">
        <f t="shared" si="4"/>
        <v>0.39135999999999999</v>
      </c>
      <c r="N45" s="179">
        <f>SUM(N46:N49)</f>
        <v>12633856.32</v>
      </c>
      <c r="O45" s="181">
        <f t="shared" si="5"/>
        <v>0.38694812618683</v>
      </c>
      <c r="P45" s="179">
        <f>SUM(P46:P49)</f>
        <v>13803716.02</v>
      </c>
      <c r="Q45" s="181">
        <v>0.43835236646554465</v>
      </c>
      <c r="R45" s="179">
        <v>16330291.689999999</v>
      </c>
      <c r="S45" s="181">
        <v>0.50235703865901549</v>
      </c>
      <c r="T45" s="179">
        <v>15100005.68</v>
      </c>
      <c r="U45" s="386">
        <f t="shared" si="6"/>
        <v>0.43668138696896958</v>
      </c>
      <c r="V45" s="412">
        <v>12492829.039999999</v>
      </c>
      <c r="W45" s="420">
        <f t="shared" si="7"/>
        <v>0.34750567566063978</v>
      </c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245"/>
      <c r="CX45" s="245"/>
      <c r="CY45" s="245"/>
      <c r="CZ45" s="242"/>
      <c r="DA45" s="197"/>
      <c r="DB45" s="197"/>
      <c r="DC45" s="198"/>
      <c r="DD45" s="198"/>
      <c r="DE45" s="198"/>
      <c r="DF45" s="198"/>
      <c r="DG45" s="198"/>
      <c r="DH45" s="198"/>
      <c r="DI45" s="198"/>
      <c r="DJ45" s="198"/>
      <c r="DK45" s="198"/>
      <c r="DL45" s="198"/>
      <c r="DM45" s="198"/>
      <c r="DN45" s="198"/>
      <c r="DO45" s="198"/>
      <c r="DP45" s="198"/>
      <c r="DQ45" s="198"/>
      <c r="DR45" s="198"/>
    </row>
    <row r="46" spans="1:122" ht="15" hidden="1" customHeight="1">
      <c r="A46" s="160"/>
      <c r="B46" s="160"/>
      <c r="C46" s="173" t="str">
        <f>IF(MasterSheet!$A$1=1,MasterSheet!C194,MasterSheet!B194)</f>
        <v>Prihodi od kapitala</v>
      </c>
      <c r="D46" s="174"/>
      <c r="E46" s="175">
        <f t="shared" si="0"/>
        <v>0</v>
      </c>
      <c r="F46" s="174"/>
      <c r="G46" s="175">
        <f t="shared" si="1"/>
        <v>0</v>
      </c>
      <c r="H46" s="174"/>
      <c r="I46" s="175">
        <f t="shared" si="2"/>
        <v>0</v>
      </c>
      <c r="J46" s="174"/>
      <c r="K46" s="175">
        <f t="shared" si="3"/>
        <v>0</v>
      </c>
      <c r="L46" s="174"/>
      <c r="M46" s="175">
        <f t="shared" si="4"/>
        <v>0</v>
      </c>
      <c r="N46" s="174">
        <v>227956.88</v>
      </c>
      <c r="O46" s="175">
        <f t="shared" si="5"/>
        <v>6.9818339969372131E-3</v>
      </c>
      <c r="P46" s="174">
        <v>284541.62999999995</v>
      </c>
      <c r="Q46" s="175">
        <v>9.0359361702127654E-3</v>
      </c>
      <c r="R46" s="174">
        <v>1798608.69</v>
      </c>
      <c r="S46" s="175">
        <v>5.4322219571126547E-2</v>
      </c>
      <c r="T46" s="174">
        <v>2149960.3200000003</v>
      </c>
      <c r="U46" s="386">
        <f t="shared" si="6"/>
        <v>6.2175317967552574E-2</v>
      </c>
      <c r="V46" s="389">
        <v>1273080</v>
      </c>
      <c r="W46" s="420">
        <f t="shared" si="7"/>
        <v>3.5412517385257303E-2</v>
      </c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236"/>
      <c r="CU46" s="236"/>
      <c r="CV46" s="236"/>
      <c r="CW46" s="245"/>
      <c r="CX46" s="245"/>
      <c r="CY46" s="245"/>
      <c r="CZ46" s="242"/>
      <c r="DA46" s="197"/>
      <c r="DB46" s="197"/>
      <c r="DC46" s="198"/>
      <c r="DD46" s="198"/>
      <c r="DE46" s="198"/>
      <c r="DF46" s="198"/>
      <c r="DG46" s="198"/>
      <c r="DH46" s="198"/>
      <c r="DI46" s="198"/>
      <c r="DJ46" s="198"/>
      <c r="DK46" s="198"/>
      <c r="DL46" s="198"/>
      <c r="DM46" s="198"/>
      <c r="DN46" s="198"/>
      <c r="DO46" s="198"/>
      <c r="DP46" s="198"/>
      <c r="DQ46" s="198"/>
      <c r="DR46" s="198"/>
    </row>
    <row r="47" spans="1:122" ht="15" hidden="1" customHeight="1">
      <c r="A47" s="160"/>
      <c r="B47" s="160"/>
      <c r="C47" s="173" t="str">
        <f>IF(MasterSheet!$A$1=1,MasterSheet!C195,MasterSheet!B195)</f>
        <v>Novčane kazne i oduzete imovinske koristi</v>
      </c>
      <c r="D47" s="174">
        <v>281254.96999999997</v>
      </c>
      <c r="E47" s="175">
        <f t="shared" si="0"/>
        <v>1.3088322862860066E-2</v>
      </c>
      <c r="F47" s="174">
        <v>1554080.11</v>
      </c>
      <c r="G47" s="175">
        <f t="shared" si="1"/>
        <v>5.7977247155381467E-2</v>
      </c>
      <c r="H47" s="174">
        <v>695871.25</v>
      </c>
      <c r="I47" s="175">
        <f t="shared" si="2"/>
        <v>2.2552218369198858E-2</v>
      </c>
      <c r="J47" s="174">
        <v>392915.63</v>
      </c>
      <c r="K47" s="175">
        <f t="shared" si="3"/>
        <v>1.3180665213015768E-2</v>
      </c>
      <c r="L47" s="174"/>
      <c r="M47" s="175">
        <f t="shared" si="4"/>
        <v>0</v>
      </c>
      <c r="N47" s="174">
        <v>404453.77</v>
      </c>
      <c r="O47" s="175">
        <f t="shared" si="5"/>
        <v>1.2387558039816234E-2</v>
      </c>
      <c r="P47" s="174">
        <v>346643.42</v>
      </c>
      <c r="Q47" s="175">
        <v>1.1008047634169578E-2</v>
      </c>
      <c r="R47" s="174">
        <v>604377.29</v>
      </c>
      <c r="S47" s="175">
        <v>1.8253617940199335E-2</v>
      </c>
      <c r="T47" s="174">
        <v>923082.52999999991</v>
      </c>
      <c r="U47" s="386">
        <f t="shared" si="6"/>
        <v>2.6694887937765692E-2</v>
      </c>
      <c r="V47" s="389">
        <v>530450</v>
      </c>
      <c r="W47" s="420">
        <f t="shared" si="7"/>
        <v>1.4755215577190542E-2</v>
      </c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236"/>
      <c r="CU47" s="236"/>
      <c r="CV47" s="236"/>
      <c r="CW47" s="245"/>
      <c r="CX47" s="245"/>
      <c r="CY47" s="245"/>
      <c r="CZ47" s="242"/>
      <c r="DA47" s="197"/>
      <c r="DB47" s="197"/>
      <c r="DC47" s="198"/>
      <c r="DD47" s="198"/>
      <c r="DE47" s="198"/>
      <c r="DF47" s="198"/>
      <c r="DG47" s="198"/>
      <c r="DH47" s="198"/>
      <c r="DI47" s="198"/>
      <c r="DJ47" s="198"/>
      <c r="DK47" s="198"/>
      <c r="DL47" s="198"/>
      <c r="DM47" s="198"/>
      <c r="DN47" s="198"/>
      <c r="DO47" s="198"/>
      <c r="DP47" s="198"/>
      <c r="DQ47" s="198"/>
      <c r="DR47" s="198"/>
    </row>
    <row r="48" spans="1:122" ht="15" hidden="1" customHeight="1">
      <c r="A48" s="160"/>
      <c r="B48" s="160"/>
      <c r="C48" s="173" t="str">
        <f>IF(MasterSheet!$A$1=1,MasterSheet!C196,MasterSheet!B196)</f>
        <v>Prihodi koje organi ostvaruju vršenjem svoje djelatnosti</v>
      </c>
      <c r="D48" s="174">
        <v>3468097.74</v>
      </c>
      <c r="E48" s="175">
        <f t="shared" si="0"/>
        <v>0.16138944297082228</v>
      </c>
      <c r="F48" s="174">
        <v>4793050.37</v>
      </c>
      <c r="G48" s="175">
        <f t="shared" si="1"/>
        <v>0.17881180264875957</v>
      </c>
      <c r="H48" s="174">
        <v>11158000.25</v>
      </c>
      <c r="I48" s="175">
        <f t="shared" si="2"/>
        <v>0.36161525311122639</v>
      </c>
      <c r="J48" s="174">
        <v>4234645.05</v>
      </c>
      <c r="K48" s="175">
        <f t="shared" si="3"/>
        <v>0.14205451358604496</v>
      </c>
      <c r="L48" s="174"/>
      <c r="M48" s="175">
        <f t="shared" si="4"/>
        <v>0</v>
      </c>
      <c r="N48" s="174">
        <v>4757313.25</v>
      </c>
      <c r="O48" s="175">
        <f t="shared" si="5"/>
        <v>0.14570637825421134</v>
      </c>
      <c r="P48" s="174">
        <v>4971901.540000001</v>
      </c>
      <c r="Q48" s="175">
        <v>0.15788826738647191</v>
      </c>
      <c r="R48" s="174">
        <v>6806974.21</v>
      </c>
      <c r="S48" s="175">
        <v>0.20558665690123831</v>
      </c>
      <c r="T48" s="174">
        <v>3480800.8699999996</v>
      </c>
      <c r="U48" s="386">
        <f t="shared" si="6"/>
        <v>0.10066227681540818</v>
      </c>
      <c r="V48" s="389">
        <v>4045005.9676615684</v>
      </c>
      <c r="W48" s="420">
        <f t="shared" si="7"/>
        <v>0.11251755125623278</v>
      </c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245"/>
      <c r="CX48" s="245"/>
      <c r="CY48" s="245"/>
      <c r="CZ48" s="242"/>
      <c r="DA48" s="197"/>
      <c r="DB48" s="197"/>
      <c r="DC48" s="198"/>
      <c r="DD48" s="198"/>
      <c r="DE48" s="198"/>
      <c r="DF48" s="198"/>
      <c r="DG48" s="198"/>
      <c r="DH48" s="198"/>
      <c r="DI48" s="198"/>
      <c r="DJ48" s="198"/>
      <c r="DK48" s="198"/>
      <c r="DL48" s="198"/>
      <c r="DM48" s="198"/>
      <c r="DN48" s="198"/>
      <c r="DO48" s="198"/>
      <c r="DP48" s="198"/>
      <c r="DQ48" s="198"/>
      <c r="DR48" s="198"/>
    </row>
    <row r="49" spans="1:122" ht="12.75" hidden="1" customHeight="1">
      <c r="A49" s="160"/>
      <c r="B49" s="160"/>
      <c r="C49" s="173" t="str">
        <f>IF(MasterSheet!$A$1=1,MasterSheet!C197,MasterSheet!B197)</f>
        <v>Ostali prihodi</v>
      </c>
      <c r="D49" s="174">
        <v>3697714.92</v>
      </c>
      <c r="E49" s="175">
        <f t="shared" si="0"/>
        <v>0.17207477872399832</v>
      </c>
      <c r="F49" s="174">
        <v>6117214.0500000007</v>
      </c>
      <c r="G49" s="175">
        <f t="shared" si="1"/>
        <v>0.22821167879127033</v>
      </c>
      <c r="H49" s="174">
        <v>9947215.3599999994</v>
      </c>
      <c r="I49" s="175">
        <f t="shared" si="2"/>
        <v>0.32237540057039149</v>
      </c>
      <c r="J49" s="174">
        <v>12092599.58</v>
      </c>
      <c r="K49" s="175">
        <f t="shared" si="3"/>
        <v>0.4056558061053338</v>
      </c>
      <c r="L49" s="174"/>
      <c r="M49" s="175">
        <f t="shared" si="4"/>
        <v>0</v>
      </c>
      <c r="N49" s="174">
        <v>7244132.419999999</v>
      </c>
      <c r="O49" s="175">
        <f t="shared" si="5"/>
        <v>0.22187235589586521</v>
      </c>
      <c r="P49" s="174">
        <v>8200629.4299999997</v>
      </c>
      <c r="Q49" s="175">
        <v>0.26042011527469039</v>
      </c>
      <c r="R49" s="174">
        <v>7423081.3600000003</v>
      </c>
      <c r="S49" s="175">
        <v>0.22419454424645124</v>
      </c>
      <c r="T49" s="174">
        <v>8546161.959999999</v>
      </c>
      <c r="U49" s="386">
        <f t="shared" si="6"/>
        <v>0.2471489042482431</v>
      </c>
      <c r="V49" s="389">
        <v>8916162.4280776307</v>
      </c>
      <c r="W49" s="420">
        <f t="shared" si="7"/>
        <v>0.24801564473094939</v>
      </c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246"/>
      <c r="CV49" s="246"/>
      <c r="CW49" s="247"/>
      <c r="CX49" s="247"/>
      <c r="CY49" s="247"/>
      <c r="CZ49" s="242"/>
      <c r="DA49" s="197"/>
      <c r="DB49" s="197"/>
      <c r="DC49" s="198"/>
      <c r="DD49" s="198"/>
      <c r="DE49" s="198"/>
      <c r="DF49" s="198"/>
      <c r="DG49" s="198"/>
      <c r="DH49" s="198"/>
      <c r="DI49" s="198"/>
      <c r="DJ49" s="198"/>
      <c r="DK49" s="198"/>
      <c r="DL49" s="198"/>
      <c r="DM49" s="198"/>
      <c r="DN49" s="198"/>
      <c r="DO49" s="198"/>
      <c r="DP49" s="198"/>
      <c r="DQ49" s="198"/>
      <c r="DR49" s="198"/>
    </row>
    <row r="50" spans="1:122" ht="15" customHeight="1">
      <c r="A50" s="160"/>
      <c r="B50" s="160"/>
      <c r="C50" s="178" t="str">
        <f>IF(MasterSheet!$A$1=1,MasterSheet!C198,MasterSheet!B198)</f>
        <v>Primici od otplate kredita i sredstva prenijeta iz prethodne godine</v>
      </c>
      <c r="D50" s="179">
        <v>2780504.02</v>
      </c>
      <c r="E50" s="181">
        <f t="shared" si="0"/>
        <v>0.12939196891432825</v>
      </c>
      <c r="F50" s="179">
        <v>12570110.34</v>
      </c>
      <c r="G50" s="181">
        <f t="shared" si="1"/>
        <v>0.46894647789591498</v>
      </c>
      <c r="H50" s="179"/>
      <c r="I50" s="181">
        <f t="shared" si="2"/>
        <v>0</v>
      </c>
      <c r="J50" s="179"/>
      <c r="K50" s="181">
        <f t="shared" si="3"/>
        <v>0</v>
      </c>
      <c r="L50" s="179"/>
      <c r="M50" s="181">
        <f t="shared" si="4"/>
        <v>0</v>
      </c>
      <c r="N50" s="179"/>
      <c r="O50" s="181">
        <f t="shared" si="5"/>
        <v>0</v>
      </c>
      <c r="P50" s="179"/>
      <c r="Q50" s="181">
        <v>0</v>
      </c>
      <c r="R50" s="179">
        <v>0</v>
      </c>
      <c r="S50" s="181">
        <v>0</v>
      </c>
      <c r="T50" s="179">
        <v>113989.07</v>
      </c>
      <c r="U50" s="386">
        <f t="shared" si="6"/>
        <v>3.2964825472107354E-3</v>
      </c>
      <c r="V50" s="412">
        <v>301707.61</v>
      </c>
      <c r="W50" s="420">
        <f t="shared" si="7"/>
        <v>8.3924230876216959E-3</v>
      </c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8"/>
      <c r="DD50" s="198"/>
      <c r="DE50" s="198"/>
      <c r="DF50" s="198"/>
      <c r="DG50" s="198"/>
      <c r="DH50" s="198"/>
      <c r="DI50" s="198"/>
      <c r="DJ50" s="198"/>
      <c r="DK50" s="198"/>
      <c r="DL50" s="198"/>
      <c r="DM50" s="198"/>
      <c r="DN50" s="198"/>
      <c r="DO50" s="198"/>
      <c r="DP50" s="198"/>
      <c r="DQ50" s="198"/>
      <c r="DR50" s="198"/>
    </row>
    <row r="51" spans="1:122" ht="15" hidden="1" customHeight="1" thickTop="1" thickBot="1">
      <c r="A51" s="160"/>
      <c r="B51" s="160"/>
      <c r="C51" s="183" t="str">
        <f>IF(MasterSheet!$A$1=1,MasterSheet!C199,MasterSheet!B199)</f>
        <v>Donacije</v>
      </c>
      <c r="D51" s="184">
        <v>0</v>
      </c>
      <c r="E51" s="185">
        <f t="shared" si="0"/>
        <v>0</v>
      </c>
      <c r="F51" s="184">
        <v>0</v>
      </c>
      <c r="G51" s="185">
        <f t="shared" si="1"/>
        <v>0</v>
      </c>
      <c r="H51" s="184">
        <v>0</v>
      </c>
      <c r="I51" s="185">
        <f t="shared" si="2"/>
        <v>0</v>
      </c>
      <c r="J51" s="184">
        <v>0</v>
      </c>
      <c r="K51" s="185">
        <f t="shared" si="3"/>
        <v>0</v>
      </c>
      <c r="L51" s="184">
        <v>0</v>
      </c>
      <c r="M51" s="185">
        <f t="shared" si="4"/>
        <v>0</v>
      </c>
      <c r="N51" s="186">
        <v>0</v>
      </c>
      <c r="O51" s="187">
        <f t="shared" si="5"/>
        <v>0</v>
      </c>
      <c r="P51" s="186"/>
      <c r="Q51" s="187">
        <v>0</v>
      </c>
      <c r="R51" s="184"/>
      <c r="S51" s="185">
        <v>0</v>
      </c>
      <c r="T51" s="171">
        <v>3750358.55</v>
      </c>
      <c r="U51" s="386">
        <f t="shared" si="6"/>
        <v>0.10845769253014835</v>
      </c>
      <c r="V51" s="413"/>
      <c r="W51" s="420">
        <f t="shared" si="7"/>
        <v>0</v>
      </c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245"/>
      <c r="CY51" s="197"/>
      <c r="CZ51" s="197"/>
      <c r="DA51" s="197"/>
      <c r="DB51" s="197"/>
      <c r="DC51" s="198"/>
      <c r="DD51" s="198"/>
      <c r="DE51" s="198"/>
      <c r="DF51" s="198"/>
      <c r="DG51" s="198"/>
      <c r="DH51" s="198"/>
      <c r="DI51" s="198"/>
      <c r="DJ51" s="198"/>
      <c r="DK51" s="198"/>
      <c r="DL51" s="198"/>
      <c r="DM51" s="198"/>
      <c r="DN51" s="198"/>
      <c r="DO51" s="198"/>
      <c r="DP51" s="198"/>
      <c r="DQ51" s="198"/>
      <c r="DR51" s="198"/>
    </row>
    <row r="52" spans="1:122" ht="13.5" thickBot="1">
      <c r="A52" s="160"/>
      <c r="B52" s="160"/>
      <c r="C52" s="194" t="str">
        <f>IF(MasterSheet!$A$1=1,MasterSheet!C247,MasterSheet!B247)</f>
        <v>Donacije</v>
      </c>
      <c r="D52" s="371">
        <v>1053772.6200000001</v>
      </c>
      <c r="E52" s="181">
        <f>+D52/$D$9*100</f>
        <v>4.9037769091162933E-2</v>
      </c>
      <c r="F52" s="371">
        <v>1560565.85</v>
      </c>
      <c r="G52" s="181">
        <f>+F52/$F$9*100</f>
        <v>5.8219207237455703E-2</v>
      </c>
      <c r="H52" s="371">
        <v>13738634</v>
      </c>
      <c r="I52" s="181">
        <f>+H52/$H$9*100</f>
        <v>0.44524999999999998</v>
      </c>
      <c r="J52" s="371">
        <v>22730850.149999999</v>
      </c>
      <c r="K52" s="181">
        <f>+J52/$J$9*100</f>
        <v>0.76252432572962092</v>
      </c>
      <c r="L52" s="371">
        <v>22290000</v>
      </c>
      <c r="M52" s="181">
        <f>+L52/$L$9*100</f>
        <v>0.71328000000000003</v>
      </c>
      <c r="N52" s="179">
        <v>11633716.219999999</v>
      </c>
      <c r="O52" s="347">
        <f>+N52/$N$9*100</f>
        <v>0.3563159638591118</v>
      </c>
      <c r="P52" s="179">
        <v>10530729.020000001</v>
      </c>
      <c r="Q52" s="347">
        <v>9.1501279453794854E-2</v>
      </c>
      <c r="R52" s="179">
        <v>3102369.06</v>
      </c>
      <c r="S52" s="347">
        <v>9.3698854122621605E-2</v>
      </c>
      <c r="T52" s="200">
        <v>3750358.55</v>
      </c>
      <c r="U52" s="386">
        <f t="shared" si="6"/>
        <v>0.10845769253014835</v>
      </c>
      <c r="V52" s="412">
        <v>6933606.0099999998</v>
      </c>
      <c r="W52" s="421">
        <f t="shared" si="7"/>
        <v>0.19286803922114049</v>
      </c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198"/>
      <c r="BZ52" s="198"/>
      <c r="CA52" s="198"/>
      <c r="CB52" s="198"/>
      <c r="CC52" s="198"/>
      <c r="CD52" s="198"/>
      <c r="CE52" s="198"/>
      <c r="CF52" s="198"/>
      <c r="CG52" s="198"/>
      <c r="CH52" s="198"/>
      <c r="CI52" s="198"/>
      <c r="CJ52" s="198"/>
      <c r="CK52" s="198"/>
      <c r="CL52" s="198"/>
      <c r="CM52" s="198"/>
      <c r="CN52" s="198"/>
      <c r="CO52" s="198"/>
      <c r="CP52" s="198"/>
      <c r="CQ52" s="198"/>
      <c r="CR52" s="198"/>
      <c r="CS52" s="198"/>
      <c r="CT52" s="198"/>
      <c r="CU52" s="198"/>
      <c r="CV52" s="198"/>
      <c r="CW52" s="198"/>
      <c r="CX52" s="198"/>
      <c r="CY52" s="198"/>
      <c r="CZ52" s="198"/>
      <c r="DA52" s="198"/>
      <c r="DB52" s="198"/>
      <c r="DC52" s="198"/>
      <c r="DD52" s="198"/>
      <c r="DE52" s="198"/>
      <c r="DF52" s="198"/>
      <c r="DG52" s="198"/>
      <c r="DH52" s="198"/>
      <c r="DI52" s="198"/>
      <c r="DJ52" s="198"/>
      <c r="DK52" s="198"/>
      <c r="DL52" s="198"/>
      <c r="DM52" s="198"/>
      <c r="DN52" s="198"/>
      <c r="DO52" s="198"/>
      <c r="DP52" s="198"/>
      <c r="DQ52" s="198"/>
      <c r="DR52" s="198"/>
    </row>
    <row r="53" spans="1:122" ht="15" customHeight="1" thickTop="1" thickBot="1">
      <c r="A53" s="160"/>
      <c r="B53" s="160"/>
      <c r="C53" s="188" t="str">
        <f>IF(MasterSheet!$A$1=1,MasterSheet!C200,MasterSheet!B200)</f>
        <v>Izdaci</v>
      </c>
      <c r="D53" s="189">
        <f>+D55+D69+D75+D81+D82+D83+D84++D86+D85+D93</f>
        <v>128357456.65980001</v>
      </c>
      <c r="E53" s="169">
        <f t="shared" ref="E53:O53" si="8">+E55+E69+E75+E81+E82+E83+E84++E86+E85</f>
        <v>5.6844206021592445</v>
      </c>
      <c r="F53" s="189">
        <f>+F55+++F69+F75+F81+F82+F83+F84++F86+F85+F93</f>
        <v>224958756.28000003</v>
      </c>
      <c r="G53" s="169">
        <f t="shared" si="8"/>
        <v>7.835155131132252</v>
      </c>
      <c r="H53" s="189">
        <f>+H55+H69+H75+H81+H82+H83+H84++H86+H85+H93</f>
        <v>301845792.39410996</v>
      </c>
      <c r="I53" s="169">
        <f t="shared" si="8"/>
        <v>9.2934571756384479</v>
      </c>
      <c r="J53" s="189">
        <f>+J55+J69+J75+J81+J82+J83+J84++J86+J85+J93</f>
        <v>251484084.41</v>
      </c>
      <c r="K53" s="169">
        <f t="shared" si="8"/>
        <v>7.4698930637370022</v>
      </c>
      <c r="L53" s="189">
        <f>+L55+L69+L75+L81+L82+L83+L84++L86+L85+L93</f>
        <v>219220000</v>
      </c>
      <c r="M53" s="169">
        <f t="shared" si="8"/>
        <v>6.8388150383999999</v>
      </c>
      <c r="N53" s="189">
        <f>+N55+N69+N75+N81+N82+N83+N84+N86+N85+N93</f>
        <v>184789999.78999999</v>
      </c>
      <c r="O53" s="169">
        <f t="shared" si="8"/>
        <v>4.3951941445635549</v>
      </c>
      <c r="P53" s="189">
        <f>+P55+P69+P75+P81+P82+P83+P84+P86+P85+P93</f>
        <v>204769646.10000005</v>
      </c>
      <c r="Q53" s="169">
        <v>5.0907536757700864</v>
      </c>
      <c r="R53" s="189">
        <f>+R55+R69+R75+R81+R82+R83+R84+R85</f>
        <v>146458479.02000001</v>
      </c>
      <c r="S53" s="169">
        <v>4.424255874660223</v>
      </c>
      <c r="T53" s="189">
        <f>T55+T69+T75+T81+T82+T83+T84+T86</f>
        <v>196490480.98249999</v>
      </c>
      <c r="U53" s="169">
        <f t="shared" si="6"/>
        <v>5.6823644692587987</v>
      </c>
      <c r="V53" s="390">
        <f>V55+V69+V75+V81+V82+V83+V84+V85</f>
        <v>210595268.31300002</v>
      </c>
      <c r="W53" s="419">
        <f t="shared" si="6"/>
        <v>5.8580046818636999</v>
      </c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8"/>
      <c r="DD53" s="198"/>
      <c r="DE53" s="198"/>
      <c r="DF53" s="198"/>
      <c r="DG53" s="198"/>
      <c r="DH53" s="198"/>
      <c r="DI53" s="198"/>
      <c r="DJ53" s="198"/>
      <c r="DK53" s="198"/>
      <c r="DL53" s="198"/>
      <c r="DM53" s="198"/>
      <c r="DN53" s="198"/>
      <c r="DO53" s="198"/>
      <c r="DP53" s="198"/>
      <c r="DQ53" s="198"/>
      <c r="DR53" s="198"/>
    </row>
    <row r="54" spans="1:122" ht="15" customHeight="1" thickTop="1" thickBot="1">
      <c r="A54" s="160"/>
      <c r="B54" s="160"/>
      <c r="C54" s="190" t="str">
        <f>IF(MasterSheet!$A$1=1,MasterSheet!C201,MasterSheet!B201)</f>
        <v>Tekuća potrošnja lokalne samouprave</v>
      </c>
      <c r="D54" s="191">
        <f>+D53-D81</f>
        <v>71445972.999800012</v>
      </c>
      <c r="E54" s="169">
        <f t="shared" si="0"/>
        <v>3.3247695565079818</v>
      </c>
      <c r="F54" s="191">
        <f>+F53-F81</f>
        <v>120156105.55000003</v>
      </c>
      <c r="G54" s="169">
        <f t="shared" si="1"/>
        <v>4.4826004681962326</v>
      </c>
      <c r="H54" s="191">
        <f>+H53-H81</f>
        <v>139494745.41411</v>
      </c>
      <c r="I54" s="169">
        <f t="shared" si="2"/>
        <v>4.5208304839937128</v>
      </c>
      <c r="J54" s="191">
        <f>+J53-J81</f>
        <v>139148924.41</v>
      </c>
      <c r="K54" s="169">
        <f t="shared" si="3"/>
        <v>4.6678605974505194</v>
      </c>
      <c r="L54" s="191">
        <f>+L53-L81</f>
        <v>136070000</v>
      </c>
      <c r="M54" s="169">
        <f t="shared" si="4"/>
        <v>4.3542399999999999</v>
      </c>
      <c r="N54" s="168">
        <f>+N53-N81</f>
        <v>133320325.29999998</v>
      </c>
      <c r="O54" s="192">
        <f t="shared" si="5"/>
        <v>4.0833177733537518</v>
      </c>
      <c r="P54" s="168">
        <f>+P53-P81</f>
        <v>156452941.03000006</v>
      </c>
      <c r="Q54" s="192">
        <v>3.5564029272785036</v>
      </c>
      <c r="R54" s="168">
        <f>+R53-R81</f>
        <v>99290936.840000004</v>
      </c>
      <c r="S54" s="192">
        <v>3.0000466134098458</v>
      </c>
      <c r="T54" s="168">
        <f>T53-T81</f>
        <v>147109825.1925</v>
      </c>
      <c r="U54" s="169">
        <f t="shared" si="6"/>
        <v>4.2543111481679627</v>
      </c>
      <c r="V54" s="391">
        <f>V53-V81</f>
        <v>170462425.41300002</v>
      </c>
      <c r="W54" s="419">
        <f t="shared" si="6"/>
        <v>4.7416530017524341</v>
      </c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8"/>
      <c r="DD54" s="198"/>
      <c r="DE54" s="198"/>
      <c r="DF54" s="198"/>
      <c r="DG54" s="198"/>
      <c r="DH54" s="198"/>
      <c r="DI54" s="198"/>
      <c r="DJ54" s="198"/>
      <c r="DK54" s="198"/>
      <c r="DL54" s="198"/>
      <c r="DM54" s="198"/>
      <c r="DN54" s="198"/>
      <c r="DO54" s="198"/>
      <c r="DP54" s="198"/>
      <c r="DQ54" s="198"/>
      <c r="DR54" s="198"/>
    </row>
    <row r="55" spans="1:122" ht="15" customHeight="1" thickTop="1">
      <c r="A55" s="160"/>
      <c r="B55" s="160"/>
      <c r="C55" s="193" t="str">
        <f>IF(MasterSheet!$A$1=1,MasterSheet!C202,MasterSheet!B202)</f>
        <v>Tekući izdaci</v>
      </c>
      <c r="D55" s="171">
        <f>+D56+D62+D63+D65+D66+D67+D68+D64</f>
        <v>49256706.21980001</v>
      </c>
      <c r="E55" s="172">
        <f t="shared" si="0"/>
        <v>2.2921823360696174</v>
      </c>
      <c r="F55" s="171">
        <f>+F56+F62+F63+F65+F66+F67+F68+F64</f>
        <v>71093291.460000008</v>
      </c>
      <c r="G55" s="172">
        <f t="shared" si="1"/>
        <v>2.6522399350867381</v>
      </c>
      <c r="H55" s="171">
        <f>+H56+H62+H63+H65+H66+H67+H68+H64</f>
        <v>86689566.571500003</v>
      </c>
      <c r="I55" s="172">
        <f t="shared" si="2"/>
        <v>2.8094881569710917</v>
      </c>
      <c r="J55" s="171">
        <f>+J56+J62+J63+J65+J66+J67+J68+J64</f>
        <v>75125141.88000001</v>
      </c>
      <c r="K55" s="172">
        <f t="shared" si="3"/>
        <v>2.5201322334786989</v>
      </c>
      <c r="L55" s="171">
        <f>+L56+L62+L63+L65+L66+L67+L68+L64</f>
        <v>64610000</v>
      </c>
      <c r="M55" s="172">
        <f t="shared" si="4"/>
        <v>2.06752</v>
      </c>
      <c r="N55" s="171">
        <f>+N56+N62+N63+N65+N66+N67+N68+N64</f>
        <v>65516340.920000002</v>
      </c>
      <c r="O55" s="172">
        <f t="shared" si="5"/>
        <v>2.0066260618683005</v>
      </c>
      <c r="P55" s="171">
        <f>+P56+P62+P63+P65+P66+P67+P68+P64</f>
        <v>62674225.200000018</v>
      </c>
      <c r="Q55" s="172">
        <v>1.9902897808828206</v>
      </c>
      <c r="R55" s="171">
        <f>+R56+R62+R63+R65+R66+R67+R68+R64</f>
        <v>63224762.610000007</v>
      </c>
      <c r="S55" s="172">
        <v>1.9107631875566295</v>
      </c>
      <c r="T55" s="171">
        <f>+T56+T62+T63+T65+T66+T67+T68+T64</f>
        <v>64292739.54999999</v>
      </c>
      <c r="U55" s="386">
        <f t="shared" si="6"/>
        <v>1.8593001402585378</v>
      </c>
      <c r="V55" s="411">
        <f>+V56+V62+V63+V65+V66+V67+V68+V64</f>
        <v>81103981.883000001</v>
      </c>
      <c r="W55" s="422">
        <f t="shared" si="7"/>
        <v>2.2560217491794159</v>
      </c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8"/>
      <c r="DD55" s="198"/>
      <c r="DE55" s="198"/>
      <c r="DF55" s="198"/>
      <c r="DG55" s="198"/>
      <c r="DH55" s="198"/>
      <c r="DI55" s="198"/>
      <c r="DJ55" s="198"/>
      <c r="DK55" s="198"/>
      <c r="DL55" s="198"/>
      <c r="DM55" s="198"/>
      <c r="DN55" s="198"/>
      <c r="DO55" s="198"/>
      <c r="DP55" s="198"/>
      <c r="DQ55" s="198"/>
      <c r="DR55" s="198"/>
    </row>
    <row r="56" spans="1:122" ht="15" customHeight="1">
      <c r="A56" s="160"/>
      <c r="B56" s="160"/>
      <c r="C56" s="194" t="str">
        <f>IF(MasterSheet!$A$1=1,MasterSheet!C203,MasterSheet!B203)</f>
        <v>Bruto zarade i doprinosi na teret poslodavca</v>
      </c>
      <c r="D56" s="179">
        <v>22909978.369800005</v>
      </c>
      <c r="E56" s="181">
        <f t="shared" si="0"/>
        <v>1.0661258490297363</v>
      </c>
      <c r="F56" s="179">
        <v>31729442.970000006</v>
      </c>
      <c r="G56" s="181">
        <f t="shared" si="1"/>
        <v>1.1837135970900954</v>
      </c>
      <c r="H56" s="179">
        <v>40399850.68</v>
      </c>
      <c r="I56" s="181">
        <f t="shared" si="2"/>
        <v>1.3093029128856624</v>
      </c>
      <c r="J56" s="179">
        <v>40532718.950000003</v>
      </c>
      <c r="K56" s="181">
        <f t="shared" si="3"/>
        <v>1.3597020781616909</v>
      </c>
      <c r="L56" s="179">
        <v>32760000</v>
      </c>
      <c r="M56" s="181">
        <f t="shared" si="4"/>
        <v>1.0483199999999999</v>
      </c>
      <c r="N56" s="179">
        <f>+SUM(N57:N61)</f>
        <v>32685526.710000005</v>
      </c>
      <c r="O56" s="181">
        <f t="shared" si="5"/>
        <v>1.0010881075038285</v>
      </c>
      <c r="P56" s="179">
        <f>+SUM(P57:P61)</f>
        <v>33099260.940000013</v>
      </c>
      <c r="Q56" s="181">
        <v>1.0511038723404258</v>
      </c>
      <c r="R56" s="179">
        <f>+SUM(R57:R61)</f>
        <v>36040618.039999999</v>
      </c>
      <c r="S56" s="181">
        <v>1.0885115687103593</v>
      </c>
      <c r="T56" s="179">
        <v>36835921.669999994</v>
      </c>
      <c r="U56" s="386">
        <f t="shared" si="6"/>
        <v>1.0652685638682435</v>
      </c>
      <c r="V56" s="412">
        <v>46614673.850000001</v>
      </c>
      <c r="W56" s="420">
        <f t="shared" si="7"/>
        <v>1.2966529582753825</v>
      </c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8"/>
      <c r="DD56" s="198"/>
      <c r="DE56" s="198"/>
      <c r="DF56" s="198"/>
      <c r="DG56" s="198"/>
      <c r="DH56" s="198"/>
      <c r="DI56" s="198"/>
      <c r="DJ56" s="198"/>
      <c r="DK56" s="198"/>
      <c r="DL56" s="198"/>
      <c r="DM56" s="198"/>
      <c r="DN56" s="198"/>
      <c r="DO56" s="198"/>
      <c r="DP56" s="198"/>
      <c r="DQ56" s="198"/>
      <c r="DR56" s="198"/>
    </row>
    <row r="57" spans="1:122" ht="15" hidden="1" customHeight="1">
      <c r="A57" s="160"/>
      <c r="B57" s="160"/>
      <c r="C57" s="195" t="str">
        <f>IF(MasterSheet!$A$1=1,MasterSheet!C204,MasterSheet!B204)</f>
        <v>Neto zarade</v>
      </c>
      <c r="D57" s="174">
        <v>12842648.100000005</v>
      </c>
      <c r="E57" s="175">
        <f t="shared" si="0"/>
        <v>0.59763823816836548</v>
      </c>
      <c r="F57" s="174">
        <v>18387273.760000002</v>
      </c>
      <c r="G57" s="175">
        <f t="shared" si="1"/>
        <v>0.68596432605857127</v>
      </c>
      <c r="H57" s="174">
        <v>24932926.689999998</v>
      </c>
      <c r="I57" s="175">
        <f t="shared" si="2"/>
        <v>0.80804144056261329</v>
      </c>
      <c r="J57" s="174"/>
      <c r="K57" s="175">
        <f t="shared" si="3"/>
        <v>0</v>
      </c>
      <c r="L57" s="174"/>
      <c r="M57" s="175">
        <f t="shared" si="4"/>
        <v>0</v>
      </c>
      <c r="N57" s="174">
        <v>26607131.840000004</v>
      </c>
      <c r="O57" s="175">
        <f t="shared" si="5"/>
        <v>0.8149198113323125</v>
      </c>
      <c r="P57" s="174">
        <v>25572694.79000001</v>
      </c>
      <c r="Q57" s="175">
        <v>0.8120893867894573</v>
      </c>
      <c r="R57" s="174">
        <v>25093925.329999998</v>
      </c>
      <c r="S57" s="175">
        <v>0.75789566082754456</v>
      </c>
      <c r="T57" s="174">
        <v>24202511.635679998</v>
      </c>
      <c r="U57" s="386">
        <f t="shared" si="6"/>
        <v>0.69991936249399922</v>
      </c>
      <c r="V57" s="389">
        <v>24565549.310215194</v>
      </c>
      <c r="W57" s="420">
        <f t="shared" si="7"/>
        <v>0.68332543282935165</v>
      </c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8"/>
      <c r="DD57" s="198"/>
      <c r="DE57" s="198"/>
      <c r="DF57" s="198"/>
      <c r="DG57" s="198"/>
      <c r="DH57" s="198"/>
      <c r="DI57" s="198"/>
      <c r="DJ57" s="198"/>
      <c r="DK57" s="198"/>
      <c r="DL57" s="198"/>
      <c r="DM57" s="198"/>
      <c r="DN57" s="198"/>
      <c r="DO57" s="198"/>
      <c r="DP57" s="198"/>
      <c r="DQ57" s="198"/>
      <c r="DR57" s="198"/>
    </row>
    <row r="58" spans="1:122" ht="15" hidden="1" customHeight="1">
      <c r="A58" s="160"/>
      <c r="B58" s="160"/>
      <c r="C58" s="195" t="str">
        <f>IF(MasterSheet!$A$1=1,MasterSheet!C205,MasterSheet!B205)</f>
        <v>Porez na zarade</v>
      </c>
      <c r="D58" s="174">
        <v>2843884.07</v>
      </c>
      <c r="E58" s="175">
        <f t="shared" si="0"/>
        <v>0.13234138722136907</v>
      </c>
      <c r="F58" s="174">
        <v>3358772.28</v>
      </c>
      <c r="G58" s="175">
        <f t="shared" si="1"/>
        <v>0.12530394627867933</v>
      </c>
      <c r="H58" s="174">
        <v>4100316.02</v>
      </c>
      <c r="I58" s="175">
        <f t="shared" si="2"/>
        <v>0.13288553344568316</v>
      </c>
      <c r="J58" s="174"/>
      <c r="K58" s="175">
        <f t="shared" si="3"/>
        <v>0</v>
      </c>
      <c r="L58" s="174"/>
      <c r="M58" s="175">
        <f t="shared" si="4"/>
        <v>0</v>
      </c>
      <c r="N58" s="174">
        <v>1280341.3400000001</v>
      </c>
      <c r="O58" s="175">
        <f t="shared" si="5"/>
        <v>3.9214129862174582E-2</v>
      </c>
      <c r="P58" s="174">
        <v>1523568.7499999998</v>
      </c>
      <c r="Q58" s="175">
        <v>4.8382621467132417E-2</v>
      </c>
      <c r="R58" s="174">
        <v>2345281.56</v>
      </c>
      <c r="S58" s="175">
        <v>7.0833028088190877E-2</v>
      </c>
      <c r="T58" s="174">
        <v>1466600.5179000001</v>
      </c>
      <c r="U58" s="386">
        <f t="shared" si="6"/>
        <v>4.2413040223835283E-2</v>
      </c>
      <c r="V58" s="389">
        <v>1488599.5256685</v>
      </c>
      <c r="W58" s="420">
        <f t="shared" si="7"/>
        <v>4.1407497236954104E-2</v>
      </c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248"/>
      <c r="CY58" s="197"/>
      <c r="CZ58" s="197"/>
      <c r="DA58" s="197"/>
      <c r="DB58" s="197"/>
      <c r="DC58" s="198"/>
      <c r="DD58" s="198"/>
      <c r="DE58" s="198"/>
      <c r="DF58" s="198"/>
      <c r="DG58" s="198"/>
      <c r="DH58" s="198"/>
      <c r="DI58" s="198"/>
      <c r="DJ58" s="198"/>
      <c r="DK58" s="198"/>
      <c r="DL58" s="198"/>
      <c r="DM58" s="198"/>
      <c r="DN58" s="198"/>
      <c r="DO58" s="198"/>
      <c r="DP58" s="198"/>
      <c r="DQ58" s="198"/>
      <c r="DR58" s="198"/>
    </row>
    <row r="59" spans="1:122" ht="15" hidden="1" customHeight="1">
      <c r="A59" s="160"/>
      <c r="B59" s="160"/>
      <c r="C59" s="195" t="str">
        <f>IF(MasterSheet!$A$1=1,MasterSheet!C206,MasterSheet!B206)</f>
        <v>Doprinosi na teret zaposlenog</v>
      </c>
      <c r="D59" s="174">
        <v>3661666.71</v>
      </c>
      <c r="E59" s="175">
        <f t="shared" si="0"/>
        <v>0.17039725952813067</v>
      </c>
      <c r="F59" s="174">
        <v>5065861.34</v>
      </c>
      <c r="G59" s="175">
        <f t="shared" si="1"/>
        <v>0.18898941764596155</v>
      </c>
      <c r="H59" s="174">
        <v>5810034.6499999994</v>
      </c>
      <c r="I59" s="175">
        <f t="shared" si="2"/>
        <v>0.18829513384754989</v>
      </c>
      <c r="J59" s="174"/>
      <c r="K59" s="175">
        <f t="shared" si="3"/>
        <v>0</v>
      </c>
      <c r="L59" s="174"/>
      <c r="M59" s="175">
        <f t="shared" si="4"/>
        <v>0</v>
      </c>
      <c r="N59" s="174">
        <v>3067317.62</v>
      </c>
      <c r="O59" s="175">
        <f t="shared" si="5"/>
        <v>9.3945409494640128E-2</v>
      </c>
      <c r="P59" s="174">
        <v>3904382.58</v>
      </c>
      <c r="Q59" s="175">
        <v>0.12398801460781202</v>
      </c>
      <c r="R59" s="174">
        <v>5572315.9400000004</v>
      </c>
      <c r="S59" s="175">
        <v>0.16829706855934765</v>
      </c>
      <c r="T59" s="174">
        <v>3520622.6124300002</v>
      </c>
      <c r="U59" s="386">
        <f t="shared" si="6"/>
        <v>0.10181389318459182</v>
      </c>
      <c r="V59" s="389">
        <v>3573431.9516164497</v>
      </c>
      <c r="W59" s="420">
        <f t="shared" si="7"/>
        <v>9.9400054286966619E-2</v>
      </c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8"/>
      <c r="DD59" s="198"/>
      <c r="DE59" s="198"/>
      <c r="DF59" s="198"/>
      <c r="DG59" s="198"/>
      <c r="DH59" s="198"/>
      <c r="DI59" s="198"/>
      <c r="DJ59" s="198"/>
      <c r="DK59" s="198"/>
      <c r="DL59" s="198"/>
      <c r="DM59" s="198"/>
      <c r="DN59" s="198"/>
      <c r="DO59" s="198"/>
      <c r="DP59" s="198"/>
      <c r="DQ59" s="198"/>
      <c r="DR59" s="198"/>
    </row>
    <row r="60" spans="1:122" ht="15" hidden="1" customHeight="1">
      <c r="A60" s="160"/>
      <c r="B60" s="160"/>
      <c r="C60" s="195" t="str">
        <f>IF(MasterSheet!$A$1=1,MasterSheet!C207,MasterSheet!B207)</f>
        <v>Doprinosi na teret poslodavca</v>
      </c>
      <c r="D60" s="174">
        <v>3186770.2497999999</v>
      </c>
      <c r="E60" s="175">
        <f t="shared" si="0"/>
        <v>0.14829774534878309</v>
      </c>
      <c r="F60" s="174">
        <v>4443188.17</v>
      </c>
      <c r="G60" s="175">
        <f t="shared" si="1"/>
        <v>0.16575967804514083</v>
      </c>
      <c r="H60" s="174">
        <v>4975018.1100000003</v>
      </c>
      <c r="I60" s="175">
        <f t="shared" si="2"/>
        <v>0.16123341035779104</v>
      </c>
      <c r="J60" s="174"/>
      <c r="K60" s="175">
        <f t="shared" si="3"/>
        <v>0</v>
      </c>
      <c r="L60" s="174"/>
      <c r="M60" s="175">
        <f t="shared" si="4"/>
        <v>0</v>
      </c>
      <c r="N60" s="174">
        <v>1525124.6500000001</v>
      </c>
      <c r="O60" s="175">
        <f t="shared" si="5"/>
        <v>4.6711321592649319E-2</v>
      </c>
      <c r="P60" s="174">
        <v>1867935.3099999996</v>
      </c>
      <c r="Q60" s="175">
        <v>5.9318364877738949E-2</v>
      </c>
      <c r="R60" s="174">
        <v>2698145.06</v>
      </c>
      <c r="S60" s="175">
        <v>8.1490337058290549E-2</v>
      </c>
      <c r="T60" s="174">
        <v>1688949.3070800002</v>
      </c>
      <c r="U60" s="386">
        <f t="shared" si="6"/>
        <v>4.8843208510367567E-2</v>
      </c>
      <c r="V60" s="389">
        <v>1714283.5466862</v>
      </c>
      <c r="W60" s="420">
        <f t="shared" si="7"/>
        <v>4.7685216875833096E-2</v>
      </c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8"/>
      <c r="DD60" s="198"/>
      <c r="DE60" s="198"/>
      <c r="DF60" s="198"/>
      <c r="DG60" s="198"/>
      <c r="DH60" s="198"/>
      <c r="DI60" s="198"/>
      <c r="DJ60" s="198"/>
      <c r="DK60" s="198"/>
      <c r="DL60" s="198"/>
      <c r="DM60" s="198"/>
      <c r="DN60" s="198"/>
      <c r="DO60" s="198"/>
      <c r="DP60" s="198"/>
      <c r="DQ60" s="198"/>
      <c r="DR60" s="198"/>
    </row>
    <row r="61" spans="1:122" ht="15" hidden="1" customHeight="1">
      <c r="A61" s="162"/>
      <c r="B61" s="162"/>
      <c r="C61" s="195" t="str">
        <f>IF(MasterSheet!$A$1=1,MasterSheet!C208,MasterSheet!B208)</f>
        <v>Prirez na porez</v>
      </c>
      <c r="D61" s="174">
        <v>375009.24</v>
      </c>
      <c r="E61" s="175">
        <f t="shared" si="0"/>
        <v>1.7451218763088094E-2</v>
      </c>
      <c r="F61" s="174">
        <v>474347.42</v>
      </c>
      <c r="G61" s="175">
        <f t="shared" si="1"/>
        <v>1.7696229061742213E-2</v>
      </c>
      <c r="H61" s="174">
        <v>581555.21</v>
      </c>
      <c r="I61" s="175">
        <f t="shared" si="2"/>
        <v>1.8847394672024891E-2</v>
      </c>
      <c r="J61" s="174"/>
      <c r="K61" s="175">
        <f t="shared" si="3"/>
        <v>0</v>
      </c>
      <c r="L61" s="174"/>
      <c r="M61" s="175">
        <f t="shared" si="4"/>
        <v>0</v>
      </c>
      <c r="N61" s="174">
        <v>205611.25999999998</v>
      </c>
      <c r="O61" s="175">
        <f t="shared" si="5"/>
        <v>6.2974352220520665E-3</v>
      </c>
      <c r="P61" s="174">
        <v>230679.51</v>
      </c>
      <c r="Q61" s="175">
        <v>7.3254845982851698E-3</v>
      </c>
      <c r="R61" s="174">
        <v>330950.15000000002</v>
      </c>
      <c r="S61" s="175">
        <v>9.9954741769858052E-3</v>
      </c>
      <c r="T61" s="174">
        <v>262311.82613999996</v>
      </c>
      <c r="U61" s="386">
        <f t="shared" si="6"/>
        <v>7.5858707926776351E-3</v>
      </c>
      <c r="V61" s="389">
        <v>266246.50353209995</v>
      </c>
      <c r="W61" s="420">
        <f t="shared" si="7"/>
        <v>7.4060223513796927E-3</v>
      </c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8"/>
      <c r="DD61" s="198"/>
      <c r="DE61" s="198"/>
      <c r="DF61" s="198"/>
      <c r="DG61" s="198"/>
      <c r="DH61" s="198"/>
      <c r="DI61" s="198"/>
      <c r="DJ61" s="198"/>
      <c r="DK61" s="198"/>
      <c r="DL61" s="198"/>
      <c r="DM61" s="198"/>
      <c r="DN61" s="198"/>
      <c r="DO61" s="198"/>
      <c r="DP61" s="198"/>
      <c r="DQ61" s="198"/>
      <c r="DR61" s="198"/>
    </row>
    <row r="62" spans="1:122" ht="15" customHeight="1">
      <c r="A62" s="162"/>
      <c r="B62" s="162"/>
      <c r="C62" s="194" t="str">
        <f>IF(MasterSheet!$A$1=1,MasterSheet!C209,MasterSheet!B209)</f>
        <v>Ostala lična primanja</v>
      </c>
      <c r="D62" s="179">
        <v>4368113.9400000004</v>
      </c>
      <c r="E62" s="181">
        <f t="shared" si="0"/>
        <v>0.20327208990646378</v>
      </c>
      <c r="F62" s="179">
        <v>6156084.9900000002</v>
      </c>
      <c r="G62" s="181">
        <f t="shared" si="1"/>
        <v>0.22966181645215447</v>
      </c>
      <c r="H62" s="179">
        <v>7066165.1400000006</v>
      </c>
      <c r="I62" s="181">
        <f t="shared" si="2"/>
        <v>0.22900457415089451</v>
      </c>
      <c r="J62" s="179">
        <v>6026649.0199999996</v>
      </c>
      <c r="K62" s="181">
        <f t="shared" si="3"/>
        <v>0.20216870244884264</v>
      </c>
      <c r="L62" s="179">
        <v>5720000</v>
      </c>
      <c r="M62" s="181">
        <f t="shared" si="4"/>
        <v>0.18304000000000001</v>
      </c>
      <c r="N62" s="179">
        <v>7347314.0199999996</v>
      </c>
      <c r="O62" s="181">
        <f t="shared" si="5"/>
        <v>0.22503258866768758</v>
      </c>
      <c r="P62" s="179">
        <v>2935022.82</v>
      </c>
      <c r="Q62" s="181">
        <v>9.3204916481422678E-2</v>
      </c>
      <c r="R62" s="179">
        <v>2483676.67</v>
      </c>
      <c r="S62" s="181">
        <v>7.5012886439142251E-2</v>
      </c>
      <c r="T62" s="179">
        <v>2308248.6</v>
      </c>
      <c r="U62" s="386">
        <f t="shared" si="6"/>
        <v>6.67529020503774E-2</v>
      </c>
      <c r="V62" s="412">
        <v>5051688.9400000004</v>
      </c>
      <c r="W62" s="420">
        <f t="shared" si="7"/>
        <v>0.14051985924895691</v>
      </c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8"/>
      <c r="DD62" s="198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</row>
    <row r="63" spans="1:122" ht="15" customHeight="1">
      <c r="A63" s="162"/>
      <c r="B63" s="162"/>
      <c r="C63" s="194" t="str">
        <f>IF(MasterSheet!$A$1=1,MasterSheet!C210,MasterSheet!B210)</f>
        <v>Rashodi za materijal i usluge</v>
      </c>
      <c r="D63" s="179">
        <v>14680010.780000001</v>
      </c>
      <c r="E63" s="181">
        <f t="shared" si="0"/>
        <v>0.6831407129228908</v>
      </c>
      <c r="F63" s="179">
        <v>21387573.460000001</v>
      </c>
      <c r="G63" s="181">
        <f t="shared" si="1"/>
        <v>0.7978949248274575</v>
      </c>
      <c r="H63" s="179">
        <v>23284608.100000001</v>
      </c>
      <c r="I63" s="181">
        <f t="shared" si="2"/>
        <v>0.75462172997148047</v>
      </c>
      <c r="J63" s="179">
        <v>19998061.219999999</v>
      </c>
      <c r="K63" s="181">
        <f t="shared" si="3"/>
        <v>0.67085076216034878</v>
      </c>
      <c r="L63" s="179">
        <v>17840000</v>
      </c>
      <c r="M63" s="181">
        <f t="shared" si="4"/>
        <v>0.57088000000000005</v>
      </c>
      <c r="N63" s="179">
        <v>15836529.350000001</v>
      </c>
      <c r="O63" s="181">
        <f t="shared" si="5"/>
        <v>0.48503918376722821</v>
      </c>
      <c r="P63" s="179">
        <v>16836563.879999999</v>
      </c>
      <c r="Q63" s="181">
        <v>0.53466382597650042</v>
      </c>
      <c r="R63" s="179">
        <v>15003900.02</v>
      </c>
      <c r="S63" s="181">
        <v>0.45315312654787065</v>
      </c>
      <c r="T63" s="179">
        <v>14404200.050000001</v>
      </c>
      <c r="U63" s="386">
        <f t="shared" si="6"/>
        <v>0.41655918476532</v>
      </c>
      <c r="V63" s="412">
        <v>16570787.253</v>
      </c>
      <c r="W63" s="420">
        <f t="shared" si="7"/>
        <v>0.46093984013908207</v>
      </c>
      <c r="X63" s="481"/>
      <c r="Y63" s="479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8"/>
      <c r="DD63" s="198"/>
      <c r="DE63" s="198"/>
      <c r="DF63" s="198"/>
      <c r="DG63" s="198"/>
      <c r="DH63" s="198"/>
      <c r="DI63" s="198"/>
      <c r="DJ63" s="198"/>
      <c r="DK63" s="198"/>
      <c r="DL63" s="198"/>
      <c r="DM63" s="198"/>
      <c r="DN63" s="198"/>
      <c r="DO63" s="198"/>
      <c r="DP63" s="198"/>
      <c r="DQ63" s="198"/>
      <c r="DR63" s="198"/>
    </row>
    <row r="64" spans="1:122" ht="15" customHeight="1">
      <c r="A64" s="160"/>
      <c r="B64" s="160"/>
      <c r="C64" s="194" t="str">
        <f>IF(MasterSheet!$A$1=1,MasterSheet!C211,MasterSheet!B211)</f>
        <v>Tekuće održavanje</v>
      </c>
      <c r="D64" s="179">
        <v>4644683.17</v>
      </c>
      <c r="E64" s="181">
        <f t="shared" si="0"/>
        <v>0.21614235981199684</v>
      </c>
      <c r="F64" s="179">
        <v>7490889.2599999998</v>
      </c>
      <c r="G64" s="181">
        <f t="shared" si="1"/>
        <v>0.27945865547472487</v>
      </c>
      <c r="H64" s="179">
        <v>7738618.5800000001</v>
      </c>
      <c r="I64" s="181">
        <f t="shared" si="2"/>
        <v>0.25079785390199638</v>
      </c>
      <c r="J64" s="179">
        <v>4862089.4800000004</v>
      </c>
      <c r="K64" s="181">
        <f t="shared" si="3"/>
        <v>0.16310263267359948</v>
      </c>
      <c r="L64" s="179">
        <v>4840000</v>
      </c>
      <c r="M64" s="181">
        <f t="shared" si="4"/>
        <v>0.15487999999999999</v>
      </c>
      <c r="N64" s="179">
        <v>4621732.5999999996</v>
      </c>
      <c r="O64" s="181">
        <f t="shared" si="5"/>
        <v>0.1415538315467075</v>
      </c>
      <c r="P64" s="179">
        <v>5028758.51</v>
      </c>
      <c r="Q64" s="181">
        <v>0.15969382375357252</v>
      </c>
      <c r="R64" s="179">
        <v>3852982.72</v>
      </c>
      <c r="S64" s="181">
        <v>0.12024999758381152</v>
      </c>
      <c r="T64" s="179">
        <v>3951278.9599999995</v>
      </c>
      <c r="U64" s="386">
        <f t="shared" si="6"/>
        <v>0.11426816738482892</v>
      </c>
      <c r="V64" s="412">
        <v>4761373.5799999982</v>
      </c>
      <c r="W64" s="420">
        <f t="shared" si="7"/>
        <v>0.13244432767732958</v>
      </c>
      <c r="X64" s="481"/>
      <c r="Y64" s="479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8"/>
      <c r="DD64" s="198"/>
      <c r="DE64" s="198"/>
      <c r="DF64" s="198"/>
      <c r="DG64" s="198"/>
      <c r="DH64" s="198"/>
      <c r="DI64" s="198"/>
      <c r="DJ64" s="198"/>
      <c r="DK64" s="198"/>
      <c r="DL64" s="198"/>
      <c r="DM64" s="198"/>
      <c r="DN64" s="198"/>
      <c r="DO64" s="198"/>
      <c r="DP64" s="198"/>
      <c r="DQ64" s="198"/>
      <c r="DR64" s="198"/>
    </row>
    <row r="65" spans="1:122" ht="15" customHeight="1">
      <c r="A65" s="160"/>
      <c r="B65" s="160"/>
      <c r="C65" s="194" t="str">
        <f>IF(MasterSheet!$A$1=1,MasterSheet!C212,MasterSheet!B212)</f>
        <v>Kamate</v>
      </c>
      <c r="D65" s="179">
        <v>455669.44</v>
      </c>
      <c r="E65" s="181">
        <f t="shared" si="0"/>
        <v>2.1204776397226489E-2</v>
      </c>
      <c r="F65" s="179">
        <v>836173.69</v>
      </c>
      <c r="G65" s="181">
        <f t="shared" si="1"/>
        <v>3.1194690915873902E-2</v>
      </c>
      <c r="H65" s="179">
        <v>1273698.22</v>
      </c>
      <c r="I65" s="181">
        <f t="shared" si="2"/>
        <v>4.1278785973554576E-2</v>
      </c>
      <c r="J65" s="179">
        <v>1010709.4</v>
      </c>
      <c r="K65" s="181">
        <f t="shared" si="3"/>
        <v>3.3905045286816503E-2</v>
      </c>
      <c r="L65" s="179">
        <v>1150000</v>
      </c>
      <c r="M65" s="181">
        <f t="shared" si="4"/>
        <v>3.6799999999999999E-2</v>
      </c>
      <c r="N65" s="179">
        <v>2510915.6800000002</v>
      </c>
      <c r="O65" s="181">
        <f t="shared" si="5"/>
        <v>7.6904002450229714E-2</v>
      </c>
      <c r="P65" s="179">
        <v>2860462.2</v>
      </c>
      <c r="Q65" s="181">
        <v>9.0837161003493178E-2</v>
      </c>
      <c r="R65" s="179">
        <v>3347292.06</v>
      </c>
      <c r="S65" s="181">
        <v>0.10109610570824523</v>
      </c>
      <c r="T65" s="179">
        <v>3385393.0399999996</v>
      </c>
      <c r="U65" s="386">
        <f t="shared" si="6"/>
        <v>9.7903150467046465E-2</v>
      </c>
      <c r="V65" s="412">
        <v>4442822.2999999989</v>
      </c>
      <c r="W65" s="420">
        <f t="shared" si="7"/>
        <v>0.1235833741307371</v>
      </c>
      <c r="X65" s="409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8"/>
      <c r="DD65" s="198"/>
      <c r="DE65" s="198"/>
      <c r="DF65" s="198"/>
      <c r="DG65" s="198"/>
      <c r="DH65" s="198"/>
      <c r="DI65" s="198"/>
      <c r="DJ65" s="198"/>
      <c r="DK65" s="198"/>
      <c r="DL65" s="198"/>
      <c r="DM65" s="198"/>
      <c r="DN65" s="198"/>
      <c r="DO65" s="198"/>
      <c r="DP65" s="198"/>
      <c r="DQ65" s="198"/>
      <c r="DR65" s="198"/>
    </row>
    <row r="66" spans="1:122" ht="15" customHeight="1">
      <c r="A66" s="160"/>
      <c r="B66" s="160"/>
      <c r="C66" s="194" t="str">
        <f>IF(MasterSheet!$A$1=1,MasterSheet!C213,MasterSheet!B213)</f>
        <v>Renta</v>
      </c>
      <c r="D66" s="179">
        <v>422746.26</v>
      </c>
      <c r="E66" s="181">
        <f t="shared" si="0"/>
        <v>1.9672681837219042E-2</v>
      </c>
      <c r="F66" s="179">
        <v>681936.29</v>
      </c>
      <c r="G66" s="181">
        <f t="shared" si="1"/>
        <v>2.5440637567617982E-2</v>
      </c>
      <c r="H66" s="179">
        <v>813077.09</v>
      </c>
      <c r="I66" s="181">
        <f t="shared" si="2"/>
        <v>2.6350696460980035E-2</v>
      </c>
      <c r="J66" s="179">
        <v>729952.59</v>
      </c>
      <c r="K66" s="181">
        <f t="shared" si="3"/>
        <v>2.4486836296544783E-2</v>
      </c>
      <c r="L66" s="179">
        <v>570000</v>
      </c>
      <c r="M66" s="181">
        <f t="shared" si="4"/>
        <v>1.8239999999999999E-2</v>
      </c>
      <c r="N66" s="179">
        <v>330969.98</v>
      </c>
      <c r="O66" s="181">
        <f t="shared" si="5"/>
        <v>1.0136905972434915E-2</v>
      </c>
      <c r="P66" s="179">
        <v>317175.2</v>
      </c>
      <c r="Q66" s="181">
        <v>1.007225150841537E-2</v>
      </c>
      <c r="R66" s="179">
        <v>435777.18</v>
      </c>
      <c r="S66" s="181">
        <v>1.3161497432799757E-2</v>
      </c>
      <c r="T66" s="179">
        <v>455172.39</v>
      </c>
      <c r="U66" s="386">
        <f t="shared" si="6"/>
        <v>1.3163260649527169E-2</v>
      </c>
      <c r="V66" s="412">
        <v>583055.70000000007</v>
      </c>
      <c r="W66" s="420">
        <f t="shared" si="7"/>
        <v>1.6218517385257303E-2</v>
      </c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8"/>
      <c r="DD66" s="198"/>
      <c r="DE66" s="198"/>
      <c r="DF66" s="198"/>
      <c r="DG66" s="198"/>
      <c r="DH66" s="198"/>
      <c r="DI66" s="198"/>
      <c r="DJ66" s="198"/>
      <c r="DK66" s="198"/>
      <c r="DL66" s="198"/>
      <c r="DM66" s="198"/>
      <c r="DN66" s="198"/>
      <c r="DO66" s="198"/>
      <c r="DP66" s="198"/>
      <c r="DQ66" s="198"/>
      <c r="DR66" s="198"/>
    </row>
    <row r="67" spans="1:122" ht="15" customHeight="1">
      <c r="A67" s="160"/>
      <c r="B67" s="160"/>
      <c r="C67" s="194" t="str">
        <f>IF(MasterSheet!$A$1=1,MasterSheet!C214,MasterSheet!B214)</f>
        <v>Subvencije</v>
      </c>
      <c r="D67" s="179">
        <v>535086.44999999995</v>
      </c>
      <c r="E67" s="181">
        <f t="shared" si="0"/>
        <v>2.4900481641770205E-2</v>
      </c>
      <c r="F67" s="179">
        <v>797354.68</v>
      </c>
      <c r="G67" s="181">
        <f t="shared" si="1"/>
        <v>2.974649058011565E-2</v>
      </c>
      <c r="H67" s="179">
        <v>1547180</v>
      </c>
      <c r="I67" s="181">
        <f t="shared" si="2"/>
        <v>5.0141949701840813E-2</v>
      </c>
      <c r="J67" s="179">
        <v>1131782.23</v>
      </c>
      <c r="K67" s="181">
        <f t="shared" si="3"/>
        <v>3.7966529017108348E-2</v>
      </c>
      <c r="L67" s="179">
        <v>750000</v>
      </c>
      <c r="M67" s="181">
        <f t="shared" si="4"/>
        <v>2.4E-2</v>
      </c>
      <c r="N67" s="179">
        <v>952860</v>
      </c>
      <c r="O67" s="181">
        <f t="shared" si="5"/>
        <v>2.9184073506891273E-2</v>
      </c>
      <c r="P67" s="179">
        <v>754203.5</v>
      </c>
      <c r="Q67" s="181">
        <v>2.3950571610034933E-2</v>
      </c>
      <c r="R67" s="179">
        <v>758994.65</v>
      </c>
      <c r="S67" s="181">
        <v>2.2923426457263668E-2</v>
      </c>
      <c r="T67" s="179">
        <v>417432.82999999996</v>
      </c>
      <c r="U67" s="386">
        <f t="shared" si="6"/>
        <v>1.2071859510107289E-2</v>
      </c>
      <c r="V67" s="412">
        <v>667323.80999999994</v>
      </c>
      <c r="W67" s="420">
        <f t="shared" si="7"/>
        <v>1.8562553824756602E-2</v>
      </c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8"/>
      <c r="DD67" s="198"/>
      <c r="DE67" s="198"/>
      <c r="DF67" s="198"/>
      <c r="DG67" s="198"/>
      <c r="DH67" s="198"/>
      <c r="DI67" s="198"/>
      <c r="DJ67" s="198"/>
      <c r="DK67" s="198"/>
      <c r="DL67" s="198"/>
      <c r="DM67" s="198"/>
      <c r="DN67" s="198"/>
      <c r="DO67" s="198"/>
      <c r="DP67" s="198"/>
      <c r="DQ67" s="198"/>
      <c r="DR67" s="198"/>
    </row>
    <row r="68" spans="1:122" ht="15" customHeight="1">
      <c r="A68" s="160"/>
      <c r="B68" s="160"/>
      <c r="C68" s="194" t="str">
        <f>IF(MasterSheet!$A$1=1,MasterSheet!C215,MasterSheet!B215)</f>
        <v>Ostali izdaci</v>
      </c>
      <c r="D68" s="179">
        <v>1240417.81</v>
      </c>
      <c r="E68" s="181">
        <f t="shared" si="0"/>
        <v>5.772338452231375E-2</v>
      </c>
      <c r="F68" s="179">
        <v>2013836.12</v>
      </c>
      <c r="G68" s="181">
        <f t="shared" si="1"/>
        <v>7.5129122178698007E-2</v>
      </c>
      <c r="H68" s="179">
        <v>4566368.7615</v>
      </c>
      <c r="I68" s="181">
        <f t="shared" si="2"/>
        <v>0.14798965392468239</v>
      </c>
      <c r="J68" s="179">
        <v>833178.99</v>
      </c>
      <c r="K68" s="181">
        <f t="shared" si="3"/>
        <v>2.7949647433747064E-2</v>
      </c>
      <c r="L68" s="179">
        <v>980000</v>
      </c>
      <c r="M68" s="181">
        <f t="shared" si="4"/>
        <v>3.1359999999999999E-2</v>
      </c>
      <c r="N68" s="179">
        <v>1230492.5799999998</v>
      </c>
      <c r="O68" s="181">
        <f t="shared" si="5"/>
        <v>3.7687368453292493E-2</v>
      </c>
      <c r="P68" s="179">
        <v>842778.14999999991</v>
      </c>
      <c r="Q68" s="181">
        <v>2.6763358208955222E-2</v>
      </c>
      <c r="R68" s="179">
        <v>1301521.27</v>
      </c>
      <c r="S68" s="181">
        <v>3.6654578677136819E-2</v>
      </c>
      <c r="T68" s="179">
        <v>2535092.0100000002</v>
      </c>
      <c r="U68" s="386">
        <f t="shared" si="6"/>
        <v>7.3313051563087428E-2</v>
      </c>
      <c r="V68" s="412">
        <v>2412256.4500000002</v>
      </c>
      <c r="W68" s="420">
        <f t="shared" si="7"/>
        <v>6.7100318497913786E-2</v>
      </c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8"/>
      <c r="DD68" s="198"/>
      <c r="DE68" s="198"/>
      <c r="DF68" s="198"/>
      <c r="DG68" s="198"/>
      <c r="DH68" s="198"/>
      <c r="DI68" s="198"/>
      <c r="DJ68" s="198"/>
      <c r="DK68" s="198"/>
      <c r="DL68" s="198"/>
      <c r="DM68" s="198"/>
      <c r="DN68" s="198"/>
      <c r="DO68" s="198"/>
      <c r="DP68" s="198"/>
      <c r="DQ68" s="198"/>
      <c r="DR68" s="198"/>
    </row>
    <row r="69" spans="1:122" ht="15" customHeight="1">
      <c r="A69" s="160"/>
      <c r="B69" s="160"/>
      <c r="C69" s="194" t="str">
        <f>IF(MasterSheet!$A$1=1,MasterSheet!C216,MasterSheet!B216)</f>
        <v>Transferi za socijalnu zaštitu</v>
      </c>
      <c r="D69" s="179">
        <f>SUM(D70:D74)</f>
        <v>285178.90000000002</v>
      </c>
      <c r="E69" s="181">
        <f t="shared" si="0"/>
        <v>1.3270924659127928E-2</v>
      </c>
      <c r="F69" s="179">
        <f>SUM(F70:F74)</f>
        <v>267122.38</v>
      </c>
      <c r="G69" s="181">
        <f t="shared" si="1"/>
        <v>9.9653937698190639E-3</v>
      </c>
      <c r="H69" s="179">
        <f>SUM(H70:H74)</f>
        <v>3877000.1</v>
      </c>
      <c r="I69" s="181">
        <f t="shared" si="2"/>
        <v>0.125648175395385</v>
      </c>
      <c r="J69" s="179">
        <f>SUM(J70:J74)</f>
        <v>604891.49</v>
      </c>
      <c r="K69" s="181">
        <f t="shared" si="3"/>
        <v>2.0291562898356257E-2</v>
      </c>
      <c r="L69" s="179">
        <f>SUM(L70:L74)</f>
        <v>440000</v>
      </c>
      <c r="M69" s="181">
        <f t="shared" si="4"/>
        <v>1.4080000000000001E-2</v>
      </c>
      <c r="N69" s="179">
        <f>SUM(N70:N74)</f>
        <v>761932.83999999985</v>
      </c>
      <c r="O69" s="181">
        <f t="shared" si="5"/>
        <v>2.3336381010719748E-2</v>
      </c>
      <c r="P69" s="179">
        <f>SUM(P70:P74)</f>
        <v>453275.36</v>
      </c>
      <c r="Q69" s="181">
        <v>1.4394263575738329E-2</v>
      </c>
      <c r="R69" s="179">
        <v>436472.52</v>
      </c>
      <c r="S69" s="181">
        <v>1.3182498338870433E-2</v>
      </c>
      <c r="T69" s="179">
        <v>604518.25249999994</v>
      </c>
      <c r="U69" s="386">
        <f t="shared" si="6"/>
        <v>1.7482236400705627E-2</v>
      </c>
      <c r="V69" s="412">
        <v>817712.74</v>
      </c>
      <c r="W69" s="420">
        <f t="shared" si="7"/>
        <v>2.274583421418637E-2</v>
      </c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8"/>
      <c r="DD69" s="198"/>
      <c r="DE69" s="198"/>
      <c r="DF69" s="198"/>
      <c r="DG69" s="198"/>
      <c r="DH69" s="198"/>
      <c r="DI69" s="198"/>
      <c r="DJ69" s="198"/>
      <c r="DK69" s="198"/>
      <c r="DL69" s="198"/>
      <c r="DM69" s="198"/>
      <c r="DN69" s="198"/>
      <c r="DO69" s="198"/>
      <c r="DP69" s="198"/>
      <c r="DQ69" s="198"/>
      <c r="DR69" s="198"/>
    </row>
    <row r="70" spans="1:122" ht="15" hidden="1" customHeight="1">
      <c r="A70" s="160"/>
      <c r="B70" s="160"/>
      <c r="C70" s="195" t="str">
        <f>IF(MasterSheet!$A$1=1,MasterSheet!C217,MasterSheet!B217)</f>
        <v>Prava iz oblasti socijalne zaštite</v>
      </c>
      <c r="D70" s="179">
        <v>254133.9</v>
      </c>
      <c r="E70" s="175">
        <f t="shared" si="0"/>
        <v>1.182623202568756E-2</v>
      </c>
      <c r="F70" s="179">
        <v>195543.38</v>
      </c>
      <c r="G70" s="175">
        <f t="shared" si="1"/>
        <v>7.2950337623577692E-3</v>
      </c>
      <c r="H70" s="174">
        <v>3801208.7</v>
      </c>
      <c r="I70" s="175">
        <f t="shared" si="2"/>
        <v>0.12319188164376459</v>
      </c>
      <c r="J70" s="174">
        <v>549056.49</v>
      </c>
      <c r="K70" s="175">
        <f t="shared" si="3"/>
        <v>1.8418533713518953E-2</v>
      </c>
      <c r="L70" s="179"/>
      <c r="M70" s="175">
        <f t="shared" si="4"/>
        <v>0</v>
      </c>
      <c r="N70" s="174">
        <v>761932.83999999985</v>
      </c>
      <c r="O70" s="175">
        <f t="shared" si="5"/>
        <v>2.3336381010719748E-2</v>
      </c>
      <c r="P70" s="174">
        <v>453275.36</v>
      </c>
      <c r="Q70" s="175">
        <v>1.4394263575738329E-2</v>
      </c>
      <c r="R70" s="174">
        <v>436472.52</v>
      </c>
      <c r="S70" s="175">
        <v>1.3182498338870433E-2</v>
      </c>
      <c r="T70" s="174">
        <v>604518.25249999994</v>
      </c>
      <c r="U70" s="386">
        <f t="shared" si="6"/>
        <v>1.7482236400705627E-2</v>
      </c>
      <c r="V70" s="389">
        <v>596208.6175500002</v>
      </c>
      <c r="W70" s="420">
        <f t="shared" si="7"/>
        <v>1.6584384354659254E-2</v>
      </c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8"/>
      <c r="DD70" s="198"/>
      <c r="DE70" s="198"/>
      <c r="DF70" s="198"/>
      <c r="DG70" s="198"/>
      <c r="DH70" s="198"/>
      <c r="DI70" s="198"/>
      <c r="DJ70" s="198"/>
      <c r="DK70" s="198"/>
      <c r="DL70" s="198"/>
      <c r="DM70" s="198"/>
      <c r="DN70" s="198"/>
      <c r="DO70" s="198"/>
      <c r="DP70" s="198"/>
      <c r="DQ70" s="198"/>
      <c r="DR70" s="198"/>
    </row>
    <row r="71" spans="1:122" ht="15" hidden="1" customHeight="1">
      <c r="A71" s="160"/>
      <c r="B71" s="160"/>
      <c r="C71" s="195" t="str">
        <f>IF(MasterSheet!$A$1=1,MasterSheet!C218,MasterSheet!B218)</f>
        <v>Sredstva za tehnološke viškove</v>
      </c>
      <c r="D71" s="174">
        <v>31045</v>
      </c>
      <c r="E71" s="175">
        <f t="shared" si="0"/>
        <v>1.4446926334403649E-3</v>
      </c>
      <c r="F71" s="174">
        <v>71579</v>
      </c>
      <c r="G71" s="175">
        <f t="shared" si="1"/>
        <v>2.6703600074612947E-3</v>
      </c>
      <c r="H71" s="174">
        <v>75791.399999999994</v>
      </c>
      <c r="I71" s="175">
        <f t="shared" si="2"/>
        <v>2.4562937516204304E-3</v>
      </c>
      <c r="J71" s="174">
        <v>55835</v>
      </c>
      <c r="K71" s="175">
        <f t="shared" si="3"/>
        <v>1.873029184837303E-3</v>
      </c>
      <c r="L71" s="174">
        <v>440000</v>
      </c>
      <c r="M71" s="175">
        <f t="shared" si="4"/>
        <v>1.4080000000000001E-2</v>
      </c>
      <c r="N71" s="174"/>
      <c r="O71" s="175">
        <f t="shared" si="5"/>
        <v>0</v>
      </c>
      <c r="P71" s="174"/>
      <c r="Q71" s="175">
        <v>0</v>
      </c>
      <c r="R71" s="174"/>
      <c r="S71" s="175">
        <v>0</v>
      </c>
      <c r="T71" s="174"/>
      <c r="U71" s="386">
        <f t="shared" si="6"/>
        <v>0</v>
      </c>
      <c r="V71" s="389"/>
      <c r="W71" s="420">
        <f t="shared" si="7"/>
        <v>0</v>
      </c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8"/>
      <c r="DD71" s="198"/>
      <c r="DE71" s="198"/>
      <c r="DF71" s="198"/>
      <c r="DG71" s="198"/>
      <c r="DH71" s="198"/>
      <c r="DI71" s="198"/>
      <c r="DJ71" s="198"/>
      <c r="DK71" s="198"/>
      <c r="DL71" s="198"/>
      <c r="DM71" s="198"/>
      <c r="DN71" s="198"/>
      <c r="DO71" s="198"/>
      <c r="DP71" s="198"/>
      <c r="DQ71" s="198"/>
      <c r="DR71" s="198"/>
    </row>
    <row r="72" spans="1:122" ht="15" hidden="1" customHeight="1">
      <c r="A72" s="160"/>
      <c r="B72" s="160"/>
      <c r="C72" s="195" t="str">
        <f>IF(MasterSheet!$A$1=1,MasterSheet!C219,MasterSheet!B219)</f>
        <v>Prava iz oblasti penzijskog i invalidskog osiguranja</v>
      </c>
      <c r="D72" s="174"/>
      <c r="E72" s="181">
        <f t="shared" si="0"/>
        <v>0</v>
      </c>
      <c r="F72" s="174"/>
      <c r="G72" s="181">
        <f t="shared" si="1"/>
        <v>0</v>
      </c>
      <c r="H72" s="174"/>
      <c r="I72" s="181">
        <f t="shared" si="2"/>
        <v>0</v>
      </c>
      <c r="J72" s="174"/>
      <c r="K72" s="181">
        <f t="shared" si="3"/>
        <v>0</v>
      </c>
      <c r="L72" s="174"/>
      <c r="M72" s="181">
        <f t="shared" si="4"/>
        <v>0</v>
      </c>
      <c r="N72" s="174"/>
      <c r="O72" s="181">
        <f t="shared" si="5"/>
        <v>0</v>
      </c>
      <c r="P72" s="174"/>
      <c r="Q72" s="181">
        <v>0</v>
      </c>
      <c r="R72" s="174"/>
      <c r="S72" s="181">
        <v>0</v>
      </c>
      <c r="T72" s="174"/>
      <c r="U72" s="386">
        <f t="shared" si="6"/>
        <v>0</v>
      </c>
      <c r="V72" s="389"/>
      <c r="W72" s="420">
        <f t="shared" si="7"/>
        <v>0</v>
      </c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8"/>
      <c r="DD72" s="198"/>
      <c r="DE72" s="198"/>
      <c r="DF72" s="198"/>
      <c r="DG72" s="198"/>
      <c r="DH72" s="198"/>
      <c r="DI72" s="198"/>
      <c r="DJ72" s="198"/>
      <c r="DK72" s="198"/>
      <c r="DL72" s="198"/>
      <c r="DM72" s="198"/>
      <c r="DN72" s="198"/>
      <c r="DO72" s="198"/>
      <c r="DP72" s="198"/>
      <c r="DQ72" s="198"/>
      <c r="DR72" s="198"/>
    </row>
    <row r="73" spans="1:122" ht="13.5" hidden="1" customHeight="1">
      <c r="A73" s="160"/>
      <c r="B73" s="160"/>
      <c r="C73" s="195" t="str">
        <f>IF(MasterSheet!$A$1=1,MasterSheet!C220,MasterSheet!B220)</f>
        <v>Ostala prava iz oblasti zdravstvene zaštite</v>
      </c>
      <c r="D73" s="174"/>
      <c r="E73" s="181">
        <f t="shared" si="0"/>
        <v>0</v>
      </c>
      <c r="F73" s="174"/>
      <c r="G73" s="181">
        <f t="shared" si="1"/>
        <v>0</v>
      </c>
      <c r="H73" s="174"/>
      <c r="I73" s="181">
        <f t="shared" si="2"/>
        <v>0</v>
      </c>
      <c r="J73" s="174"/>
      <c r="K73" s="181">
        <f t="shared" si="3"/>
        <v>0</v>
      </c>
      <c r="L73" s="174"/>
      <c r="M73" s="181">
        <f t="shared" si="4"/>
        <v>0</v>
      </c>
      <c r="N73" s="174"/>
      <c r="O73" s="181">
        <f t="shared" si="5"/>
        <v>0</v>
      </c>
      <c r="P73" s="174"/>
      <c r="Q73" s="181">
        <v>0</v>
      </c>
      <c r="R73" s="174"/>
      <c r="S73" s="181">
        <v>0</v>
      </c>
      <c r="T73" s="174"/>
      <c r="U73" s="386">
        <f t="shared" si="6"/>
        <v>0</v>
      </c>
      <c r="V73" s="389"/>
      <c r="W73" s="420">
        <f t="shared" si="7"/>
        <v>0</v>
      </c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8"/>
      <c r="DD73" s="198"/>
      <c r="DE73" s="198"/>
      <c r="DF73" s="198"/>
      <c r="DG73" s="198"/>
      <c r="DH73" s="198"/>
      <c r="DI73" s="198"/>
      <c r="DJ73" s="198"/>
      <c r="DK73" s="198"/>
      <c r="DL73" s="198"/>
      <c r="DM73" s="198"/>
      <c r="DN73" s="198"/>
      <c r="DO73" s="198"/>
      <c r="DP73" s="198"/>
      <c r="DQ73" s="198"/>
      <c r="DR73" s="198"/>
    </row>
    <row r="74" spans="1:122" ht="15" hidden="1" customHeight="1">
      <c r="A74" s="160"/>
      <c r="B74" s="160"/>
      <c r="C74" s="195" t="str">
        <f>IF(MasterSheet!$A$1=1,MasterSheet!C221,MasterSheet!B221)</f>
        <v>Ostala prava iz oblasti zdravstvenog osiguranja</v>
      </c>
      <c r="D74" s="174"/>
      <c r="E74" s="181">
        <f t="shared" si="0"/>
        <v>0</v>
      </c>
      <c r="F74" s="174"/>
      <c r="G74" s="181">
        <f t="shared" si="1"/>
        <v>0</v>
      </c>
      <c r="H74" s="174"/>
      <c r="I74" s="181">
        <f t="shared" si="2"/>
        <v>0</v>
      </c>
      <c r="J74" s="174"/>
      <c r="K74" s="181">
        <f t="shared" si="3"/>
        <v>0</v>
      </c>
      <c r="L74" s="174"/>
      <c r="M74" s="181">
        <f t="shared" si="4"/>
        <v>0</v>
      </c>
      <c r="N74" s="174"/>
      <c r="O74" s="181">
        <f t="shared" si="5"/>
        <v>0</v>
      </c>
      <c r="P74" s="174"/>
      <c r="Q74" s="181">
        <v>0</v>
      </c>
      <c r="R74" s="174"/>
      <c r="S74" s="181">
        <v>0</v>
      </c>
      <c r="T74" s="174"/>
      <c r="U74" s="386">
        <f t="shared" si="6"/>
        <v>0</v>
      </c>
      <c r="V74" s="389"/>
      <c r="W74" s="420">
        <f t="shared" si="7"/>
        <v>0</v>
      </c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8"/>
      <c r="DD74" s="198"/>
      <c r="DE74" s="198"/>
      <c r="DF74" s="198"/>
      <c r="DG74" s="198"/>
      <c r="DH74" s="198"/>
      <c r="DI74" s="198"/>
      <c r="DJ74" s="198"/>
      <c r="DK74" s="198"/>
      <c r="DL74" s="198"/>
      <c r="DM74" s="198"/>
      <c r="DN74" s="198"/>
      <c r="DO74" s="198"/>
      <c r="DP74" s="198"/>
      <c r="DQ74" s="198"/>
      <c r="DR74" s="198"/>
    </row>
    <row r="75" spans="1:122" ht="15" customHeight="1">
      <c r="A75" s="160"/>
      <c r="B75" s="160"/>
      <c r="C75" s="194" t="str">
        <f>IF(MasterSheet!$A$1=1,MasterSheet!C222,MasterSheet!B222)</f>
        <v>Transferi inst. pojedinicima NVO i javnom sektoru</v>
      </c>
      <c r="D75" s="179">
        <f>SUM(D76:D80)</f>
        <v>9650993.2699999996</v>
      </c>
      <c r="E75" s="181">
        <f t="shared" si="0"/>
        <v>0.44911318674670764</v>
      </c>
      <c r="F75" s="179">
        <f>SUM(F76:F80)</f>
        <v>25747211.559999999</v>
      </c>
      <c r="G75" s="181">
        <f t="shared" si="1"/>
        <v>0.96053764446931544</v>
      </c>
      <c r="H75" s="179">
        <f>SUM(H76:H80)</f>
        <v>26119681.829999998</v>
      </c>
      <c r="I75" s="181">
        <f t="shared" si="2"/>
        <v>0.84650252236193935</v>
      </c>
      <c r="J75" s="179">
        <f>SUM(J76:J80)</f>
        <v>30389270.27</v>
      </c>
      <c r="K75" s="181">
        <f t="shared" si="3"/>
        <v>1.0194320788326066</v>
      </c>
      <c r="L75" s="179">
        <f>SUM(L76:L80)</f>
        <v>29330000</v>
      </c>
      <c r="M75" s="181">
        <f t="shared" si="4"/>
        <v>0.93855999999999995</v>
      </c>
      <c r="N75" s="179">
        <f>SUM(N76:N80)</f>
        <v>25970721.580000002</v>
      </c>
      <c r="O75" s="181">
        <f t="shared" si="5"/>
        <v>0.79542791975497718</v>
      </c>
      <c r="P75" s="179">
        <f>SUM(P76:P80)</f>
        <v>32940489.75</v>
      </c>
      <c r="Q75" s="181">
        <v>1.0460619164814227</v>
      </c>
      <c r="R75" s="179">
        <f>SUM(R76:R80)</f>
        <v>32437054.77</v>
      </c>
      <c r="S75" s="181">
        <v>0.97967546874056177</v>
      </c>
      <c r="T75" s="179">
        <v>35489630.489999995</v>
      </c>
      <c r="U75" s="386">
        <f t="shared" si="6"/>
        <v>1.026334783828335</v>
      </c>
      <c r="V75" s="412">
        <v>37814642.710000001</v>
      </c>
      <c r="W75" s="420">
        <f t="shared" si="7"/>
        <v>1.0518676692628652</v>
      </c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8"/>
      <c r="DD75" s="198"/>
      <c r="DE75" s="198"/>
      <c r="DF75" s="198"/>
      <c r="DG75" s="198"/>
      <c r="DH75" s="198"/>
      <c r="DI75" s="198"/>
      <c r="DJ75" s="198"/>
      <c r="DK75" s="198"/>
      <c r="DL75" s="198"/>
      <c r="DM75" s="198"/>
      <c r="DN75" s="198"/>
      <c r="DO75" s="198"/>
      <c r="DP75" s="198"/>
      <c r="DQ75" s="198"/>
      <c r="DR75" s="198"/>
    </row>
    <row r="76" spans="1:122" ht="15" hidden="1" customHeight="1">
      <c r="A76" s="160"/>
      <c r="B76" s="160"/>
      <c r="C76" s="195" t="str">
        <f>IF(MasterSheet!$A$1=1,MasterSheet!C223,MasterSheet!B223)</f>
        <v>Transferi javnim institucijama</v>
      </c>
      <c r="D76" s="174">
        <v>4594921.79</v>
      </c>
      <c r="E76" s="175">
        <f t="shared" si="0"/>
        <v>0.21382669226115686</v>
      </c>
      <c r="F76" s="174">
        <v>7631561.1200000001</v>
      </c>
      <c r="G76" s="175">
        <f t="shared" si="1"/>
        <v>0.28470662637567618</v>
      </c>
      <c r="H76" s="174">
        <v>8699880.1600000001</v>
      </c>
      <c r="I76" s="175">
        <f t="shared" si="2"/>
        <v>0.28195100337049517</v>
      </c>
      <c r="J76" s="174">
        <v>30389270.27</v>
      </c>
      <c r="K76" s="175">
        <f t="shared" si="3"/>
        <v>1.0194320788326066</v>
      </c>
      <c r="L76" s="174">
        <v>29330000</v>
      </c>
      <c r="M76" s="175">
        <f t="shared" si="4"/>
        <v>0.93855999999999995</v>
      </c>
      <c r="N76" s="174">
        <v>7736126.5500000017</v>
      </c>
      <c r="O76" s="175">
        <f t="shared" si="5"/>
        <v>0.23694108882082701</v>
      </c>
      <c r="P76" s="174">
        <v>10302219.9</v>
      </c>
      <c r="Q76" s="175">
        <v>0.32715845982851705</v>
      </c>
      <c r="R76" s="174">
        <v>16162528.719999999</v>
      </c>
      <c r="S76" s="175">
        <v>0.48814644276653574</v>
      </c>
      <c r="T76" s="174">
        <v>11554293.226415399</v>
      </c>
      <c r="U76" s="386">
        <f t="shared" si="6"/>
        <v>0.33414191348550853</v>
      </c>
      <c r="V76" s="389">
        <v>11727607.624811629</v>
      </c>
      <c r="W76" s="420">
        <f t="shared" si="7"/>
        <v>0.32621996174719409</v>
      </c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8"/>
      <c r="DD76" s="198"/>
      <c r="DE76" s="198"/>
      <c r="DF76" s="198"/>
      <c r="DG76" s="198"/>
      <c r="DH76" s="198"/>
      <c r="DI76" s="198"/>
      <c r="DJ76" s="198"/>
      <c r="DK76" s="198"/>
      <c r="DL76" s="198"/>
      <c r="DM76" s="198"/>
      <c r="DN76" s="198"/>
      <c r="DO76" s="198"/>
      <c r="DP76" s="198"/>
      <c r="DQ76" s="198"/>
      <c r="DR76" s="198"/>
    </row>
    <row r="77" spans="1:122" ht="15" hidden="1" customHeight="1">
      <c r="A77" s="160"/>
      <c r="B77" s="160"/>
      <c r="C77" s="195" t="str">
        <f>IF(MasterSheet!$A$1=1,MasterSheet!C224,MasterSheet!B224)</f>
        <v>Transferi nevladinim organizacijama</v>
      </c>
      <c r="D77" s="174">
        <v>3246552.13</v>
      </c>
      <c r="E77" s="175">
        <f t="shared" si="0"/>
        <v>0.15107972125273397</v>
      </c>
      <c r="F77" s="174">
        <v>3439884.9</v>
      </c>
      <c r="G77" s="175">
        <f t="shared" si="1"/>
        <v>0.12832997202014551</v>
      </c>
      <c r="H77" s="174">
        <v>3630299.76</v>
      </c>
      <c r="I77" s="175">
        <f t="shared" si="2"/>
        <v>0.11765296085040186</v>
      </c>
      <c r="J77" s="174"/>
      <c r="K77" s="175">
        <f t="shared" si="3"/>
        <v>0</v>
      </c>
      <c r="L77" s="174"/>
      <c r="M77" s="175">
        <f t="shared" si="4"/>
        <v>0</v>
      </c>
      <c r="N77" s="174">
        <v>1704066.0099999998</v>
      </c>
      <c r="O77" s="175">
        <f t="shared" si="5"/>
        <v>5.2191914548238884E-2</v>
      </c>
      <c r="P77" s="174">
        <v>2007979.5599999998</v>
      </c>
      <c r="Q77" s="175">
        <v>6.3765625912988247E-2</v>
      </c>
      <c r="R77" s="174">
        <v>328847.71000000002</v>
      </c>
      <c r="S77" s="175">
        <v>9.9319755360918159E-3</v>
      </c>
      <c r="T77" s="174">
        <v>2050900.7986499998</v>
      </c>
      <c r="U77" s="386">
        <f t="shared" si="6"/>
        <v>5.9310587311663145E-2</v>
      </c>
      <c r="V77" s="389">
        <v>2102173.3186162496</v>
      </c>
      <c r="W77" s="420">
        <f t="shared" si="7"/>
        <v>5.8474918459422799E-2</v>
      </c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8"/>
      <c r="DD77" s="198"/>
      <c r="DE77" s="198"/>
      <c r="DF77" s="198"/>
      <c r="DG77" s="198"/>
      <c r="DH77" s="198"/>
      <c r="DI77" s="198"/>
      <c r="DJ77" s="198"/>
      <c r="DK77" s="198"/>
      <c r="DL77" s="198"/>
      <c r="DM77" s="198"/>
      <c r="DN77" s="198"/>
      <c r="DO77" s="198"/>
      <c r="DP77" s="198"/>
      <c r="DQ77" s="198"/>
      <c r="DR77" s="198"/>
    </row>
    <row r="78" spans="1:122" ht="15" hidden="1" customHeight="1">
      <c r="A78" s="160"/>
      <c r="B78" s="160"/>
      <c r="C78" s="195" t="str">
        <f>IF(MasterSheet!$A$1=1,MasterSheet!C225,MasterSheet!B225)</f>
        <v>Transferi pojedincima</v>
      </c>
      <c r="D78" s="174">
        <v>1809519.35</v>
      </c>
      <c r="E78" s="175">
        <f t="shared" si="0"/>
        <v>8.4206773232816806E-2</v>
      </c>
      <c r="F78" s="174">
        <v>2954250.77</v>
      </c>
      <c r="G78" s="175">
        <f t="shared" si="1"/>
        <v>0.11021267562022011</v>
      </c>
      <c r="H78" s="174">
        <v>4125355.32</v>
      </c>
      <c r="I78" s="175">
        <f t="shared" si="2"/>
        <v>0.1336970222971221</v>
      </c>
      <c r="J78" s="174"/>
      <c r="K78" s="175">
        <f t="shared" si="3"/>
        <v>0</v>
      </c>
      <c r="L78" s="174"/>
      <c r="M78" s="175">
        <f t="shared" si="4"/>
        <v>0</v>
      </c>
      <c r="N78" s="174">
        <v>2805869.4000000004</v>
      </c>
      <c r="O78" s="175">
        <f t="shared" si="5"/>
        <v>8.5937807044410425E-2</v>
      </c>
      <c r="P78" s="174">
        <v>2876786.48</v>
      </c>
      <c r="Q78" s="175">
        <v>9.135555668466179E-2</v>
      </c>
      <c r="R78" s="174">
        <v>2595063.2000000002</v>
      </c>
      <c r="S78" s="175">
        <v>7.8377022047719735E-2</v>
      </c>
      <c r="T78" s="174">
        <v>3082028.8015999999</v>
      </c>
      <c r="U78" s="386">
        <f t="shared" si="6"/>
        <v>8.913007321206512E-2</v>
      </c>
      <c r="V78" s="389">
        <v>3261579.5216399995</v>
      </c>
      <c r="W78" s="420">
        <f t="shared" si="7"/>
        <v>9.0725438710431136E-2</v>
      </c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8"/>
      <c r="DD78" s="198"/>
      <c r="DE78" s="198"/>
      <c r="DF78" s="198"/>
      <c r="DG78" s="198"/>
      <c r="DH78" s="198"/>
      <c r="DI78" s="198"/>
      <c r="DJ78" s="198"/>
      <c r="DK78" s="198"/>
      <c r="DL78" s="198"/>
      <c r="DM78" s="198"/>
      <c r="DN78" s="198"/>
      <c r="DO78" s="198"/>
      <c r="DP78" s="198"/>
      <c r="DQ78" s="198"/>
      <c r="DR78" s="198"/>
    </row>
    <row r="79" spans="1:122" ht="15" hidden="1" customHeight="1">
      <c r="A79" s="160"/>
      <c r="B79" s="160"/>
      <c r="C79" s="195" t="str">
        <f>IF(MasterSheet!$A$1=1,MasterSheet!C226,MasterSheet!B226)</f>
        <v>Transferi opštinama</v>
      </c>
      <c r="D79" s="174"/>
      <c r="E79" s="175">
        <f t="shared" ref="E79:E101" si="9">+D79/$D$9*100</f>
        <v>0</v>
      </c>
      <c r="F79" s="174"/>
      <c r="G79" s="175">
        <f t="shared" ref="G79:G101" si="10">+F79/$F$9*100</f>
        <v>0</v>
      </c>
      <c r="H79" s="174"/>
      <c r="I79" s="175">
        <f t="shared" si="2"/>
        <v>0</v>
      </c>
      <c r="J79" s="174"/>
      <c r="K79" s="175">
        <f t="shared" si="3"/>
        <v>0</v>
      </c>
      <c r="L79" s="174"/>
      <c r="M79" s="175">
        <f t="shared" si="4"/>
        <v>0</v>
      </c>
      <c r="N79" s="174"/>
      <c r="O79" s="175">
        <f t="shared" si="5"/>
        <v>0</v>
      </c>
      <c r="P79" s="174"/>
      <c r="Q79" s="175">
        <v>0</v>
      </c>
      <c r="R79" s="174">
        <v>0</v>
      </c>
      <c r="S79" s="175">
        <v>0</v>
      </c>
      <c r="T79" s="174"/>
      <c r="U79" s="386">
        <f t="shared" ref="U79:W101" si="11">T79/T$9*100</f>
        <v>0</v>
      </c>
      <c r="V79" s="389"/>
      <c r="W79" s="420">
        <f t="shared" ref="W79:W101" si="12">V79/V$9*100</f>
        <v>0</v>
      </c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  <c r="BC79" s="162"/>
      <c r="BD79" s="162"/>
      <c r="BE79" s="162"/>
      <c r="BF79" s="162"/>
      <c r="BG79" s="162"/>
      <c r="BH79" s="162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8"/>
      <c r="DD79" s="198"/>
      <c r="DE79" s="198"/>
      <c r="DF79" s="198"/>
      <c r="DG79" s="198"/>
      <c r="DH79" s="198"/>
      <c r="DI79" s="198"/>
      <c r="DJ79" s="198"/>
      <c r="DK79" s="198"/>
      <c r="DL79" s="198"/>
      <c r="DM79" s="198"/>
      <c r="DN79" s="198"/>
      <c r="DO79" s="198"/>
      <c r="DP79" s="198"/>
      <c r="DQ79" s="198"/>
      <c r="DR79" s="198"/>
    </row>
    <row r="80" spans="1:122" ht="15" hidden="1" customHeight="1">
      <c r="A80" s="164"/>
      <c r="B80" s="164"/>
      <c r="C80" s="195" t="str">
        <f>IF(MasterSheet!$A$1=1,MasterSheet!C227,MasterSheet!B227)</f>
        <v>Transferi javnim preduzećima</v>
      </c>
      <c r="D80" s="174"/>
      <c r="E80" s="175">
        <f t="shared" si="9"/>
        <v>0</v>
      </c>
      <c r="F80" s="174">
        <v>11721514.77</v>
      </c>
      <c r="G80" s="175">
        <f t="shared" si="10"/>
        <v>0.43728837045327362</v>
      </c>
      <c r="H80" s="174">
        <v>9664146.5899999999</v>
      </c>
      <c r="I80" s="175">
        <f t="shared" ref="I80:I101" si="13">+H80/$H$9*100</f>
        <v>0.31320153584392013</v>
      </c>
      <c r="J80" s="174"/>
      <c r="K80" s="175">
        <f t="shared" ref="K80:K101" si="14">+J80/$J$9*100</f>
        <v>0</v>
      </c>
      <c r="L80" s="174"/>
      <c r="M80" s="175">
        <f t="shared" ref="M80:M101" si="15">+L80/$L$9*100</f>
        <v>0</v>
      </c>
      <c r="N80" s="174">
        <v>13724659.619999999</v>
      </c>
      <c r="O80" s="175">
        <f t="shared" ref="O80:O101" si="16">+N80/$N$9*100</f>
        <v>0.42035710934150072</v>
      </c>
      <c r="P80" s="174">
        <v>17753503.809999999</v>
      </c>
      <c r="Q80" s="175">
        <v>0.56378227405525561</v>
      </c>
      <c r="R80" s="174">
        <v>13350615.140000001</v>
      </c>
      <c r="S80" s="175">
        <v>0.40322002839021442</v>
      </c>
      <c r="T80" s="174">
        <v>15649051.266684005</v>
      </c>
      <c r="U80" s="386">
        <f t="shared" si="11"/>
        <v>0.45255939346667062</v>
      </c>
      <c r="V80" s="389">
        <v>16040277.548351103</v>
      </c>
      <c r="W80" s="420">
        <f t="shared" si="12"/>
        <v>0.44618296379279843</v>
      </c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  <c r="BC80" s="162"/>
      <c r="BD80" s="162"/>
      <c r="BE80" s="162"/>
      <c r="BF80" s="162"/>
      <c r="BG80" s="162"/>
      <c r="BH80" s="162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8"/>
      <c r="DD80" s="198"/>
      <c r="DE80" s="198"/>
      <c r="DF80" s="198"/>
      <c r="DG80" s="198"/>
      <c r="DH80" s="198"/>
      <c r="DI80" s="198"/>
      <c r="DJ80" s="198"/>
      <c r="DK80" s="198"/>
      <c r="DL80" s="198"/>
      <c r="DM80" s="198"/>
      <c r="DN80" s="198"/>
      <c r="DO80" s="198"/>
      <c r="DP80" s="198"/>
      <c r="DQ80" s="198"/>
      <c r="DR80" s="198"/>
    </row>
    <row r="81" spans="1:122" ht="15" customHeight="1">
      <c r="A81" s="164"/>
      <c r="B81" s="249"/>
      <c r="C81" s="194" t="str">
        <f>IF(MasterSheet!$A$1=1,MasterSheet!C228,MasterSheet!B228)</f>
        <v xml:space="preserve">Kapitalni budzet </v>
      </c>
      <c r="D81" s="179">
        <v>56911483.659999996</v>
      </c>
      <c r="E81" s="181">
        <f t="shared" si="9"/>
        <v>2.6484007473591138</v>
      </c>
      <c r="F81" s="179">
        <v>104802650.73</v>
      </c>
      <c r="G81" s="181">
        <f t="shared" si="10"/>
        <v>3.9098172255176276</v>
      </c>
      <c r="H81" s="179">
        <v>162351046.97999996</v>
      </c>
      <c r="I81" s="181">
        <f t="shared" si="13"/>
        <v>5.2615713955146468</v>
      </c>
      <c r="J81" s="179">
        <v>112335160</v>
      </c>
      <c r="K81" s="181">
        <f t="shared" si="14"/>
        <v>3.7683716873532371</v>
      </c>
      <c r="L81" s="179">
        <v>83150000</v>
      </c>
      <c r="M81" s="181">
        <f t="shared" si="15"/>
        <v>2.6608000000000001</v>
      </c>
      <c r="N81" s="179">
        <v>51469674.490000002</v>
      </c>
      <c r="O81" s="181">
        <f t="shared" si="16"/>
        <v>1.5764065693721285</v>
      </c>
      <c r="P81" s="179">
        <v>48316705.07</v>
      </c>
      <c r="Q81" s="181">
        <v>1.5343507484915846</v>
      </c>
      <c r="R81" s="179">
        <v>47167542.18</v>
      </c>
      <c r="S81" s="181">
        <v>1.4242092612503774</v>
      </c>
      <c r="T81" s="179">
        <v>49380655.789999999</v>
      </c>
      <c r="U81" s="386">
        <f t="shared" si="11"/>
        <v>1.4280533210908355</v>
      </c>
      <c r="V81" s="412">
        <v>40132842.900000006</v>
      </c>
      <c r="W81" s="420">
        <f t="shared" si="12"/>
        <v>1.1163516801112658</v>
      </c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8"/>
      <c r="DD81" s="198"/>
      <c r="DE81" s="198"/>
      <c r="DF81" s="198"/>
      <c r="DG81" s="198"/>
      <c r="DH81" s="198"/>
      <c r="DI81" s="198"/>
      <c r="DJ81" s="198"/>
      <c r="DK81" s="198"/>
      <c r="DL81" s="198"/>
      <c r="DM81" s="198"/>
      <c r="DN81" s="198"/>
      <c r="DO81" s="198"/>
      <c r="DP81" s="198"/>
      <c r="DQ81" s="198"/>
      <c r="DR81" s="198"/>
    </row>
    <row r="82" spans="1:122" s="252" customFormat="1" ht="16.5" customHeight="1">
      <c r="A82" s="160"/>
      <c r="B82" s="160"/>
      <c r="C82" s="194" t="str">
        <f>IF(MasterSheet!$A$1=1,MasterSheet!C230,MasterSheet!B230)</f>
        <v>Pozajmice i krediti</v>
      </c>
      <c r="D82" s="179">
        <v>1165260.56</v>
      </c>
      <c r="E82" s="181">
        <f t="shared" si="9"/>
        <v>5.422590906975662E-2</v>
      </c>
      <c r="F82" s="179">
        <v>7077.33</v>
      </c>
      <c r="G82" s="181">
        <f t="shared" si="10"/>
        <v>2.6403021824286514E-4</v>
      </c>
      <c r="H82" s="179">
        <v>971121</v>
      </c>
      <c r="I82" s="181">
        <f t="shared" si="13"/>
        <v>3.1472679543686807E-2</v>
      </c>
      <c r="J82" s="179">
        <v>609500</v>
      </c>
      <c r="K82" s="181">
        <f t="shared" si="14"/>
        <v>2.0446159007044617E-2</v>
      </c>
      <c r="L82" s="179">
        <v>970000</v>
      </c>
      <c r="M82" s="181">
        <f t="shared" si="15"/>
        <v>3.1040000000000002E-2</v>
      </c>
      <c r="N82" s="179">
        <v>2142181.59</v>
      </c>
      <c r="O82" s="181">
        <f t="shared" si="16"/>
        <v>6.561046217457886E-2</v>
      </c>
      <c r="P82" s="179">
        <v>1189239.27</v>
      </c>
      <c r="Q82" s="181">
        <v>3.7765616703715463E-2</v>
      </c>
      <c r="R82" s="179">
        <v>1376437.67</v>
      </c>
      <c r="S82" s="181">
        <v>4.1571660223497432E-2</v>
      </c>
      <c r="T82" s="179">
        <v>1276416.05</v>
      </c>
      <c r="U82" s="386">
        <f t="shared" si="11"/>
        <v>3.6913041152144367E-2</v>
      </c>
      <c r="V82" s="412">
        <v>1723394.15</v>
      </c>
      <c r="W82" s="420">
        <f t="shared" si="12"/>
        <v>4.7938641168289289E-2</v>
      </c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  <c r="BE82" s="249"/>
      <c r="BF82" s="249"/>
      <c r="BG82" s="249"/>
      <c r="BH82" s="249"/>
      <c r="BI82" s="250"/>
      <c r="BJ82" s="250"/>
      <c r="BK82" s="250"/>
      <c r="BL82" s="250"/>
      <c r="BM82" s="250"/>
      <c r="BN82" s="250"/>
      <c r="BO82" s="250"/>
      <c r="BP82" s="250"/>
      <c r="BQ82" s="250"/>
      <c r="BR82" s="250"/>
      <c r="BS82" s="250"/>
      <c r="BT82" s="250"/>
      <c r="BU82" s="250"/>
      <c r="BV82" s="250"/>
      <c r="BW82" s="250"/>
      <c r="BX82" s="250"/>
      <c r="BY82" s="250"/>
      <c r="BZ82" s="250"/>
      <c r="CA82" s="250"/>
      <c r="CB82" s="250"/>
      <c r="CC82" s="250"/>
      <c r="CD82" s="250"/>
      <c r="CE82" s="250"/>
      <c r="CF82" s="250"/>
      <c r="CG82" s="250"/>
      <c r="CH82" s="250"/>
      <c r="CI82" s="250"/>
      <c r="CJ82" s="250"/>
      <c r="CK82" s="250"/>
      <c r="CL82" s="250"/>
      <c r="CM82" s="250"/>
      <c r="CN82" s="250"/>
      <c r="CO82" s="250"/>
      <c r="CP82" s="250"/>
      <c r="CQ82" s="250"/>
      <c r="CR82" s="250"/>
      <c r="CS82" s="250"/>
      <c r="CT82" s="250"/>
      <c r="CU82" s="250"/>
      <c r="CV82" s="250"/>
      <c r="CW82" s="250"/>
      <c r="CX82" s="250"/>
      <c r="CY82" s="250"/>
      <c r="CZ82" s="250"/>
      <c r="DA82" s="250"/>
      <c r="DB82" s="250"/>
      <c r="DC82" s="251"/>
      <c r="DD82" s="251"/>
      <c r="DE82" s="251"/>
      <c r="DF82" s="251"/>
      <c r="DG82" s="251"/>
      <c r="DH82" s="251"/>
      <c r="DI82" s="251"/>
      <c r="DJ82" s="251"/>
      <c r="DK82" s="251"/>
      <c r="DL82" s="251"/>
      <c r="DM82" s="251"/>
      <c r="DN82" s="251"/>
      <c r="DO82" s="251"/>
      <c r="DP82" s="251"/>
      <c r="DQ82" s="251"/>
      <c r="DR82" s="251"/>
    </row>
    <row r="83" spans="1:122">
      <c r="A83" s="160"/>
      <c r="B83" s="160"/>
      <c r="C83" s="194" t="str">
        <f>IF(MasterSheet!$A$1=1,MasterSheet!C232,MasterSheet!B232)</f>
        <v>Otplata neizmirenih obaveza iz prethodnog perioda</v>
      </c>
      <c r="D83" s="179"/>
      <c r="E83" s="181">
        <f t="shared" si="9"/>
        <v>0</v>
      </c>
      <c r="F83" s="179"/>
      <c r="G83" s="181">
        <f t="shared" si="10"/>
        <v>0</v>
      </c>
      <c r="H83" s="179"/>
      <c r="I83" s="181">
        <f t="shared" si="13"/>
        <v>0</v>
      </c>
      <c r="J83" s="179"/>
      <c r="K83" s="181">
        <f t="shared" si="14"/>
        <v>0</v>
      </c>
      <c r="L83" s="179"/>
      <c r="M83" s="181">
        <f t="shared" si="15"/>
        <v>0</v>
      </c>
      <c r="N83" s="180"/>
      <c r="O83" s="196">
        <f t="shared" si="16"/>
        <v>0</v>
      </c>
      <c r="P83" s="180"/>
      <c r="Q83" s="196">
        <v>0</v>
      </c>
      <c r="R83" s="179">
        <v>0</v>
      </c>
      <c r="S83" s="181">
        <v>0</v>
      </c>
      <c r="T83" s="179">
        <v>40559662.529999994</v>
      </c>
      <c r="U83" s="386">
        <f t="shared" si="11"/>
        <v>1.1729564918013822</v>
      </c>
      <c r="V83" s="412">
        <v>47118710.25</v>
      </c>
      <c r="W83" s="420">
        <f t="shared" si="12"/>
        <v>1.3106734422809458</v>
      </c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2"/>
      <c r="BE83" s="162"/>
      <c r="BF83" s="162"/>
      <c r="BG83" s="162"/>
      <c r="BH83" s="162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8"/>
      <c r="DD83" s="198"/>
      <c r="DE83" s="198"/>
      <c r="DF83" s="198"/>
      <c r="DG83" s="198"/>
      <c r="DH83" s="198"/>
      <c r="DI83" s="198"/>
      <c r="DJ83" s="198"/>
      <c r="DK83" s="198"/>
      <c r="DL83" s="198"/>
      <c r="DM83" s="198"/>
      <c r="DN83" s="198"/>
      <c r="DO83" s="198"/>
      <c r="DP83" s="198"/>
      <c r="DQ83" s="198"/>
      <c r="DR83" s="198"/>
    </row>
    <row r="84" spans="1:122" ht="13.5" thickBot="1">
      <c r="A84" s="160"/>
      <c r="B84" s="160"/>
      <c r="C84" s="199" t="str">
        <f>IF(MasterSheet!$A$1=1,MasterSheet!C233,MasterSheet!B233)</f>
        <v>Rezerve</v>
      </c>
      <c r="D84" s="200">
        <v>4882891.71</v>
      </c>
      <c r="E84" s="201">
        <f t="shared" si="9"/>
        <v>0.22722749825492111</v>
      </c>
      <c r="F84" s="200">
        <v>8103979.8300000001</v>
      </c>
      <c r="G84" s="201">
        <f t="shared" si="10"/>
        <v>0.30233090207050922</v>
      </c>
      <c r="H84" s="200">
        <v>6750498.1299999999</v>
      </c>
      <c r="I84" s="201">
        <f t="shared" si="13"/>
        <v>0.21877424585169822</v>
      </c>
      <c r="J84" s="200">
        <v>3613548.59</v>
      </c>
      <c r="K84" s="201">
        <f t="shared" si="14"/>
        <v>0.12121934216705803</v>
      </c>
      <c r="L84" s="200">
        <v>3250000</v>
      </c>
      <c r="M84" s="201">
        <f t="shared" si="15"/>
        <v>0.104</v>
      </c>
      <c r="N84" s="200">
        <v>2296279.0099999998</v>
      </c>
      <c r="O84" s="201">
        <f t="shared" si="16"/>
        <v>7.0330138131699846E-2</v>
      </c>
      <c r="P84" s="200">
        <v>3457991.1</v>
      </c>
      <c r="Q84" s="201">
        <v>0.10981235630358845</v>
      </c>
      <c r="R84" s="200">
        <v>1816209.27</v>
      </c>
      <c r="S84" s="201">
        <v>5.4853798550286915E-2</v>
      </c>
      <c r="T84" s="200">
        <v>2464920.5699999998</v>
      </c>
      <c r="U84" s="386">
        <f t="shared" si="11"/>
        <v>7.1283743601607899E-2</v>
      </c>
      <c r="V84" s="414">
        <v>1883983.68</v>
      </c>
      <c r="W84" s="421">
        <f t="shared" si="12"/>
        <v>5.2405665646731568E-2</v>
      </c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  <c r="BC84" s="162"/>
      <c r="BD84" s="162"/>
      <c r="BE84" s="162"/>
      <c r="BF84" s="162"/>
      <c r="BG84" s="162"/>
      <c r="BH84" s="162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8"/>
      <c r="DD84" s="198"/>
      <c r="DE84" s="198"/>
      <c r="DF84" s="198"/>
      <c r="DG84" s="198"/>
      <c r="DH84" s="198"/>
      <c r="DI84" s="198"/>
      <c r="DJ84" s="198"/>
      <c r="DK84" s="198"/>
      <c r="DL84" s="198"/>
      <c r="DM84" s="198"/>
      <c r="DN84" s="198"/>
      <c r="DO84" s="198"/>
      <c r="DP84" s="198"/>
      <c r="DQ84" s="198"/>
      <c r="DR84" s="198"/>
    </row>
    <row r="85" spans="1:122" ht="14.25" thickTop="1" thickBot="1">
      <c r="A85" s="160"/>
      <c r="B85" s="160"/>
      <c r="C85" s="202" t="str">
        <f>IF(MasterSheet!$A$1=1,MasterSheet!C241,MasterSheet!B241)</f>
        <v>Otplata garancija</v>
      </c>
      <c r="D85" s="203"/>
      <c r="E85" s="204">
        <f>+D85/$D$9*100</f>
        <v>0</v>
      </c>
      <c r="F85" s="203"/>
      <c r="G85" s="204">
        <f>+F85/$F$9*100</f>
        <v>0</v>
      </c>
      <c r="H85" s="203"/>
      <c r="I85" s="204">
        <f>+H85/$H$9*100</f>
        <v>0</v>
      </c>
      <c r="J85" s="203"/>
      <c r="K85" s="204">
        <f>+J85/$J$9*100</f>
        <v>0</v>
      </c>
      <c r="L85" s="203"/>
      <c r="M85" s="204">
        <f>+L85/$L$9*100</f>
        <v>0</v>
      </c>
      <c r="N85" s="205">
        <v>197478.01</v>
      </c>
      <c r="O85" s="206">
        <f>+N85/$N$9*100</f>
        <v>6.048331087289434E-3</v>
      </c>
      <c r="P85" s="205"/>
      <c r="Q85" s="206">
        <v>0</v>
      </c>
      <c r="R85" s="205"/>
      <c r="S85" s="206">
        <v>0</v>
      </c>
      <c r="T85" s="205"/>
      <c r="U85" s="169">
        <f t="shared" si="11"/>
        <v>0</v>
      </c>
      <c r="V85" s="415">
        <v>0</v>
      </c>
      <c r="W85" s="419">
        <f t="shared" si="12"/>
        <v>0</v>
      </c>
      <c r="BI85" s="198"/>
      <c r="BJ85" s="198"/>
      <c r="BK85" s="198"/>
      <c r="BL85" s="198"/>
      <c r="BM85" s="198"/>
      <c r="BN85" s="198"/>
      <c r="BO85" s="198"/>
      <c r="BP85" s="198"/>
      <c r="BQ85" s="198"/>
      <c r="BR85" s="198"/>
      <c r="BS85" s="198"/>
      <c r="BT85" s="198"/>
      <c r="BU85" s="198"/>
      <c r="BV85" s="198"/>
      <c r="BW85" s="198"/>
      <c r="BX85" s="198"/>
      <c r="BY85" s="198"/>
      <c r="BZ85" s="198"/>
      <c r="CA85" s="198"/>
      <c r="CB85" s="198"/>
      <c r="CC85" s="198"/>
      <c r="CD85" s="198"/>
      <c r="CE85" s="198"/>
      <c r="CF85" s="198"/>
      <c r="CG85" s="198"/>
      <c r="CH85" s="198"/>
      <c r="CI85" s="198"/>
      <c r="CJ85" s="198"/>
      <c r="CK85" s="198"/>
      <c r="CL85" s="198"/>
      <c r="CM85" s="198"/>
      <c r="CN85" s="198"/>
      <c r="CO85" s="198"/>
      <c r="CP85" s="198"/>
      <c r="CQ85" s="198"/>
      <c r="CR85" s="198"/>
      <c r="CS85" s="198"/>
      <c r="CT85" s="198"/>
      <c r="CU85" s="198"/>
      <c r="CV85" s="198"/>
      <c r="CW85" s="198"/>
      <c r="CX85" s="198"/>
      <c r="CY85" s="198"/>
      <c r="CZ85" s="198"/>
      <c r="DA85" s="198"/>
      <c r="DB85" s="198"/>
      <c r="DC85" s="198"/>
      <c r="DD85" s="198"/>
      <c r="DE85" s="198"/>
      <c r="DF85" s="198"/>
      <c r="DG85" s="198"/>
      <c r="DH85" s="198"/>
      <c r="DI85" s="198"/>
      <c r="DJ85" s="198"/>
      <c r="DK85" s="198"/>
      <c r="DL85" s="198"/>
      <c r="DM85" s="198"/>
      <c r="DN85" s="198"/>
      <c r="DO85" s="198"/>
      <c r="DP85" s="198"/>
      <c r="DQ85" s="198"/>
      <c r="DR85" s="198"/>
    </row>
    <row r="86" spans="1:122" ht="14.25" thickTop="1" thickBot="1">
      <c r="A86" s="160"/>
      <c r="B86" s="160"/>
      <c r="C86" s="207" t="str">
        <f>IF(MasterSheet!$A$1=1,MasterSheet!C234,MasterSheet!B234)</f>
        <v>Neto povećanje obaveza</v>
      </c>
      <c r="D86" s="208"/>
      <c r="E86" s="185">
        <f t="shared" si="9"/>
        <v>0</v>
      </c>
      <c r="F86" s="208"/>
      <c r="G86" s="185">
        <f t="shared" si="10"/>
        <v>0</v>
      </c>
      <c r="H86" s="208"/>
      <c r="I86" s="185">
        <f t="shared" si="13"/>
        <v>0</v>
      </c>
      <c r="J86" s="208"/>
      <c r="K86" s="185">
        <f t="shared" si="14"/>
        <v>0</v>
      </c>
      <c r="L86" s="208">
        <v>31962969.949999999</v>
      </c>
      <c r="M86" s="185">
        <f t="shared" si="15"/>
        <v>1.0228150384000001</v>
      </c>
      <c r="N86" s="184">
        <v>-4851519.62</v>
      </c>
      <c r="O86" s="209">
        <f t="shared" si="16"/>
        <v>-0.14859171883614089</v>
      </c>
      <c r="P86" s="184">
        <v>11275907.500000015</v>
      </c>
      <c r="Q86" s="209">
        <v>0.35807899333121673</v>
      </c>
      <c r="R86" s="184">
        <v>7430857.25</v>
      </c>
      <c r="S86" s="209">
        <v>0</v>
      </c>
      <c r="T86" s="184">
        <v>2421937.75</v>
      </c>
      <c r="U86" s="169">
        <f t="shared" si="11"/>
        <v>7.0040711125249427E-2</v>
      </c>
      <c r="V86" s="416">
        <v>-22526157.100000009</v>
      </c>
      <c r="W86" s="419">
        <f t="shared" si="12"/>
        <v>-0.6265968595271213</v>
      </c>
      <c r="BI86" s="198"/>
      <c r="BJ86" s="198"/>
      <c r="BK86" s="198"/>
      <c r="BL86" s="198"/>
      <c r="BM86" s="198"/>
      <c r="BN86" s="198"/>
      <c r="BO86" s="198"/>
      <c r="BP86" s="198"/>
      <c r="BQ86" s="198"/>
      <c r="BR86" s="198"/>
      <c r="BS86" s="198"/>
      <c r="BT86" s="198"/>
      <c r="BU86" s="198"/>
      <c r="BV86" s="198"/>
      <c r="BW86" s="198"/>
      <c r="BX86" s="198"/>
      <c r="BY86" s="198"/>
      <c r="BZ86" s="198"/>
      <c r="CA86" s="198"/>
      <c r="CB86" s="198"/>
      <c r="CC86" s="198"/>
      <c r="CD86" s="198"/>
      <c r="CE86" s="198"/>
      <c r="CF86" s="198"/>
      <c r="CG86" s="198"/>
      <c r="CH86" s="198"/>
      <c r="CI86" s="198"/>
      <c r="CJ86" s="198"/>
      <c r="CK86" s="198"/>
      <c r="CL86" s="198"/>
      <c r="CM86" s="198"/>
      <c r="CN86" s="198"/>
      <c r="CO86" s="198"/>
      <c r="CP86" s="198"/>
      <c r="CQ86" s="198"/>
      <c r="CR86" s="198"/>
      <c r="CS86" s="198"/>
      <c r="CT86" s="198"/>
      <c r="CU86" s="198"/>
      <c r="CV86" s="198"/>
      <c r="CW86" s="198"/>
      <c r="CX86" s="198"/>
      <c r="CY86" s="198"/>
      <c r="CZ86" s="198"/>
      <c r="DA86" s="198"/>
      <c r="DB86" s="198"/>
      <c r="DC86" s="198"/>
      <c r="DD86" s="198"/>
      <c r="DE86" s="198"/>
      <c r="DF86" s="198"/>
      <c r="DG86" s="198"/>
      <c r="DH86" s="198"/>
      <c r="DI86" s="198"/>
      <c r="DJ86" s="198"/>
      <c r="DK86" s="198"/>
      <c r="DL86" s="198"/>
      <c r="DM86" s="198"/>
      <c r="DN86" s="198"/>
      <c r="DO86" s="198"/>
      <c r="DP86" s="198"/>
      <c r="DQ86" s="198"/>
      <c r="DR86" s="198"/>
    </row>
    <row r="87" spans="1:122" ht="14.25" thickTop="1" thickBot="1">
      <c r="A87" s="160"/>
      <c r="B87" s="160"/>
      <c r="C87" s="210" t="str">
        <f>IF(MasterSheet!$A$1=1,MasterSheet!C235,MasterSheet!B235)</f>
        <v>Suficit/deficit</v>
      </c>
      <c r="D87" s="191">
        <f>+D14-D53+D101</f>
        <v>-12124276.049800023</v>
      </c>
      <c r="E87" s="169">
        <f t="shared" si="9"/>
        <v>-0.56420848107403898</v>
      </c>
      <c r="F87" s="191">
        <f>+F14-F53</f>
        <v>-25805464.50000003</v>
      </c>
      <c r="G87" s="169">
        <f t="shared" si="10"/>
        <v>-0.96271085618354901</v>
      </c>
      <c r="H87" s="191">
        <f>+H14-H53</f>
        <v>-44609451.185153127</v>
      </c>
      <c r="I87" s="169">
        <f t="shared" si="13"/>
        <v>-1.4457302043412343</v>
      </c>
      <c r="J87" s="191">
        <f>+J14-J53</f>
        <v>-69819429.24000001</v>
      </c>
      <c r="K87" s="169">
        <f t="shared" si="14"/>
        <v>-2.3421479114391146</v>
      </c>
      <c r="L87" s="191">
        <f>+L14-L53</f>
        <v>-45251783.411538482</v>
      </c>
      <c r="M87" s="169">
        <f t="shared" si="15"/>
        <v>-1.4480570691692314</v>
      </c>
      <c r="N87" s="168">
        <f>+N14-N53</f>
        <v>-28858029.830000013</v>
      </c>
      <c r="O87" s="192">
        <f t="shared" si="16"/>
        <v>-0.88386002542113362</v>
      </c>
      <c r="P87" s="168">
        <f>+P14-P53</f>
        <v>-19841735.296666712</v>
      </c>
      <c r="Q87" s="192">
        <v>0.6169726053773662</v>
      </c>
      <c r="R87" s="168">
        <f>+R14-R53+R101</f>
        <v>46618213.469999991</v>
      </c>
      <c r="S87" s="192">
        <v>1.3188215759589255</v>
      </c>
      <c r="T87" s="168">
        <f>T14-T53</f>
        <v>-355051.29249998927</v>
      </c>
      <c r="U87" s="169">
        <f t="shared" si="11"/>
        <v>-1.0267829969056053E-2</v>
      </c>
      <c r="V87" s="391">
        <f>V14-V53</f>
        <v>-11489318.485000044</v>
      </c>
      <c r="W87" s="419">
        <f t="shared" si="11"/>
        <v>-0.31959161293463267</v>
      </c>
      <c r="BI87" s="198"/>
      <c r="BJ87" s="198"/>
      <c r="BK87" s="198"/>
      <c r="BL87" s="198"/>
      <c r="BM87" s="198"/>
      <c r="BN87" s="198"/>
      <c r="BO87" s="198"/>
      <c r="BP87" s="198"/>
      <c r="BQ87" s="198"/>
      <c r="BR87" s="198"/>
      <c r="BS87" s="198"/>
      <c r="BT87" s="198"/>
      <c r="BU87" s="198"/>
      <c r="BV87" s="198"/>
      <c r="BW87" s="198"/>
      <c r="BX87" s="198"/>
      <c r="BY87" s="198"/>
      <c r="BZ87" s="198"/>
      <c r="CA87" s="198"/>
      <c r="CB87" s="198"/>
      <c r="CC87" s="198"/>
      <c r="CD87" s="198"/>
      <c r="CE87" s="198"/>
      <c r="CF87" s="198"/>
      <c r="CG87" s="198"/>
      <c r="CH87" s="198"/>
      <c r="CI87" s="198"/>
      <c r="CJ87" s="198"/>
      <c r="CK87" s="198"/>
      <c r="CL87" s="198"/>
      <c r="CM87" s="198"/>
      <c r="CN87" s="198"/>
      <c r="CO87" s="198"/>
      <c r="CP87" s="198"/>
      <c r="CQ87" s="198"/>
      <c r="CR87" s="198"/>
      <c r="CS87" s="198"/>
      <c r="CT87" s="198"/>
      <c r="CU87" s="198"/>
      <c r="CV87" s="198"/>
      <c r="CW87" s="198"/>
      <c r="CX87" s="198"/>
      <c r="CY87" s="198"/>
      <c r="CZ87" s="198"/>
      <c r="DA87" s="198"/>
      <c r="DB87" s="198"/>
      <c r="DC87" s="198"/>
      <c r="DD87" s="198"/>
      <c r="DE87" s="198"/>
      <c r="DF87" s="198"/>
      <c r="DG87" s="198"/>
      <c r="DH87" s="198"/>
      <c r="DI87" s="198"/>
      <c r="DJ87" s="198"/>
      <c r="DK87" s="198"/>
      <c r="DL87" s="198"/>
      <c r="DM87" s="198"/>
      <c r="DN87" s="198"/>
      <c r="DO87" s="198"/>
      <c r="DP87" s="198"/>
      <c r="DQ87" s="198"/>
      <c r="DR87" s="198"/>
    </row>
    <row r="88" spans="1:122" ht="14.25" thickTop="1" thickBot="1">
      <c r="A88" s="160"/>
      <c r="B88" s="160"/>
      <c r="C88" s="210" t="s">
        <v>401</v>
      </c>
      <c r="D88" s="211"/>
      <c r="E88" s="169"/>
      <c r="F88" s="211"/>
      <c r="G88" s="169"/>
      <c r="H88" s="211"/>
      <c r="I88" s="169"/>
      <c r="J88" s="211"/>
      <c r="K88" s="169"/>
      <c r="L88" s="211"/>
      <c r="M88" s="169"/>
      <c r="N88" s="189"/>
      <c r="O88" s="192"/>
      <c r="P88" s="189"/>
      <c r="Q88" s="192"/>
      <c r="R88" s="189">
        <f>R87-R86</f>
        <v>39187356.219999991</v>
      </c>
      <c r="S88" s="192"/>
      <c r="T88" s="189"/>
      <c r="U88" s="169"/>
      <c r="V88" s="390">
        <f>V87-V86</f>
        <v>11036838.614999965</v>
      </c>
      <c r="W88" s="419">
        <f t="shared" si="11"/>
        <v>0.30700524659248862</v>
      </c>
      <c r="BI88" s="198"/>
      <c r="BJ88" s="198"/>
      <c r="BK88" s="198"/>
      <c r="BL88" s="198"/>
      <c r="BM88" s="198"/>
      <c r="BN88" s="198"/>
      <c r="BO88" s="198"/>
      <c r="BP88" s="198"/>
      <c r="BQ88" s="198"/>
      <c r="BR88" s="198"/>
      <c r="BS88" s="198"/>
      <c r="BT88" s="198"/>
      <c r="BU88" s="198"/>
      <c r="BV88" s="198"/>
      <c r="BW88" s="198"/>
      <c r="BX88" s="198"/>
      <c r="BY88" s="198"/>
      <c r="BZ88" s="198"/>
      <c r="CA88" s="198"/>
      <c r="CB88" s="198"/>
      <c r="CC88" s="198"/>
      <c r="CD88" s="198"/>
      <c r="CE88" s="198"/>
      <c r="CF88" s="198"/>
      <c r="CG88" s="198"/>
      <c r="CH88" s="198"/>
      <c r="CI88" s="198"/>
      <c r="CJ88" s="198"/>
      <c r="CK88" s="198"/>
      <c r="CL88" s="198"/>
      <c r="CM88" s="198"/>
      <c r="CN88" s="198"/>
      <c r="CO88" s="198"/>
      <c r="CP88" s="198"/>
      <c r="CQ88" s="198"/>
      <c r="CR88" s="198"/>
      <c r="CS88" s="198"/>
      <c r="CT88" s="198"/>
      <c r="CU88" s="198"/>
      <c r="CV88" s="198"/>
      <c r="CW88" s="198"/>
      <c r="CX88" s="198"/>
      <c r="CY88" s="198"/>
      <c r="CZ88" s="198"/>
      <c r="DA88" s="198"/>
      <c r="DB88" s="198"/>
      <c r="DC88" s="198"/>
      <c r="DD88" s="198"/>
      <c r="DE88" s="198"/>
      <c r="DF88" s="198"/>
      <c r="DG88" s="198"/>
      <c r="DH88" s="198"/>
      <c r="DI88" s="198"/>
      <c r="DJ88" s="198"/>
      <c r="DK88" s="198"/>
      <c r="DL88" s="198"/>
      <c r="DM88" s="198"/>
      <c r="DN88" s="198"/>
      <c r="DO88" s="198"/>
      <c r="DP88" s="198"/>
      <c r="DQ88" s="198"/>
      <c r="DR88" s="198"/>
    </row>
    <row r="89" spans="1:122" ht="14.25" thickTop="1" thickBot="1">
      <c r="A89" s="160"/>
      <c r="B89" s="160"/>
      <c r="C89" s="210" t="str">
        <f>IF(MasterSheet!$A$1=1,MasterSheet!C236,MasterSheet!B236)</f>
        <v>Primarni deficit</v>
      </c>
      <c r="D89" s="211">
        <f>+D87+D65</f>
        <v>-11668606.609800024</v>
      </c>
      <c r="E89" s="169">
        <f t="shared" si="9"/>
        <v>-0.54300370467681258</v>
      </c>
      <c r="F89" s="211">
        <f>+F87+F65</f>
        <v>-24969290.810000028</v>
      </c>
      <c r="G89" s="169">
        <f t="shared" si="10"/>
        <v>-0.931516165267675</v>
      </c>
      <c r="H89" s="211">
        <f>+H87+H65</f>
        <v>-43335752.965153128</v>
      </c>
      <c r="I89" s="169">
        <f t="shared" si="13"/>
        <v>-1.4044514183676799</v>
      </c>
      <c r="J89" s="211">
        <f>+J87+J65</f>
        <v>-68808719.840000004</v>
      </c>
      <c r="K89" s="169">
        <f t="shared" si="14"/>
        <v>-2.3082428661522982</v>
      </c>
      <c r="L89" s="211">
        <f>+L87-L65</f>
        <v>-46401783.411538482</v>
      </c>
      <c r="M89" s="169">
        <f t="shared" si="15"/>
        <v>-1.4848570691692315</v>
      </c>
      <c r="N89" s="189">
        <f>+N87-N65</f>
        <v>-31368945.510000013</v>
      </c>
      <c r="O89" s="192">
        <f t="shared" si="16"/>
        <v>-0.96076402787136328</v>
      </c>
      <c r="P89" s="189">
        <f>+P87-P65</f>
        <v>-22702197.496666711</v>
      </c>
      <c r="Q89" s="192">
        <v>0.70780976638085946</v>
      </c>
      <c r="R89" s="189">
        <f>+R87-R86-R65</f>
        <v>35840064.159999989</v>
      </c>
      <c r="S89" s="192">
        <v>1.4199176816671706</v>
      </c>
      <c r="T89" s="189">
        <f>T87-T86+T65</f>
        <v>608403.9975000103</v>
      </c>
      <c r="U89" s="169">
        <f t="shared" si="11"/>
        <v>1.7594609372740981E-2</v>
      </c>
      <c r="V89" s="390">
        <f>V87-V86+V65</f>
        <v>15479660.914999964</v>
      </c>
      <c r="W89" s="419">
        <f t="shared" si="12"/>
        <v>0.43058862072322568</v>
      </c>
      <c r="BI89" s="198"/>
      <c r="BJ89" s="198"/>
      <c r="BK89" s="198"/>
      <c r="BL89" s="198"/>
      <c r="BM89" s="198"/>
      <c r="BN89" s="198"/>
      <c r="BO89" s="198"/>
      <c r="BP89" s="198"/>
      <c r="BQ89" s="198"/>
      <c r="BR89" s="198"/>
      <c r="BS89" s="198"/>
      <c r="BT89" s="198"/>
      <c r="BU89" s="198"/>
      <c r="BV89" s="198"/>
      <c r="BW89" s="198"/>
      <c r="BX89" s="198"/>
      <c r="BY89" s="198"/>
      <c r="BZ89" s="198"/>
      <c r="CA89" s="198"/>
      <c r="CB89" s="198"/>
      <c r="CC89" s="198"/>
      <c r="CD89" s="198"/>
      <c r="CE89" s="198"/>
      <c r="CF89" s="198"/>
      <c r="CG89" s="198"/>
      <c r="CH89" s="198"/>
      <c r="CI89" s="198"/>
      <c r="CJ89" s="198"/>
      <c r="CK89" s="198"/>
      <c r="CL89" s="198"/>
      <c r="CM89" s="198"/>
      <c r="CN89" s="198"/>
      <c r="CO89" s="198"/>
      <c r="CP89" s="198"/>
      <c r="CQ89" s="198"/>
      <c r="CR89" s="198"/>
      <c r="CS89" s="198"/>
      <c r="CT89" s="198"/>
      <c r="CU89" s="198"/>
      <c r="CV89" s="198"/>
      <c r="CW89" s="198"/>
      <c r="CX89" s="198"/>
      <c r="CY89" s="198"/>
      <c r="CZ89" s="198"/>
      <c r="DA89" s="198"/>
      <c r="DB89" s="198"/>
      <c r="DC89" s="198"/>
      <c r="DD89" s="198"/>
      <c r="DE89" s="198"/>
      <c r="DF89" s="198"/>
      <c r="DG89" s="198"/>
      <c r="DH89" s="198"/>
      <c r="DI89" s="198"/>
      <c r="DJ89" s="198"/>
      <c r="DK89" s="198"/>
      <c r="DL89" s="198"/>
      <c r="DM89" s="198"/>
      <c r="DN89" s="198"/>
      <c r="DO89" s="198"/>
      <c r="DP89" s="198"/>
      <c r="DQ89" s="198"/>
      <c r="DR89" s="198"/>
    </row>
    <row r="90" spans="1:122" ht="14.25" thickTop="1" thickBot="1">
      <c r="A90" s="160"/>
      <c r="B90" s="160"/>
      <c r="C90" s="210" t="str">
        <f>IF(MasterSheet!$A$1=1,MasterSheet!C237,MasterSheet!B237)</f>
        <v>Otplata duga</v>
      </c>
      <c r="D90" s="191">
        <f>SUM(D91:D92)</f>
        <v>11024495.749999998</v>
      </c>
      <c r="E90" s="169">
        <f t="shared" si="9"/>
        <v>0.51302972451021445</v>
      </c>
      <c r="F90" s="191">
        <f>SUM(F91:F92)</f>
        <v>6571297.4899999993</v>
      </c>
      <c r="G90" s="169">
        <f t="shared" si="10"/>
        <v>0.24515193023689608</v>
      </c>
      <c r="H90" s="191">
        <f>SUM(H91:H92)</f>
        <v>7615848.4524799995</v>
      </c>
      <c r="I90" s="169">
        <f t="shared" si="13"/>
        <v>0.24681904499870364</v>
      </c>
      <c r="J90" s="191">
        <f>SUM(J91:J92)</f>
        <v>7754843.96</v>
      </c>
      <c r="K90" s="169">
        <f t="shared" si="14"/>
        <v>0.26014236699094262</v>
      </c>
      <c r="L90" s="191">
        <f>SUM(L91:L92)</f>
        <v>5330000</v>
      </c>
      <c r="M90" s="169">
        <f t="shared" si="15"/>
        <v>0.17056000000000002</v>
      </c>
      <c r="N90" s="168">
        <f>SUM(N91:N92)</f>
        <v>8415263.3399999999</v>
      </c>
      <c r="O90" s="192">
        <f t="shared" si="16"/>
        <v>0.25774160306278715</v>
      </c>
      <c r="P90" s="168">
        <f>SUM(P91:P92)</f>
        <v>10489000</v>
      </c>
      <c r="Q90" s="192">
        <v>1.7450242251508412</v>
      </c>
      <c r="R90" s="168">
        <f>SUM(R91:R93)</f>
        <v>66905971.799999997</v>
      </c>
      <c r="S90" s="192">
        <v>2.0164398867411655</v>
      </c>
      <c r="T90" s="168">
        <f>SUM(T91:T93)</f>
        <v>18092068.789999999</v>
      </c>
      <c r="U90" s="169">
        <f t="shared" si="11"/>
        <v>0.52320971659099458</v>
      </c>
      <c r="V90" s="391">
        <f>SUM(V91:V93)</f>
        <v>26924043.32</v>
      </c>
      <c r="W90" s="419">
        <f t="shared" si="11"/>
        <v>0.74893027315716276</v>
      </c>
      <c r="BI90" s="198"/>
      <c r="BJ90" s="198"/>
      <c r="BK90" s="198"/>
      <c r="BL90" s="198"/>
      <c r="BM90" s="198"/>
      <c r="BN90" s="198"/>
      <c r="BO90" s="198"/>
      <c r="BP90" s="198"/>
      <c r="BQ90" s="198"/>
      <c r="BR90" s="198"/>
      <c r="BS90" s="198"/>
      <c r="BT90" s="198"/>
      <c r="BU90" s="198"/>
      <c r="BV90" s="198"/>
      <c r="BW90" s="198"/>
      <c r="BX90" s="198"/>
      <c r="BY90" s="198"/>
      <c r="BZ90" s="198"/>
      <c r="CA90" s="198"/>
      <c r="CB90" s="198"/>
      <c r="CC90" s="198"/>
      <c r="CD90" s="198"/>
      <c r="CE90" s="198"/>
      <c r="CF90" s="198"/>
      <c r="CG90" s="198"/>
      <c r="CH90" s="198"/>
      <c r="CI90" s="198"/>
      <c r="CJ90" s="198"/>
      <c r="CK90" s="198"/>
      <c r="CL90" s="198"/>
      <c r="CM90" s="198"/>
      <c r="CN90" s="198"/>
      <c r="CO90" s="198"/>
      <c r="CP90" s="198"/>
      <c r="CQ90" s="198"/>
      <c r="CR90" s="198"/>
      <c r="CS90" s="198"/>
      <c r="CT90" s="198"/>
      <c r="CU90" s="198"/>
      <c r="CV90" s="198"/>
      <c r="CW90" s="198"/>
      <c r="CX90" s="198"/>
      <c r="CY90" s="198"/>
      <c r="CZ90" s="198"/>
      <c r="DA90" s="198"/>
      <c r="DB90" s="198"/>
      <c r="DC90" s="198"/>
      <c r="DD90" s="198"/>
      <c r="DE90" s="198"/>
      <c r="DF90" s="198"/>
      <c r="DG90" s="198"/>
      <c r="DH90" s="198"/>
      <c r="DI90" s="198"/>
      <c r="DJ90" s="198"/>
      <c r="DK90" s="198"/>
      <c r="DL90" s="198"/>
      <c r="DM90" s="198"/>
      <c r="DN90" s="198"/>
      <c r="DO90" s="198"/>
      <c r="DP90" s="198"/>
      <c r="DQ90" s="198"/>
      <c r="DR90" s="198"/>
    </row>
    <row r="91" spans="1:122" ht="13.5" thickTop="1">
      <c r="A91" s="160"/>
      <c r="B91" s="160"/>
      <c r="C91" s="212" t="str">
        <f>IF(MasterSheet!$A$1=1,MasterSheet!C238,MasterSheet!B238)</f>
        <v>Otplata glavnice rezidentima</v>
      </c>
      <c r="D91" s="213">
        <v>11024495.749999998</v>
      </c>
      <c r="E91" s="214">
        <f t="shared" si="9"/>
        <v>0.51302972451021445</v>
      </c>
      <c r="F91" s="213">
        <v>6481912.0199999996</v>
      </c>
      <c r="G91" s="214">
        <f t="shared" si="10"/>
        <v>0.24181727364297706</v>
      </c>
      <c r="H91" s="213">
        <v>4464123.0729599996</v>
      </c>
      <c r="I91" s="214">
        <f t="shared" si="13"/>
        <v>0.14467601351309306</v>
      </c>
      <c r="J91" s="213">
        <v>7754843.96</v>
      </c>
      <c r="K91" s="214">
        <f t="shared" si="14"/>
        <v>0.26014236699094262</v>
      </c>
      <c r="L91" s="213">
        <v>5330000</v>
      </c>
      <c r="M91" s="214">
        <f t="shared" si="15"/>
        <v>0.17056000000000002</v>
      </c>
      <c r="N91" s="215">
        <v>7608617.8899999997</v>
      </c>
      <c r="O91" s="216">
        <f t="shared" si="16"/>
        <v>0.23303576998468606</v>
      </c>
      <c r="P91" s="215">
        <v>5489000</v>
      </c>
      <c r="Q91" s="216">
        <v>0.17430930454112417</v>
      </c>
      <c r="R91" s="215">
        <v>12296750.719999999</v>
      </c>
      <c r="S91" s="216">
        <v>0.37139084022953783</v>
      </c>
      <c r="T91" s="215">
        <v>15347125.99</v>
      </c>
      <c r="U91" s="386">
        <f t="shared" si="11"/>
        <v>0.44382792995748865</v>
      </c>
      <c r="V91" s="417">
        <v>24886206.350000001</v>
      </c>
      <c r="W91" s="422">
        <f t="shared" si="12"/>
        <v>0.6922449610570236</v>
      </c>
      <c r="BI91" s="198"/>
      <c r="BJ91" s="198"/>
      <c r="BK91" s="198"/>
      <c r="BL91" s="198"/>
      <c r="BM91" s="198"/>
      <c r="BN91" s="198"/>
      <c r="BO91" s="198"/>
      <c r="BP91" s="198"/>
      <c r="BQ91" s="198"/>
      <c r="BR91" s="198"/>
      <c r="BS91" s="198"/>
      <c r="BT91" s="198"/>
      <c r="BU91" s="198"/>
      <c r="BV91" s="198"/>
      <c r="BW91" s="198"/>
      <c r="BX91" s="198"/>
      <c r="BY91" s="198"/>
      <c r="BZ91" s="198"/>
      <c r="CA91" s="198"/>
      <c r="CB91" s="198"/>
      <c r="CC91" s="198"/>
      <c r="CD91" s="198"/>
      <c r="CE91" s="198"/>
      <c r="CF91" s="198"/>
      <c r="CG91" s="198"/>
      <c r="CH91" s="198"/>
      <c r="CI91" s="198"/>
      <c r="CJ91" s="198"/>
      <c r="CK91" s="198"/>
      <c r="CL91" s="198"/>
      <c r="CM91" s="198"/>
      <c r="CN91" s="198"/>
      <c r="CO91" s="198"/>
      <c r="CP91" s="198"/>
      <c r="CQ91" s="198"/>
      <c r="CR91" s="198"/>
      <c r="CS91" s="198"/>
      <c r="CT91" s="198"/>
      <c r="CU91" s="198"/>
      <c r="CV91" s="198"/>
      <c r="CW91" s="198"/>
      <c r="CX91" s="198"/>
      <c r="CY91" s="198"/>
      <c r="CZ91" s="198"/>
      <c r="DA91" s="198"/>
      <c r="DB91" s="198"/>
      <c r="DC91" s="198"/>
      <c r="DD91" s="198"/>
      <c r="DE91" s="198"/>
      <c r="DF91" s="198"/>
      <c r="DG91" s="198"/>
      <c r="DH91" s="198"/>
      <c r="DI91" s="198"/>
      <c r="DJ91" s="198"/>
      <c r="DK91" s="198"/>
      <c r="DL91" s="198"/>
      <c r="DM91" s="198"/>
      <c r="DN91" s="198"/>
      <c r="DO91" s="198"/>
      <c r="DP91" s="198"/>
      <c r="DQ91" s="198"/>
      <c r="DR91" s="198"/>
    </row>
    <row r="92" spans="1:122">
      <c r="A92" s="160"/>
      <c r="B92" s="160"/>
      <c r="C92" s="195" t="str">
        <f>IF(MasterSheet!$A$1=1,MasterSheet!C239,MasterSheet!B239)</f>
        <v>Otplata glavnice nerezidentima</v>
      </c>
      <c r="D92" s="217"/>
      <c r="E92" s="218">
        <f t="shared" si="9"/>
        <v>0</v>
      </c>
      <c r="F92" s="217">
        <v>89385.47</v>
      </c>
      <c r="G92" s="218">
        <f t="shared" si="10"/>
        <v>3.3346565939190451E-3</v>
      </c>
      <c r="H92" s="182">
        <v>3151725.3795199995</v>
      </c>
      <c r="I92" s="218">
        <f t="shared" si="13"/>
        <v>0.10214303148561056</v>
      </c>
      <c r="J92" s="217"/>
      <c r="K92" s="218">
        <f t="shared" si="14"/>
        <v>0</v>
      </c>
      <c r="L92" s="217">
        <v>0</v>
      </c>
      <c r="M92" s="218">
        <f t="shared" si="15"/>
        <v>0</v>
      </c>
      <c r="N92" s="174">
        <v>806645.45</v>
      </c>
      <c r="O92" s="219">
        <f t="shared" si="16"/>
        <v>2.4705833078101067E-2</v>
      </c>
      <c r="P92" s="174">
        <v>5000000</v>
      </c>
      <c r="Q92" s="219">
        <v>0.15878056525881232</v>
      </c>
      <c r="R92" s="174">
        <v>1915776.82</v>
      </c>
      <c r="S92" s="219">
        <v>5.7860973119903347E-2</v>
      </c>
      <c r="T92" s="174">
        <v>2744942.8</v>
      </c>
      <c r="U92" s="386">
        <f t="shared" si="11"/>
        <v>7.9381786633505869E-2</v>
      </c>
      <c r="V92" s="389">
        <v>2037836.9700000002</v>
      </c>
      <c r="W92" s="420">
        <f t="shared" si="12"/>
        <v>5.6685312100139086E-2</v>
      </c>
      <c r="BI92" s="198"/>
      <c r="BJ92" s="198"/>
      <c r="BK92" s="198"/>
      <c r="BL92" s="198"/>
      <c r="BM92" s="198"/>
      <c r="BN92" s="198"/>
      <c r="BO92" s="198"/>
      <c r="BP92" s="198"/>
      <c r="BQ92" s="198"/>
      <c r="BR92" s="198"/>
      <c r="BS92" s="198"/>
      <c r="BT92" s="198"/>
      <c r="BU92" s="198"/>
      <c r="BV92" s="198"/>
      <c r="BW92" s="198"/>
      <c r="BX92" s="198"/>
      <c r="BY92" s="198"/>
      <c r="BZ92" s="198"/>
      <c r="CA92" s="198"/>
      <c r="CB92" s="198"/>
      <c r="CC92" s="198"/>
      <c r="CD92" s="198"/>
      <c r="CE92" s="198"/>
      <c r="CF92" s="198"/>
      <c r="CG92" s="198"/>
      <c r="CH92" s="198"/>
      <c r="CI92" s="198"/>
      <c r="CJ92" s="198"/>
      <c r="CK92" s="198"/>
      <c r="CL92" s="198"/>
      <c r="CM92" s="198"/>
      <c r="CN92" s="198"/>
      <c r="CO92" s="198"/>
      <c r="CP92" s="198"/>
      <c r="CQ92" s="198"/>
      <c r="CR92" s="198"/>
      <c r="CS92" s="198"/>
      <c r="CT92" s="198"/>
      <c r="CU92" s="198"/>
      <c r="CV92" s="198"/>
      <c r="CW92" s="198"/>
      <c r="CX92" s="198"/>
      <c r="CY92" s="198"/>
      <c r="CZ92" s="198"/>
      <c r="DA92" s="198"/>
      <c r="DB92" s="198"/>
      <c r="DC92" s="198"/>
      <c r="DD92" s="198"/>
      <c r="DE92" s="198"/>
      <c r="DF92" s="198"/>
      <c r="DG92" s="198"/>
      <c r="DH92" s="198"/>
      <c r="DI92" s="198"/>
      <c r="DJ92" s="198"/>
      <c r="DK92" s="198"/>
      <c r="DL92" s="198"/>
      <c r="DM92" s="198"/>
      <c r="DN92" s="198"/>
      <c r="DO92" s="198"/>
      <c r="DP92" s="198"/>
      <c r="DQ92" s="198"/>
      <c r="DR92" s="198"/>
    </row>
    <row r="93" spans="1:122" ht="13.5" thickBot="1">
      <c r="A93" s="160"/>
      <c r="B93" s="160"/>
      <c r="C93" s="195" t="str">
        <f>IF(MasterSheet!$A$1=1,MasterSheet!C240,MasterSheet!B240)</f>
        <v>Otplata  obaveza iz prethodnog perioda</v>
      </c>
      <c r="D93" s="217">
        <v>6204942.3400000008</v>
      </c>
      <c r="E93" s="218">
        <f t="shared" si="9"/>
        <v>0.28874970170785053</v>
      </c>
      <c r="F93" s="217">
        <v>14937422.99</v>
      </c>
      <c r="G93" s="218">
        <f t="shared" si="10"/>
        <v>0.55726256258160789</v>
      </c>
      <c r="H93" s="217">
        <v>15086877.782609999</v>
      </c>
      <c r="I93" s="218">
        <f t="shared" si="13"/>
        <v>0.48894470386991185</v>
      </c>
      <c r="J93" s="217">
        <v>28806572.18</v>
      </c>
      <c r="K93" s="218">
        <f t="shared" si="14"/>
        <v>0.96633922106675618</v>
      </c>
      <c r="L93" s="217">
        <v>5507030.049999997</v>
      </c>
      <c r="M93" s="218">
        <f t="shared" si="15"/>
        <v>0.1762249615999999</v>
      </c>
      <c r="N93" s="174">
        <v>41286910.969999999</v>
      </c>
      <c r="O93" s="219">
        <f t="shared" si="16"/>
        <v>1.2645301981623276</v>
      </c>
      <c r="P93" s="174">
        <v>44461812.849999994</v>
      </c>
      <c r="Q93" s="219">
        <v>1.4119343553509049</v>
      </c>
      <c r="R93" s="174">
        <v>52693444.259999998</v>
      </c>
      <c r="S93" s="219">
        <v>1.5871880733917245</v>
      </c>
      <c r="T93" s="174"/>
      <c r="U93" s="386">
        <f t="shared" si="11"/>
        <v>0</v>
      </c>
      <c r="V93" s="389">
        <v>0</v>
      </c>
      <c r="W93" s="421">
        <f t="shared" si="12"/>
        <v>0</v>
      </c>
      <c r="BI93" s="198"/>
      <c r="BJ93" s="198"/>
      <c r="BK93" s="198"/>
      <c r="BL93" s="198"/>
      <c r="BM93" s="198"/>
      <c r="BN93" s="198"/>
      <c r="BO93" s="198"/>
      <c r="BP93" s="198"/>
      <c r="BQ93" s="198"/>
      <c r="BR93" s="198"/>
      <c r="BS93" s="198"/>
      <c r="BT93" s="198"/>
      <c r="BU93" s="198"/>
      <c r="BV93" s="198"/>
      <c r="BW93" s="198"/>
      <c r="BX93" s="198"/>
      <c r="BY93" s="198"/>
      <c r="BZ93" s="198"/>
      <c r="CA93" s="198"/>
      <c r="CB93" s="198"/>
      <c r="CC93" s="198"/>
      <c r="CD93" s="198"/>
      <c r="CE93" s="198"/>
      <c r="CF93" s="198"/>
      <c r="CG93" s="198"/>
      <c r="CH93" s="198"/>
      <c r="CI93" s="198"/>
      <c r="CJ93" s="198"/>
      <c r="CK93" s="198"/>
      <c r="CL93" s="198"/>
      <c r="CM93" s="198"/>
      <c r="CN93" s="198"/>
      <c r="CO93" s="198"/>
      <c r="CP93" s="198"/>
      <c r="CQ93" s="198"/>
      <c r="CR93" s="198"/>
      <c r="CS93" s="198"/>
      <c r="CT93" s="198"/>
      <c r="CU93" s="198"/>
      <c r="CV93" s="198"/>
      <c r="CW93" s="198"/>
      <c r="CX93" s="198"/>
      <c r="CY93" s="198"/>
      <c r="CZ93" s="198"/>
      <c r="DA93" s="198"/>
      <c r="DB93" s="198"/>
      <c r="DC93" s="198"/>
      <c r="DD93" s="198"/>
      <c r="DE93" s="198"/>
      <c r="DF93" s="198"/>
      <c r="DG93" s="198"/>
      <c r="DH93" s="198"/>
      <c r="DI93" s="198"/>
      <c r="DJ93" s="198"/>
      <c r="DK93" s="198"/>
      <c r="DL93" s="198"/>
      <c r="DM93" s="198"/>
      <c r="DN93" s="198"/>
      <c r="DO93" s="198"/>
      <c r="DP93" s="198"/>
      <c r="DQ93" s="198"/>
      <c r="DR93" s="198"/>
    </row>
    <row r="94" spans="1:122" ht="14.25" thickTop="1" thickBot="1">
      <c r="A94" s="160"/>
      <c r="B94" s="160"/>
      <c r="C94" s="210" t="str">
        <f>IF(MasterSheet!$A$1=1,MasterSheet!C245,MasterSheet!B242)</f>
        <v>Nedostajuća sredstva</v>
      </c>
      <c r="D94" s="191">
        <f>+D87-D90</f>
        <v>-23148771.799800023</v>
      </c>
      <c r="E94" s="169">
        <f t="shared" si="9"/>
        <v>-1.0772382055842533</v>
      </c>
      <c r="F94" s="191">
        <f>+F87-F90</f>
        <v>-32376761.990000028</v>
      </c>
      <c r="G94" s="169">
        <f t="shared" si="10"/>
        <v>-1.207862786420445</v>
      </c>
      <c r="H94" s="191">
        <f>+H87-H90</f>
        <v>-52225299.63763313</v>
      </c>
      <c r="I94" s="169">
        <f t="shared" si="13"/>
        <v>-1.6925492493399381</v>
      </c>
      <c r="J94" s="191">
        <f>+J87-J90</f>
        <v>-77574273.200000003</v>
      </c>
      <c r="K94" s="169">
        <f t="shared" si="14"/>
        <v>-2.6022902784300572</v>
      </c>
      <c r="L94" s="191">
        <f>+L87-L90</f>
        <v>-50581783.411538482</v>
      </c>
      <c r="M94" s="169">
        <f t="shared" si="15"/>
        <v>-1.6186170691692314</v>
      </c>
      <c r="N94" s="168">
        <f>+N87-N90</f>
        <v>-37273293.170000017</v>
      </c>
      <c r="O94" s="192">
        <f t="shared" si="16"/>
        <v>-1.141601628483921</v>
      </c>
      <c r="P94" s="168">
        <f>+P87-P90</f>
        <v>-30330735.296666712</v>
      </c>
      <c r="Q94" s="192">
        <v>-1.1280516197734753</v>
      </c>
      <c r="R94" s="168">
        <f>+R87-R86-R90</f>
        <v>-27718615.580000006</v>
      </c>
      <c r="S94" s="192">
        <v>-0.69761831078224046</v>
      </c>
      <c r="T94" s="168">
        <f>T87-T90+T100</f>
        <v>-22820262.220000003</v>
      </c>
      <c r="U94" s="169">
        <f t="shared" si="11"/>
        <v>-0.6599456959426242</v>
      </c>
      <c r="V94" s="391">
        <f>V88-V90+V100</f>
        <v>-27670976.159999993</v>
      </c>
      <c r="W94" s="419">
        <f t="shared" si="11"/>
        <v>-0.7697072645340749</v>
      </c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  <c r="BU94" s="198"/>
      <c r="BV94" s="198"/>
      <c r="BW94" s="198"/>
      <c r="BX94" s="198"/>
      <c r="BY94" s="198"/>
      <c r="BZ94" s="198"/>
      <c r="CA94" s="198"/>
      <c r="CB94" s="198"/>
      <c r="CC94" s="198"/>
      <c r="CD94" s="198"/>
      <c r="CE94" s="198"/>
      <c r="CF94" s="198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  <c r="DH94" s="198"/>
      <c r="DI94" s="198"/>
      <c r="DJ94" s="198"/>
      <c r="DK94" s="198"/>
      <c r="DL94" s="198"/>
      <c r="DM94" s="198"/>
      <c r="DN94" s="198"/>
      <c r="DO94" s="198"/>
      <c r="DP94" s="198"/>
      <c r="DQ94" s="198"/>
      <c r="DR94" s="198"/>
    </row>
    <row r="95" spans="1:122" ht="14.25" thickTop="1" thickBot="1">
      <c r="A95" s="160"/>
      <c r="B95" s="160"/>
      <c r="C95" s="210" t="str">
        <f>IF(MasterSheet!$A$1=1,MasterSheet!C246,MasterSheet!B243)</f>
        <v>Finansiranje</v>
      </c>
      <c r="D95" s="211">
        <f>SUM(D96:D100)</f>
        <v>23148771.799800023</v>
      </c>
      <c r="E95" s="169">
        <f t="shared" si="9"/>
        <v>1.0772382055842533</v>
      </c>
      <c r="F95" s="211">
        <f>SUM(F96:F100)</f>
        <v>32376761.990000028</v>
      </c>
      <c r="G95" s="169">
        <f t="shared" si="10"/>
        <v>1.207862786420445</v>
      </c>
      <c r="H95" s="211">
        <f>SUM(H96:H100)</f>
        <v>52225299.63763313</v>
      </c>
      <c r="I95" s="169">
        <f t="shared" si="13"/>
        <v>1.6925492493399381</v>
      </c>
      <c r="J95" s="211">
        <f>SUM(J96:J100)</f>
        <v>77574273.200000033</v>
      </c>
      <c r="K95" s="169">
        <f t="shared" si="14"/>
        <v>2.6022902784300581</v>
      </c>
      <c r="L95" s="211">
        <f>SUM(L96:L100)</f>
        <v>50581783.411538482</v>
      </c>
      <c r="M95" s="169">
        <f t="shared" si="15"/>
        <v>1.6186170691692314</v>
      </c>
      <c r="N95" s="189">
        <f>SUM(N96:N100)</f>
        <v>37273293.170000017</v>
      </c>
      <c r="O95" s="192">
        <f t="shared" si="16"/>
        <v>1.141601628483921</v>
      </c>
      <c r="P95" s="189">
        <f>SUM(P96:P100)</f>
        <v>30330735.296666682</v>
      </c>
      <c r="Q95" s="192">
        <v>1.1280516197734753</v>
      </c>
      <c r="R95" s="189">
        <f>SUM(R96:R100)+R86</f>
        <v>27715886.149999999</v>
      </c>
      <c r="S95" s="192">
        <v>0.69761831078224046</v>
      </c>
      <c r="T95" s="189">
        <f>T86+SUM(T96:T99,T101)</f>
        <v>22820262.220000003</v>
      </c>
      <c r="U95" s="169">
        <f t="shared" si="11"/>
        <v>0.6599456959426242</v>
      </c>
      <c r="V95" s="390">
        <f>SUM(V96:V99)+V101</f>
        <v>27670976.159999993</v>
      </c>
      <c r="W95" s="419">
        <f t="shared" si="11"/>
        <v>0.7697072645340749</v>
      </c>
      <c r="BI95" s="198"/>
      <c r="BJ95" s="198"/>
      <c r="BK95" s="198"/>
      <c r="BL95" s="198"/>
      <c r="BM95" s="198"/>
      <c r="BN95" s="198"/>
      <c r="BO95" s="198"/>
      <c r="BP95" s="198"/>
      <c r="BQ95" s="198"/>
      <c r="BR95" s="198"/>
      <c r="BS95" s="198"/>
      <c r="BT95" s="198"/>
      <c r="BU95" s="198"/>
      <c r="BV95" s="198"/>
      <c r="BW95" s="198"/>
      <c r="BX95" s="198"/>
      <c r="BY95" s="198"/>
      <c r="BZ95" s="198"/>
      <c r="CA95" s="198"/>
      <c r="CB95" s="198"/>
      <c r="CC95" s="198"/>
      <c r="CD95" s="198"/>
      <c r="CE95" s="198"/>
      <c r="CF95" s="198"/>
      <c r="CG95" s="198"/>
      <c r="CH95" s="198"/>
      <c r="CI95" s="198"/>
      <c r="CJ95" s="198"/>
      <c r="CK95" s="198"/>
      <c r="CL95" s="198"/>
      <c r="CM95" s="198"/>
      <c r="CN95" s="198"/>
      <c r="CO95" s="198"/>
      <c r="CP95" s="198"/>
      <c r="CQ95" s="198"/>
      <c r="CR95" s="198"/>
      <c r="CS95" s="198"/>
      <c r="CT95" s="198"/>
      <c r="CU95" s="198"/>
      <c r="CV95" s="198"/>
      <c r="CW95" s="198"/>
      <c r="CX95" s="198"/>
      <c r="CY95" s="198"/>
      <c r="CZ95" s="198"/>
      <c r="DA95" s="198"/>
      <c r="DB95" s="198"/>
      <c r="DC95" s="198"/>
      <c r="DD95" s="198"/>
      <c r="DE95" s="198"/>
      <c r="DF95" s="198"/>
      <c r="DG95" s="198"/>
      <c r="DH95" s="198"/>
      <c r="DI95" s="198"/>
      <c r="DJ95" s="198"/>
      <c r="DK95" s="198"/>
      <c r="DL95" s="198"/>
      <c r="DM95" s="198"/>
      <c r="DN95" s="198"/>
      <c r="DO95" s="198"/>
      <c r="DP95" s="198"/>
      <c r="DQ95" s="198"/>
      <c r="DR95" s="198"/>
    </row>
    <row r="96" spans="1:122" ht="13.5" thickTop="1">
      <c r="A96" s="160"/>
      <c r="B96" s="160"/>
      <c r="C96" s="220" t="str">
        <f>IF(MasterSheet!$A$1=1,MasterSheet!C244,MasterSheet!B244)</f>
        <v>Pozajmice i krediti iz domaćih izvora</v>
      </c>
      <c r="D96" s="213">
        <v>5893589.3600000003</v>
      </c>
      <c r="E96" s="221">
        <f t="shared" si="9"/>
        <v>0.27426075480478385</v>
      </c>
      <c r="F96" s="213">
        <v>9181160.0299999993</v>
      </c>
      <c r="G96" s="221">
        <f t="shared" si="10"/>
        <v>0.34251669576571531</v>
      </c>
      <c r="H96" s="213">
        <v>7250658</v>
      </c>
      <c r="I96" s="221">
        <f t="shared" si="13"/>
        <v>0.23498373087892144</v>
      </c>
      <c r="J96" s="213">
        <v>17528712.059999999</v>
      </c>
      <c r="K96" s="221">
        <f t="shared" si="14"/>
        <v>0.58801449379402881</v>
      </c>
      <c r="L96" s="213">
        <v>22050000</v>
      </c>
      <c r="M96" s="221">
        <f t="shared" si="15"/>
        <v>0.7056</v>
      </c>
      <c r="N96" s="215">
        <v>19346883.030000001</v>
      </c>
      <c r="O96" s="222">
        <f t="shared" si="16"/>
        <v>0.59255384471669226</v>
      </c>
      <c r="P96" s="215">
        <v>7816189.2200000007</v>
      </c>
      <c r="Q96" s="222">
        <v>0.24821178850428707</v>
      </c>
      <c r="R96" s="215">
        <v>5943722.0599999996</v>
      </c>
      <c r="S96" s="222">
        <v>0.26752016490486258</v>
      </c>
      <c r="T96" s="215">
        <v>5163551.93</v>
      </c>
      <c r="U96" s="386">
        <f t="shared" si="11"/>
        <v>0.14932623644408455</v>
      </c>
      <c r="V96" s="417">
        <v>43804891.43</v>
      </c>
      <c r="W96" s="422">
        <f t="shared" si="12"/>
        <v>1.2184948937413074</v>
      </c>
      <c r="BI96" s="198"/>
      <c r="BJ96" s="198"/>
      <c r="BK96" s="198"/>
      <c r="BL96" s="198"/>
      <c r="BM96" s="198"/>
      <c r="BN96" s="198"/>
      <c r="BO96" s="198"/>
      <c r="BP96" s="198"/>
      <c r="BQ96" s="198"/>
      <c r="BR96" s="198"/>
      <c r="BS96" s="198"/>
      <c r="BT96" s="198"/>
      <c r="BU96" s="198"/>
      <c r="BV96" s="198"/>
      <c r="BW96" s="198"/>
      <c r="BX96" s="198"/>
      <c r="BY96" s="198"/>
      <c r="BZ96" s="198"/>
      <c r="CA96" s="198"/>
      <c r="CB96" s="198"/>
      <c r="CC96" s="198"/>
      <c r="CD96" s="198"/>
      <c r="CE96" s="198"/>
      <c r="CF96" s="198"/>
      <c r="CG96" s="198"/>
      <c r="CH96" s="198"/>
      <c r="CI96" s="198"/>
      <c r="CJ96" s="198"/>
      <c r="CK96" s="198"/>
      <c r="CL96" s="198"/>
      <c r="CM96" s="198"/>
      <c r="CN96" s="198"/>
      <c r="CO96" s="198"/>
      <c r="CP96" s="198"/>
      <c r="CQ96" s="198"/>
      <c r="CR96" s="198"/>
      <c r="CS96" s="198"/>
      <c r="CT96" s="198"/>
      <c r="CU96" s="198"/>
      <c r="CV96" s="198"/>
      <c r="CW96" s="198"/>
      <c r="CX96" s="198"/>
      <c r="CY96" s="198"/>
      <c r="CZ96" s="198"/>
      <c r="DA96" s="198"/>
      <c r="DB96" s="198"/>
      <c r="DC96" s="198"/>
      <c r="DD96" s="198"/>
      <c r="DE96" s="198"/>
      <c r="DF96" s="198"/>
      <c r="DG96" s="198"/>
      <c r="DH96" s="198"/>
      <c r="DI96" s="198"/>
      <c r="DJ96" s="198"/>
      <c r="DK96" s="198"/>
      <c r="DL96" s="198"/>
      <c r="DM96" s="198"/>
      <c r="DN96" s="198"/>
      <c r="DO96" s="198"/>
      <c r="DP96" s="198"/>
      <c r="DQ96" s="198"/>
      <c r="DR96" s="198"/>
    </row>
    <row r="97" spans="1:122">
      <c r="A97" s="160"/>
      <c r="B97" s="160"/>
      <c r="C97" s="223" t="str">
        <f>IF(MasterSheet!$A$1=1,MasterSheet!C245,MasterSheet!B245)</f>
        <v>Pozajmice i krediti iz inostranih izvora</v>
      </c>
      <c r="D97" s="217"/>
      <c r="E97" s="175">
        <f t="shared" si="9"/>
        <v>0</v>
      </c>
      <c r="F97" s="217">
        <v>1526550</v>
      </c>
      <c r="G97" s="175">
        <f t="shared" si="10"/>
        <v>5.6950195858981534E-2</v>
      </c>
      <c r="H97" s="182">
        <v>10068787</v>
      </c>
      <c r="I97" s="175">
        <f t="shared" si="13"/>
        <v>0.32631536816178375</v>
      </c>
      <c r="J97" s="217"/>
      <c r="K97" s="175">
        <f t="shared" si="14"/>
        <v>0</v>
      </c>
      <c r="L97" s="217">
        <v>0</v>
      </c>
      <c r="M97" s="175">
        <f t="shared" si="15"/>
        <v>0</v>
      </c>
      <c r="N97" s="174">
        <v>2067504.4</v>
      </c>
      <c r="O97" s="224">
        <f t="shared" si="16"/>
        <v>6.3323258805513011E-2</v>
      </c>
      <c r="P97" s="174"/>
      <c r="Q97" s="224">
        <v>0</v>
      </c>
      <c r="R97" s="174">
        <v>2913870.6</v>
      </c>
      <c r="S97" s="224">
        <v>0</v>
      </c>
      <c r="T97" s="174">
        <v>4579292</v>
      </c>
      <c r="U97" s="386">
        <f t="shared" si="11"/>
        <v>0.13242985627114723</v>
      </c>
      <c r="V97" s="389">
        <v>3170050.35</v>
      </c>
      <c r="W97" s="420">
        <f t="shared" si="12"/>
        <v>8.8179425591098745E-2</v>
      </c>
      <c r="BI97" s="198"/>
      <c r="BJ97" s="198"/>
      <c r="BK97" s="198"/>
      <c r="BL97" s="198"/>
      <c r="BM97" s="198"/>
      <c r="BN97" s="198"/>
      <c r="BO97" s="198"/>
      <c r="BP97" s="198"/>
      <c r="BQ97" s="198"/>
      <c r="BR97" s="198"/>
      <c r="BS97" s="198"/>
      <c r="BT97" s="198"/>
      <c r="BU97" s="198"/>
      <c r="BV97" s="198"/>
      <c r="BW97" s="198"/>
      <c r="BX97" s="198"/>
      <c r="BY97" s="198"/>
      <c r="BZ97" s="198"/>
      <c r="CA97" s="198"/>
      <c r="CB97" s="198"/>
      <c r="CC97" s="198"/>
      <c r="CD97" s="198"/>
      <c r="CE97" s="198"/>
      <c r="CF97" s="198"/>
      <c r="CG97" s="198"/>
      <c r="CH97" s="198"/>
      <c r="CI97" s="198"/>
      <c r="CJ97" s="198"/>
      <c r="CK97" s="198"/>
      <c r="CL97" s="198"/>
      <c r="CM97" s="198"/>
      <c r="CN97" s="198"/>
      <c r="CO97" s="198"/>
      <c r="CP97" s="198"/>
      <c r="CQ97" s="198"/>
      <c r="CR97" s="198"/>
      <c r="CS97" s="198"/>
      <c r="CT97" s="198"/>
      <c r="CU97" s="198"/>
      <c r="CV97" s="198"/>
      <c r="CW97" s="198"/>
      <c r="CX97" s="198"/>
      <c r="CY97" s="198"/>
      <c r="CZ97" s="198"/>
      <c r="DA97" s="198"/>
      <c r="DB97" s="198"/>
      <c r="DC97" s="198"/>
      <c r="DD97" s="198"/>
      <c r="DE97" s="198"/>
      <c r="DF97" s="198"/>
      <c r="DG97" s="198"/>
      <c r="DH97" s="198"/>
      <c r="DI97" s="198"/>
      <c r="DJ97" s="198"/>
      <c r="DK97" s="198"/>
      <c r="DL97" s="198"/>
      <c r="DM97" s="198"/>
      <c r="DN97" s="198"/>
      <c r="DO97" s="198"/>
      <c r="DP97" s="198"/>
      <c r="DQ97" s="198"/>
      <c r="DR97" s="198"/>
    </row>
    <row r="98" spans="1:122">
      <c r="A98" s="160"/>
      <c r="B98" s="160"/>
      <c r="C98" s="223" t="s">
        <v>152</v>
      </c>
      <c r="D98" s="217"/>
      <c r="E98" s="175"/>
      <c r="F98" s="217"/>
      <c r="G98" s="175"/>
      <c r="H98" s="217"/>
      <c r="I98" s="175"/>
      <c r="J98" s="217"/>
      <c r="K98" s="175"/>
      <c r="L98" s="217"/>
      <c r="M98" s="175"/>
      <c r="N98" s="174"/>
      <c r="O98" s="224"/>
      <c r="P98" s="174"/>
      <c r="Q98" s="224"/>
      <c r="R98" s="174"/>
      <c r="S98" s="224"/>
      <c r="T98" s="174"/>
      <c r="U98" s="386"/>
      <c r="V98" s="410">
        <v>-22526157.100000009</v>
      </c>
      <c r="W98" s="420">
        <f t="shared" si="12"/>
        <v>-0.6265968595271213</v>
      </c>
      <c r="BI98" s="198"/>
      <c r="BJ98" s="198"/>
      <c r="BK98" s="198"/>
      <c r="BL98" s="198"/>
      <c r="BM98" s="198"/>
      <c r="BN98" s="198"/>
      <c r="BO98" s="198"/>
      <c r="BP98" s="198"/>
      <c r="BQ98" s="198"/>
      <c r="BR98" s="198"/>
      <c r="BS98" s="198"/>
      <c r="BT98" s="198"/>
      <c r="BU98" s="198"/>
      <c r="BV98" s="198"/>
      <c r="BW98" s="198"/>
      <c r="BX98" s="198"/>
      <c r="BY98" s="198"/>
      <c r="BZ98" s="198"/>
      <c r="CA98" s="198"/>
      <c r="CB98" s="198"/>
      <c r="CC98" s="198"/>
      <c r="CD98" s="198"/>
      <c r="CE98" s="198"/>
      <c r="CF98" s="198"/>
      <c r="CG98" s="198"/>
      <c r="CH98" s="198"/>
      <c r="CI98" s="198"/>
      <c r="CJ98" s="198"/>
      <c r="CK98" s="198"/>
      <c r="CL98" s="198"/>
      <c r="CM98" s="198"/>
      <c r="CN98" s="198"/>
      <c r="CO98" s="198"/>
      <c r="CP98" s="198"/>
      <c r="CQ98" s="198"/>
      <c r="CR98" s="198"/>
      <c r="CS98" s="198"/>
      <c r="CT98" s="198"/>
      <c r="CU98" s="198"/>
      <c r="CV98" s="198"/>
      <c r="CW98" s="198"/>
      <c r="CX98" s="198"/>
      <c r="CY98" s="198"/>
      <c r="CZ98" s="198"/>
      <c r="DA98" s="198"/>
      <c r="DB98" s="198"/>
      <c r="DC98" s="198"/>
      <c r="DD98" s="198"/>
      <c r="DE98" s="198"/>
      <c r="DF98" s="198"/>
      <c r="DG98" s="198"/>
      <c r="DH98" s="198"/>
      <c r="DI98" s="198"/>
      <c r="DJ98" s="198"/>
      <c r="DK98" s="198"/>
      <c r="DL98" s="198"/>
      <c r="DM98" s="198"/>
      <c r="DN98" s="198"/>
      <c r="DO98" s="198"/>
      <c r="DP98" s="198"/>
      <c r="DQ98" s="198"/>
      <c r="DR98" s="198"/>
    </row>
    <row r="99" spans="1:122">
      <c r="A99" s="160"/>
      <c r="B99" s="160"/>
      <c r="C99" s="195" t="str">
        <f>IF(MasterSheet!$A$1=1,MasterSheet!C246,MasterSheet!B246)</f>
        <v>Prihodi od privatizacije i prodaje imovine</v>
      </c>
      <c r="D99" s="217">
        <v>1053772.6200000001</v>
      </c>
      <c r="E99" s="175">
        <f t="shared" si="9"/>
        <v>4.9037769091162933E-2</v>
      </c>
      <c r="F99" s="217">
        <v>1560565.85</v>
      </c>
      <c r="G99" s="175">
        <f t="shared" si="10"/>
        <v>5.8219207237455703E-2</v>
      </c>
      <c r="H99" s="217">
        <v>1980484</v>
      </c>
      <c r="I99" s="175">
        <f t="shared" si="13"/>
        <v>6.4184729064039409E-2</v>
      </c>
      <c r="J99" s="217">
        <v>5542134.3700000001</v>
      </c>
      <c r="K99" s="175">
        <f t="shared" si="14"/>
        <v>0.18591527574639383</v>
      </c>
      <c r="L99" s="217">
        <v>3080000</v>
      </c>
      <c r="M99" s="175">
        <f t="shared" si="15"/>
        <v>9.8560000000000009E-2</v>
      </c>
      <c r="N99" s="174">
        <v>4244191.55</v>
      </c>
      <c r="O99" s="224">
        <f t="shared" si="16"/>
        <v>0.12999055283307809</v>
      </c>
      <c r="P99" s="174">
        <v>2881375.29</v>
      </c>
      <c r="Q99" s="224">
        <v>0.33441502127659578</v>
      </c>
      <c r="R99" s="174">
        <v>14834043.460000001</v>
      </c>
      <c r="S99" s="224">
        <v>0.4477673536695862</v>
      </c>
      <c r="T99" s="174">
        <v>7853495.3499999996</v>
      </c>
      <c r="U99" s="386">
        <f t="shared" si="11"/>
        <v>0.2271174802625871</v>
      </c>
      <c r="V99" s="389">
        <v>1832083.79</v>
      </c>
      <c r="W99" s="420">
        <f t="shared" si="12"/>
        <v>5.0961996940194716E-2</v>
      </c>
      <c r="BI99" s="198"/>
      <c r="BJ99" s="198"/>
      <c r="BK99" s="198"/>
      <c r="BL99" s="198"/>
      <c r="BM99" s="198"/>
      <c r="BN99" s="198"/>
      <c r="BO99" s="198"/>
      <c r="BP99" s="198"/>
      <c r="BQ99" s="198"/>
      <c r="BR99" s="198"/>
      <c r="BS99" s="198"/>
      <c r="BT99" s="198"/>
      <c r="BU99" s="198"/>
      <c r="BV99" s="198"/>
      <c r="BW99" s="198"/>
      <c r="BX99" s="198"/>
      <c r="BY99" s="198"/>
      <c r="BZ99" s="198"/>
      <c r="CA99" s="198"/>
      <c r="CB99" s="198"/>
      <c r="CC99" s="198"/>
      <c r="CD99" s="198"/>
      <c r="CE99" s="198"/>
      <c r="CF99" s="198"/>
      <c r="CG99" s="198"/>
      <c r="CH99" s="198"/>
      <c r="CI99" s="198"/>
      <c r="CJ99" s="198"/>
      <c r="CK99" s="198"/>
      <c r="CL99" s="198"/>
      <c r="CM99" s="198"/>
      <c r="CN99" s="198"/>
      <c r="CO99" s="198"/>
      <c r="CP99" s="198"/>
      <c r="CQ99" s="198"/>
      <c r="CR99" s="198"/>
      <c r="CS99" s="198"/>
      <c r="CT99" s="198"/>
      <c r="CU99" s="198"/>
      <c r="CV99" s="198"/>
      <c r="CW99" s="198"/>
      <c r="CX99" s="198"/>
      <c r="CY99" s="198"/>
      <c r="CZ99" s="198"/>
      <c r="DA99" s="198"/>
      <c r="DB99" s="198"/>
      <c r="DC99" s="198"/>
      <c r="DD99" s="198"/>
      <c r="DE99" s="198"/>
      <c r="DF99" s="198"/>
      <c r="DG99" s="198"/>
      <c r="DH99" s="198"/>
      <c r="DI99" s="198"/>
      <c r="DJ99" s="198"/>
      <c r="DK99" s="198"/>
      <c r="DL99" s="198"/>
      <c r="DM99" s="198"/>
      <c r="DN99" s="198"/>
      <c r="DO99" s="198"/>
      <c r="DP99" s="198"/>
      <c r="DQ99" s="198"/>
      <c r="DR99" s="198"/>
    </row>
    <row r="100" spans="1:122" ht="13.5" thickBot="1">
      <c r="A100" s="160"/>
      <c r="B100" s="160"/>
      <c r="C100" s="225" t="str">
        <f>IF(MasterSheet!$A$1=1,MasterSheet!C248,MasterSheet!B248)</f>
        <v>Korišćenje depozita lokalne samouprave</v>
      </c>
      <c r="D100" s="226">
        <v>16201409.819800023</v>
      </c>
      <c r="E100" s="227">
        <f>+D100/$D$9*100</f>
        <v>0.75393968168830672</v>
      </c>
      <c r="F100" s="226">
        <v>20108486.110000029</v>
      </c>
      <c r="G100" s="227">
        <f t="shared" si="10"/>
        <v>0.75017668755829248</v>
      </c>
      <c r="H100" s="226">
        <v>32925370.63763313</v>
      </c>
      <c r="I100" s="227">
        <f t="shared" si="13"/>
        <v>1.0670654212351935</v>
      </c>
      <c r="J100" s="226">
        <v>54503426.770000033</v>
      </c>
      <c r="K100" s="227">
        <f t="shared" si="14"/>
        <v>1.8283605088896353</v>
      </c>
      <c r="L100" s="226">
        <v>25451783.411538482</v>
      </c>
      <c r="M100" s="227">
        <f t="shared" si="15"/>
        <v>0.81445706916923144</v>
      </c>
      <c r="N100" s="226">
        <v>11614714.190000016</v>
      </c>
      <c r="O100" s="228">
        <f t="shared" si="16"/>
        <v>0.35573397212863755</v>
      </c>
      <c r="P100" s="226">
        <v>19633170.78666668</v>
      </c>
      <c r="Q100" s="228">
        <v>0.45392353053879753</v>
      </c>
      <c r="R100" s="345">
        <v>-3406607.2200000025</v>
      </c>
      <c r="S100" s="227">
        <v>-0.11136806191482994</v>
      </c>
      <c r="T100" s="226">
        <v>-4373142.1375000142</v>
      </c>
      <c r="U100" s="386">
        <f t="shared" si="11"/>
        <v>-0.12646814938257364</v>
      </c>
      <c r="V100" s="418">
        <v>-11783771.454999957</v>
      </c>
      <c r="W100" s="421">
        <f t="shared" si="12"/>
        <v>-0.32778223796940076</v>
      </c>
      <c r="BI100" s="198"/>
      <c r="BJ100" s="198"/>
      <c r="BK100" s="198"/>
      <c r="BL100" s="198"/>
      <c r="BM100" s="198"/>
      <c r="BN100" s="198"/>
      <c r="BO100" s="198"/>
      <c r="BP100" s="198"/>
      <c r="BQ100" s="198"/>
      <c r="BR100" s="198"/>
      <c r="BS100" s="198"/>
      <c r="BT100" s="198"/>
      <c r="BU100" s="198"/>
      <c r="BV100" s="198"/>
      <c r="BW100" s="198"/>
      <c r="BX100" s="198"/>
      <c r="BY100" s="198"/>
      <c r="BZ100" s="198"/>
      <c r="CA100" s="198"/>
      <c r="CB100" s="198"/>
      <c r="CC100" s="198"/>
      <c r="CD100" s="198"/>
      <c r="CE100" s="198"/>
      <c r="CF100" s="198"/>
      <c r="CG100" s="198"/>
      <c r="CH100" s="198"/>
      <c r="CI100" s="198"/>
      <c r="CJ100" s="198"/>
      <c r="CK100" s="198"/>
      <c r="CL100" s="198"/>
      <c r="CM100" s="198"/>
      <c r="CN100" s="198"/>
      <c r="CO100" s="198"/>
      <c r="CP100" s="198"/>
      <c r="CQ100" s="198"/>
      <c r="CR100" s="198"/>
      <c r="CS100" s="198"/>
      <c r="CT100" s="198"/>
      <c r="CU100" s="198"/>
      <c r="CV100" s="198"/>
      <c r="CW100" s="198"/>
      <c r="CX100" s="198"/>
      <c r="CY100" s="198"/>
      <c r="CZ100" s="198"/>
      <c r="DA100" s="198"/>
      <c r="DB100" s="198"/>
      <c r="DC100" s="198"/>
      <c r="DD100" s="198"/>
      <c r="DE100" s="198"/>
      <c r="DF100" s="198"/>
      <c r="DG100" s="198"/>
      <c r="DH100" s="198"/>
      <c r="DI100" s="198"/>
      <c r="DJ100" s="198"/>
      <c r="DK100" s="198"/>
      <c r="DL100" s="198"/>
      <c r="DM100" s="198"/>
      <c r="DN100" s="198"/>
      <c r="DO100" s="198"/>
      <c r="DP100" s="198"/>
      <c r="DQ100" s="198"/>
      <c r="DR100" s="198"/>
    </row>
    <row r="101" spans="1:122" ht="14.25" thickTop="1" thickBot="1">
      <c r="A101" s="160"/>
      <c r="B101" s="160"/>
      <c r="C101" s="210" t="str">
        <f>IF(MasterSheet!$A$1=1,MasterSheet!C249,MasterSheet!B249)</f>
        <v>Transferi iz budžeta CG</v>
      </c>
      <c r="D101" s="211">
        <f>+'Cental Budget_int'!D75</f>
        <v>0</v>
      </c>
      <c r="E101" s="169">
        <f t="shared" si="9"/>
        <v>0</v>
      </c>
      <c r="F101" s="211">
        <f>+'Cental Budget_int'!F75</f>
        <v>2094166.36</v>
      </c>
      <c r="G101" s="169">
        <f t="shared" si="10"/>
        <v>7.8125960082074244E-2</v>
      </c>
      <c r="H101" s="211">
        <f>+'Cental Budget_int'!H75</f>
        <v>2285399.7000000002</v>
      </c>
      <c r="I101" s="169">
        <f t="shared" si="13"/>
        <v>7.4066622374902788E-2</v>
      </c>
      <c r="J101" s="211">
        <f>+'Cental Budget_int'!J75</f>
        <v>0</v>
      </c>
      <c r="K101" s="169">
        <f t="shared" si="14"/>
        <v>0</v>
      </c>
      <c r="L101" s="211">
        <f>+'Cental Budget_int'!L75</f>
        <v>903588.07</v>
      </c>
      <c r="M101" s="169">
        <f t="shared" si="15"/>
        <v>2.8914818239999997E-2</v>
      </c>
      <c r="N101" s="168">
        <f>+'Cental Budget_int'!N75</f>
        <v>1067088.02</v>
      </c>
      <c r="O101" s="192">
        <f t="shared" si="16"/>
        <v>3.2682634609494637E-2</v>
      </c>
      <c r="P101" s="168">
        <f>+'Cental Budget_int'!P75</f>
        <v>847020.99</v>
      </c>
      <c r="Q101" s="192">
        <v>2.6898094315655763E-2</v>
      </c>
      <c r="R101" s="168">
        <v>4705739.93</v>
      </c>
      <c r="S101" s="192">
        <v>8.1546360616128067E-3</v>
      </c>
      <c r="T101" s="168">
        <v>2801985.19</v>
      </c>
      <c r="U101" s="169">
        <f t="shared" si="11"/>
        <v>8.1031411839555798E-2</v>
      </c>
      <c r="V101" s="391">
        <v>1390107.69</v>
      </c>
      <c r="W101" s="419">
        <f t="shared" si="12"/>
        <v>3.8667807788595271E-2</v>
      </c>
      <c r="BI101" s="198"/>
      <c r="BJ101" s="198"/>
      <c r="BK101" s="198"/>
      <c r="BL101" s="198"/>
      <c r="BM101" s="198"/>
      <c r="BN101" s="198"/>
      <c r="BO101" s="198"/>
      <c r="BP101" s="198"/>
      <c r="BQ101" s="198"/>
      <c r="BR101" s="198"/>
      <c r="BS101" s="198"/>
      <c r="BT101" s="198"/>
      <c r="BU101" s="198"/>
      <c r="BV101" s="198"/>
      <c r="BW101" s="198"/>
      <c r="BX101" s="198"/>
      <c r="BY101" s="198"/>
      <c r="BZ101" s="198"/>
      <c r="CA101" s="198"/>
      <c r="CB101" s="198"/>
      <c r="CC101" s="198"/>
      <c r="CD101" s="198"/>
      <c r="CE101" s="198"/>
      <c r="CF101" s="198"/>
      <c r="CG101" s="198"/>
      <c r="CH101" s="198"/>
      <c r="CI101" s="198"/>
      <c r="CJ101" s="198"/>
      <c r="CK101" s="198"/>
      <c r="CL101" s="198"/>
      <c r="CM101" s="198"/>
      <c r="CN101" s="198"/>
      <c r="CO101" s="198"/>
      <c r="CP101" s="198"/>
      <c r="CQ101" s="198"/>
      <c r="CR101" s="198"/>
      <c r="CS101" s="198"/>
      <c r="CT101" s="198"/>
      <c r="CU101" s="198"/>
      <c r="CV101" s="198"/>
      <c r="CW101" s="198"/>
      <c r="CX101" s="198"/>
      <c r="CY101" s="198"/>
      <c r="CZ101" s="198"/>
      <c r="DA101" s="198"/>
      <c r="DB101" s="198"/>
      <c r="DC101" s="198"/>
      <c r="DD101" s="198"/>
      <c r="DE101" s="198"/>
      <c r="DF101" s="198"/>
      <c r="DG101" s="198"/>
      <c r="DH101" s="198"/>
      <c r="DI101" s="198"/>
      <c r="DJ101" s="198"/>
      <c r="DK101" s="198"/>
      <c r="DL101" s="198"/>
      <c r="DM101" s="198"/>
      <c r="DN101" s="198"/>
      <c r="DO101" s="198"/>
      <c r="DP101" s="198"/>
      <c r="DQ101" s="198"/>
      <c r="DR101" s="198"/>
    </row>
    <row r="102" spans="1:122" ht="13.5" thickTop="1">
      <c r="A102" s="160"/>
      <c r="B102" s="160"/>
      <c r="C102" s="129" t="str">
        <f>IF(MasterSheet!$A$1=1,MasterSheet!C250,MasterSheet!B250)</f>
        <v>Izvor: Ministarstvo finansija Crne Gore</v>
      </c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BI102" s="198"/>
      <c r="BJ102" s="198"/>
      <c r="BK102" s="198"/>
      <c r="BL102" s="198"/>
      <c r="BM102" s="198"/>
      <c r="BN102" s="198"/>
      <c r="BO102" s="198"/>
      <c r="BP102" s="198"/>
      <c r="BQ102" s="198"/>
      <c r="BR102" s="198"/>
      <c r="BS102" s="198"/>
      <c r="BT102" s="198"/>
      <c r="BU102" s="198"/>
      <c r="BV102" s="198"/>
      <c r="BW102" s="198"/>
      <c r="BX102" s="198"/>
      <c r="BY102" s="198"/>
      <c r="BZ102" s="198"/>
      <c r="CA102" s="198"/>
      <c r="CB102" s="198"/>
      <c r="CC102" s="198"/>
      <c r="CD102" s="198"/>
      <c r="CE102" s="198"/>
      <c r="CF102" s="198"/>
      <c r="CG102" s="198"/>
      <c r="CH102" s="198"/>
      <c r="CI102" s="198"/>
      <c r="CJ102" s="198"/>
      <c r="CK102" s="198"/>
      <c r="CL102" s="198"/>
      <c r="CM102" s="198"/>
      <c r="CN102" s="198"/>
      <c r="CO102" s="198"/>
      <c r="CP102" s="198"/>
      <c r="CQ102" s="198"/>
      <c r="CR102" s="198"/>
      <c r="CS102" s="198"/>
      <c r="CT102" s="198"/>
      <c r="CU102" s="198"/>
      <c r="CV102" s="198"/>
      <c r="CW102" s="198"/>
      <c r="CX102" s="198"/>
      <c r="CY102" s="198"/>
      <c r="CZ102" s="198"/>
      <c r="DA102" s="198"/>
      <c r="DB102" s="198"/>
      <c r="DC102" s="198"/>
      <c r="DD102" s="198"/>
      <c r="DE102" s="198"/>
      <c r="DF102" s="198"/>
      <c r="DG102" s="198"/>
      <c r="DH102" s="198"/>
      <c r="DI102" s="198"/>
      <c r="DJ102" s="198"/>
      <c r="DK102" s="198"/>
      <c r="DL102" s="198"/>
      <c r="DM102" s="198"/>
      <c r="DN102" s="198"/>
      <c r="DO102" s="198"/>
      <c r="DP102" s="198"/>
      <c r="DQ102" s="198"/>
      <c r="DR102" s="198"/>
    </row>
    <row r="103" spans="1:122">
      <c r="A103" s="160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BI103" s="198"/>
      <c r="BJ103" s="198"/>
      <c r="BK103" s="198"/>
      <c r="BL103" s="198"/>
      <c r="BM103" s="198"/>
      <c r="BN103" s="198"/>
      <c r="BO103" s="198"/>
      <c r="BP103" s="198"/>
      <c r="BQ103" s="198"/>
      <c r="BR103" s="198"/>
      <c r="BS103" s="198"/>
      <c r="BT103" s="198"/>
      <c r="BU103" s="198"/>
      <c r="BV103" s="198"/>
      <c r="BW103" s="198"/>
      <c r="BX103" s="198"/>
      <c r="BY103" s="198"/>
      <c r="BZ103" s="198"/>
      <c r="CA103" s="198"/>
      <c r="CB103" s="198"/>
      <c r="CC103" s="198"/>
      <c r="CD103" s="198"/>
      <c r="CE103" s="198"/>
      <c r="CF103" s="198"/>
      <c r="CG103" s="198"/>
      <c r="CH103" s="198"/>
      <c r="CI103" s="198"/>
      <c r="CJ103" s="198"/>
      <c r="CK103" s="198"/>
      <c r="CL103" s="198"/>
      <c r="CM103" s="198"/>
      <c r="CN103" s="198"/>
      <c r="CO103" s="198"/>
      <c r="CP103" s="198"/>
      <c r="CQ103" s="198"/>
      <c r="CR103" s="198"/>
      <c r="CS103" s="198"/>
      <c r="CT103" s="198"/>
      <c r="CU103" s="198"/>
      <c r="CV103" s="198"/>
      <c r="CW103" s="198"/>
      <c r="CX103" s="198"/>
      <c r="CY103" s="198"/>
      <c r="CZ103" s="198"/>
      <c r="DA103" s="198"/>
      <c r="DB103" s="198"/>
      <c r="DC103" s="198"/>
      <c r="DD103" s="198"/>
      <c r="DE103" s="198"/>
      <c r="DF103" s="198"/>
      <c r="DG103" s="198"/>
      <c r="DH103" s="198"/>
      <c r="DI103" s="198"/>
      <c r="DJ103" s="198"/>
      <c r="DK103" s="198"/>
      <c r="DL103" s="198"/>
      <c r="DM103" s="198"/>
      <c r="DN103" s="198"/>
      <c r="DO103" s="198"/>
      <c r="DP103" s="198"/>
      <c r="DQ103" s="198"/>
      <c r="DR103" s="198"/>
    </row>
    <row r="104" spans="1:122">
      <c r="A104" s="160"/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BI104" s="198"/>
      <c r="BJ104" s="198"/>
      <c r="BK104" s="198"/>
      <c r="BL104" s="198"/>
      <c r="BM104" s="198"/>
      <c r="BN104" s="198"/>
      <c r="BO104" s="198"/>
      <c r="BP104" s="198"/>
      <c r="BQ104" s="198"/>
      <c r="BR104" s="198"/>
      <c r="BS104" s="198"/>
      <c r="BT104" s="198"/>
      <c r="BU104" s="198"/>
      <c r="BV104" s="198"/>
      <c r="BW104" s="198"/>
      <c r="BX104" s="198"/>
      <c r="BY104" s="198"/>
      <c r="BZ104" s="198"/>
      <c r="CA104" s="198"/>
      <c r="CB104" s="198"/>
      <c r="CC104" s="198"/>
      <c r="CD104" s="198"/>
      <c r="CE104" s="198"/>
      <c r="CF104" s="198"/>
      <c r="CG104" s="198"/>
      <c r="CH104" s="198"/>
      <c r="CI104" s="198"/>
      <c r="CJ104" s="198"/>
      <c r="CK104" s="198"/>
      <c r="CL104" s="198"/>
      <c r="CM104" s="198"/>
      <c r="CN104" s="198"/>
      <c r="CO104" s="198"/>
      <c r="CP104" s="198"/>
      <c r="CQ104" s="198"/>
      <c r="CR104" s="198"/>
      <c r="CS104" s="198"/>
      <c r="CT104" s="198"/>
      <c r="CU104" s="198"/>
      <c r="CV104" s="198"/>
      <c r="CW104" s="198"/>
      <c r="CX104" s="198"/>
      <c r="CY104" s="198"/>
      <c r="CZ104" s="198"/>
      <c r="DA104" s="198"/>
      <c r="DB104" s="198"/>
      <c r="DC104" s="198"/>
      <c r="DD104" s="198"/>
      <c r="DE104" s="198"/>
      <c r="DF104" s="198"/>
      <c r="DG104" s="198"/>
      <c r="DH104" s="198"/>
      <c r="DI104" s="198"/>
      <c r="DJ104" s="198"/>
      <c r="DK104" s="198"/>
      <c r="DL104" s="198"/>
      <c r="DM104" s="198"/>
      <c r="DN104" s="198"/>
      <c r="DO104" s="198"/>
      <c r="DP104" s="198"/>
      <c r="DQ104" s="198"/>
      <c r="DR104" s="198"/>
    </row>
    <row r="105" spans="1:122">
      <c r="A105" s="160"/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BI105" s="198"/>
      <c r="BJ105" s="198"/>
      <c r="BK105" s="198"/>
      <c r="BL105" s="198"/>
      <c r="BM105" s="198"/>
      <c r="BN105" s="198"/>
      <c r="BO105" s="198"/>
      <c r="BP105" s="198"/>
      <c r="BQ105" s="198"/>
      <c r="BR105" s="198"/>
      <c r="BS105" s="198"/>
      <c r="BT105" s="198"/>
      <c r="BU105" s="198"/>
      <c r="BV105" s="198"/>
      <c r="BW105" s="198"/>
      <c r="BX105" s="198"/>
      <c r="BY105" s="198"/>
      <c r="BZ105" s="198"/>
      <c r="CA105" s="198"/>
      <c r="CB105" s="198"/>
      <c r="CC105" s="198"/>
      <c r="CD105" s="198"/>
      <c r="CE105" s="198"/>
      <c r="CF105" s="198"/>
      <c r="CG105" s="198"/>
      <c r="CH105" s="198"/>
      <c r="CI105" s="198"/>
      <c r="CJ105" s="198"/>
      <c r="CK105" s="198"/>
      <c r="CL105" s="198"/>
      <c r="CM105" s="198"/>
      <c r="CN105" s="198"/>
      <c r="CO105" s="198"/>
      <c r="CP105" s="198"/>
      <c r="CQ105" s="198"/>
      <c r="CR105" s="198"/>
      <c r="CS105" s="198"/>
      <c r="CT105" s="198"/>
      <c r="CU105" s="198"/>
      <c r="CV105" s="198"/>
      <c r="CW105" s="198"/>
      <c r="CX105" s="198"/>
      <c r="CY105" s="198"/>
      <c r="CZ105" s="198"/>
      <c r="DA105" s="198"/>
      <c r="DB105" s="198"/>
      <c r="DC105" s="198"/>
      <c r="DD105" s="198"/>
      <c r="DE105" s="198"/>
      <c r="DF105" s="198"/>
      <c r="DG105" s="198"/>
      <c r="DH105" s="198"/>
      <c r="DI105" s="198"/>
      <c r="DJ105" s="198"/>
      <c r="DK105" s="198"/>
      <c r="DL105" s="198"/>
      <c r="DM105" s="198"/>
      <c r="DN105" s="198"/>
      <c r="DO105" s="198"/>
      <c r="DP105" s="198"/>
      <c r="DQ105" s="198"/>
      <c r="DR105" s="198"/>
    </row>
    <row r="106" spans="1:122">
      <c r="A106" s="160"/>
      <c r="B106" s="160"/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BI106" s="198"/>
      <c r="BJ106" s="198"/>
      <c r="BK106" s="198"/>
      <c r="BL106" s="198"/>
      <c r="BM106" s="198"/>
      <c r="BN106" s="198"/>
      <c r="BO106" s="198"/>
      <c r="BP106" s="198"/>
      <c r="BQ106" s="198"/>
      <c r="BR106" s="198"/>
      <c r="BS106" s="198"/>
      <c r="BT106" s="198"/>
      <c r="BU106" s="198"/>
      <c r="BV106" s="198"/>
      <c r="BW106" s="198"/>
      <c r="BX106" s="198"/>
      <c r="BY106" s="198"/>
      <c r="BZ106" s="198"/>
      <c r="CA106" s="198"/>
      <c r="CB106" s="198"/>
      <c r="CC106" s="198"/>
      <c r="CD106" s="198"/>
      <c r="CE106" s="198"/>
      <c r="CF106" s="198"/>
      <c r="CG106" s="198"/>
      <c r="CH106" s="198"/>
      <c r="CI106" s="198"/>
      <c r="CJ106" s="198"/>
      <c r="CK106" s="198"/>
      <c r="CL106" s="198"/>
      <c r="CM106" s="198"/>
      <c r="CN106" s="198"/>
      <c r="CO106" s="198"/>
      <c r="CP106" s="198"/>
      <c r="CQ106" s="198"/>
      <c r="CR106" s="198"/>
      <c r="CS106" s="198"/>
      <c r="CT106" s="198"/>
      <c r="CU106" s="198"/>
      <c r="CV106" s="198"/>
      <c r="CW106" s="198"/>
      <c r="CX106" s="198"/>
      <c r="CY106" s="198"/>
      <c r="CZ106" s="198"/>
      <c r="DA106" s="198"/>
      <c r="DB106" s="198"/>
      <c r="DC106" s="198"/>
      <c r="DD106" s="198"/>
      <c r="DE106" s="198"/>
      <c r="DF106" s="198"/>
      <c r="DG106" s="198"/>
      <c r="DH106" s="198"/>
      <c r="DI106" s="198"/>
      <c r="DJ106" s="198"/>
      <c r="DK106" s="198"/>
      <c r="DL106" s="198"/>
      <c r="DM106" s="198"/>
      <c r="DN106" s="198"/>
      <c r="DO106" s="198"/>
      <c r="DP106" s="198"/>
      <c r="DQ106" s="198"/>
      <c r="DR106" s="198"/>
    </row>
    <row r="107" spans="1:122">
      <c r="A107" s="160"/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BI107" s="198"/>
      <c r="BJ107" s="198"/>
      <c r="BK107" s="198"/>
      <c r="BL107" s="198"/>
      <c r="BM107" s="198"/>
      <c r="BN107" s="198"/>
      <c r="BO107" s="198"/>
      <c r="BP107" s="198"/>
      <c r="BQ107" s="198"/>
      <c r="BR107" s="198"/>
      <c r="BS107" s="198"/>
      <c r="BT107" s="198"/>
      <c r="BU107" s="198"/>
      <c r="BV107" s="198"/>
      <c r="BW107" s="198"/>
      <c r="BX107" s="198"/>
      <c r="BY107" s="198"/>
      <c r="BZ107" s="198"/>
      <c r="CA107" s="198"/>
      <c r="CB107" s="198"/>
      <c r="CC107" s="198"/>
      <c r="CD107" s="198"/>
      <c r="CE107" s="198"/>
      <c r="CF107" s="198"/>
      <c r="CG107" s="198"/>
      <c r="CH107" s="198"/>
      <c r="CI107" s="198"/>
      <c r="CJ107" s="198"/>
      <c r="CK107" s="198"/>
      <c r="CL107" s="198"/>
      <c r="CM107" s="198"/>
      <c r="CN107" s="198"/>
      <c r="CO107" s="198"/>
      <c r="CP107" s="198"/>
      <c r="CQ107" s="198"/>
      <c r="CR107" s="198"/>
      <c r="CS107" s="198"/>
      <c r="CT107" s="198"/>
      <c r="CU107" s="198"/>
      <c r="CV107" s="198"/>
      <c r="CW107" s="198"/>
      <c r="CX107" s="198"/>
      <c r="CY107" s="198"/>
      <c r="CZ107" s="198"/>
      <c r="DA107" s="198"/>
      <c r="DB107" s="198"/>
      <c r="DC107" s="198"/>
      <c r="DD107" s="198"/>
      <c r="DE107" s="198"/>
      <c r="DF107" s="198"/>
      <c r="DG107" s="198"/>
      <c r="DH107" s="198"/>
      <c r="DI107" s="198"/>
      <c r="DJ107" s="198"/>
      <c r="DK107" s="198"/>
      <c r="DL107" s="198"/>
      <c r="DM107" s="198"/>
      <c r="DN107" s="198"/>
      <c r="DO107" s="198"/>
      <c r="DP107" s="198"/>
      <c r="DQ107" s="198"/>
      <c r="DR107" s="198"/>
    </row>
    <row r="108" spans="1:122">
      <c r="A108" s="160"/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BI108" s="198"/>
      <c r="BJ108" s="198"/>
      <c r="BK108" s="198"/>
      <c r="BL108" s="198"/>
      <c r="BM108" s="198"/>
      <c r="BN108" s="198"/>
      <c r="BO108" s="198"/>
      <c r="BP108" s="198"/>
      <c r="BQ108" s="198"/>
      <c r="BR108" s="198"/>
      <c r="BS108" s="198"/>
      <c r="BT108" s="198"/>
      <c r="BU108" s="198"/>
      <c r="BV108" s="198"/>
      <c r="BW108" s="198"/>
      <c r="BX108" s="198"/>
      <c r="BY108" s="198"/>
      <c r="BZ108" s="198"/>
      <c r="CA108" s="198"/>
      <c r="CB108" s="198"/>
      <c r="CC108" s="198"/>
      <c r="CD108" s="198"/>
      <c r="CE108" s="198"/>
      <c r="CF108" s="198"/>
      <c r="CG108" s="198"/>
      <c r="CH108" s="198"/>
      <c r="CI108" s="198"/>
      <c r="CJ108" s="198"/>
      <c r="CK108" s="198"/>
      <c r="CL108" s="198"/>
      <c r="CM108" s="198"/>
      <c r="CN108" s="198"/>
      <c r="CO108" s="198"/>
      <c r="CP108" s="198"/>
      <c r="CQ108" s="198"/>
      <c r="CR108" s="198"/>
      <c r="CS108" s="198"/>
      <c r="CT108" s="198"/>
      <c r="CU108" s="198"/>
      <c r="CV108" s="198"/>
      <c r="CW108" s="198"/>
      <c r="CX108" s="198"/>
      <c r="CY108" s="198"/>
      <c r="CZ108" s="198"/>
      <c r="DA108" s="198"/>
      <c r="DB108" s="198"/>
      <c r="DC108" s="198"/>
      <c r="DD108" s="198"/>
      <c r="DE108" s="198"/>
      <c r="DF108" s="198"/>
      <c r="DG108" s="198"/>
      <c r="DH108" s="198"/>
      <c r="DI108" s="198"/>
      <c r="DJ108" s="198"/>
      <c r="DK108" s="198"/>
      <c r="DL108" s="198"/>
      <c r="DM108" s="198"/>
      <c r="DN108" s="198"/>
      <c r="DO108" s="198"/>
      <c r="DP108" s="198"/>
      <c r="DQ108" s="198"/>
      <c r="DR108" s="198"/>
    </row>
    <row r="109" spans="1:122">
      <c r="A109" s="160"/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BI109" s="198"/>
      <c r="BJ109" s="198"/>
      <c r="BK109" s="198"/>
      <c r="BL109" s="198"/>
      <c r="BM109" s="198"/>
      <c r="BN109" s="198"/>
      <c r="BO109" s="198"/>
      <c r="BP109" s="198"/>
      <c r="BQ109" s="198"/>
      <c r="BR109" s="198"/>
      <c r="BS109" s="198"/>
      <c r="BT109" s="198"/>
      <c r="BU109" s="198"/>
      <c r="BV109" s="198"/>
      <c r="BW109" s="198"/>
      <c r="BX109" s="198"/>
      <c r="BY109" s="198"/>
      <c r="BZ109" s="198"/>
      <c r="CA109" s="198"/>
      <c r="CB109" s="198"/>
      <c r="CC109" s="198"/>
      <c r="CD109" s="198"/>
      <c r="CE109" s="198"/>
      <c r="CF109" s="198"/>
      <c r="CG109" s="198"/>
      <c r="CH109" s="198"/>
      <c r="CI109" s="198"/>
      <c r="CJ109" s="198"/>
      <c r="CK109" s="198"/>
      <c r="CL109" s="198"/>
      <c r="CM109" s="198"/>
      <c r="CN109" s="198"/>
      <c r="CO109" s="198"/>
      <c r="CP109" s="198"/>
      <c r="CQ109" s="198"/>
      <c r="CR109" s="198"/>
      <c r="CS109" s="198"/>
      <c r="CT109" s="198"/>
      <c r="CU109" s="198"/>
      <c r="CV109" s="198"/>
      <c r="CW109" s="198"/>
      <c r="CX109" s="198"/>
      <c r="CY109" s="198"/>
      <c r="CZ109" s="198"/>
      <c r="DA109" s="198"/>
      <c r="DB109" s="198"/>
      <c r="DC109" s="198"/>
      <c r="DD109" s="198"/>
      <c r="DE109" s="198"/>
      <c r="DF109" s="198"/>
      <c r="DG109" s="198"/>
      <c r="DH109" s="198"/>
      <c r="DI109" s="198"/>
      <c r="DJ109" s="198"/>
      <c r="DK109" s="198"/>
      <c r="DL109" s="198"/>
      <c r="DM109" s="198"/>
      <c r="DN109" s="198"/>
      <c r="DO109" s="198"/>
      <c r="DP109" s="198"/>
      <c r="DQ109" s="198"/>
      <c r="DR109" s="198"/>
    </row>
    <row r="110" spans="1:122">
      <c r="A110" s="160"/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BI110" s="198"/>
      <c r="BJ110" s="198"/>
      <c r="BK110" s="198"/>
      <c r="BL110" s="198"/>
      <c r="BM110" s="198"/>
      <c r="BN110" s="198"/>
      <c r="BO110" s="198"/>
      <c r="BP110" s="198"/>
      <c r="BQ110" s="198"/>
      <c r="BR110" s="198"/>
      <c r="BS110" s="198"/>
      <c r="BT110" s="198"/>
      <c r="BU110" s="198"/>
      <c r="BV110" s="198"/>
      <c r="BW110" s="198"/>
      <c r="BX110" s="198"/>
      <c r="BY110" s="198"/>
      <c r="BZ110" s="198"/>
      <c r="CA110" s="198"/>
      <c r="CB110" s="198"/>
      <c r="CC110" s="198"/>
      <c r="CD110" s="198"/>
      <c r="CE110" s="198"/>
      <c r="CF110" s="198"/>
      <c r="CG110" s="198"/>
      <c r="CH110" s="198"/>
      <c r="CI110" s="198"/>
      <c r="CJ110" s="198"/>
      <c r="CK110" s="198"/>
      <c r="CL110" s="198"/>
      <c r="CM110" s="198"/>
      <c r="CN110" s="198"/>
      <c r="CO110" s="198"/>
      <c r="CP110" s="198"/>
      <c r="CQ110" s="198"/>
      <c r="CR110" s="198"/>
      <c r="CS110" s="198"/>
      <c r="CT110" s="198"/>
      <c r="CU110" s="198"/>
      <c r="CV110" s="198"/>
      <c r="CW110" s="198"/>
      <c r="CX110" s="198"/>
      <c r="CY110" s="198"/>
      <c r="CZ110" s="198"/>
      <c r="DA110" s="198"/>
      <c r="DB110" s="198"/>
      <c r="DC110" s="198"/>
      <c r="DD110" s="198"/>
      <c r="DE110" s="198"/>
      <c r="DF110" s="198"/>
      <c r="DG110" s="198"/>
      <c r="DH110" s="198"/>
      <c r="DI110" s="198"/>
      <c r="DJ110" s="198"/>
      <c r="DK110" s="198"/>
      <c r="DL110" s="198"/>
      <c r="DM110" s="198"/>
      <c r="DN110" s="198"/>
      <c r="DO110" s="198"/>
      <c r="DP110" s="198"/>
      <c r="DQ110" s="198"/>
      <c r="DR110" s="198"/>
    </row>
    <row r="111" spans="1:122">
      <c r="A111" s="160"/>
      <c r="B111" s="160"/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BI111" s="198"/>
      <c r="BJ111" s="198"/>
      <c r="BK111" s="198"/>
      <c r="BL111" s="198"/>
      <c r="BM111" s="198"/>
      <c r="BN111" s="198"/>
      <c r="BO111" s="198"/>
      <c r="BP111" s="198"/>
      <c r="BQ111" s="198"/>
      <c r="BR111" s="198"/>
      <c r="BS111" s="198"/>
      <c r="BT111" s="198"/>
      <c r="BU111" s="198"/>
      <c r="BV111" s="198"/>
      <c r="BW111" s="198"/>
      <c r="BX111" s="198"/>
      <c r="BY111" s="198"/>
      <c r="BZ111" s="198"/>
      <c r="CA111" s="198"/>
      <c r="CB111" s="198"/>
      <c r="CC111" s="198"/>
      <c r="CD111" s="198"/>
      <c r="CE111" s="198"/>
      <c r="CF111" s="198"/>
      <c r="CG111" s="198"/>
      <c r="CH111" s="198"/>
      <c r="CI111" s="198"/>
      <c r="CJ111" s="198"/>
      <c r="CK111" s="198"/>
      <c r="CL111" s="198"/>
      <c r="CM111" s="198"/>
      <c r="CN111" s="198"/>
      <c r="CO111" s="198"/>
      <c r="CP111" s="198"/>
      <c r="CQ111" s="198"/>
      <c r="CR111" s="198"/>
      <c r="CS111" s="198"/>
      <c r="CT111" s="198"/>
      <c r="CU111" s="198"/>
      <c r="CV111" s="198"/>
      <c r="CW111" s="198"/>
      <c r="CX111" s="198"/>
      <c r="CY111" s="198"/>
      <c r="CZ111" s="198"/>
      <c r="DA111" s="198"/>
      <c r="DB111" s="198"/>
      <c r="DC111" s="198"/>
      <c r="DD111" s="198"/>
      <c r="DE111" s="198"/>
      <c r="DF111" s="198"/>
      <c r="DG111" s="198"/>
      <c r="DH111" s="198"/>
      <c r="DI111" s="198"/>
      <c r="DJ111" s="198"/>
      <c r="DK111" s="198"/>
      <c r="DL111" s="198"/>
      <c r="DM111" s="198"/>
      <c r="DN111" s="198"/>
      <c r="DO111" s="198"/>
      <c r="DP111" s="198"/>
      <c r="DQ111" s="198"/>
      <c r="DR111" s="198"/>
    </row>
    <row r="112" spans="1:122">
      <c r="A112" s="160"/>
      <c r="B112" s="160"/>
      <c r="C112" s="229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BI112" s="198"/>
      <c r="BJ112" s="198"/>
      <c r="BK112" s="198"/>
      <c r="BL112" s="198"/>
      <c r="BM112" s="198"/>
      <c r="BN112" s="198"/>
      <c r="BO112" s="198"/>
      <c r="BP112" s="198"/>
      <c r="BQ112" s="198"/>
      <c r="BR112" s="198"/>
      <c r="BS112" s="198"/>
      <c r="BT112" s="198"/>
      <c r="BU112" s="198"/>
      <c r="BV112" s="198"/>
      <c r="BW112" s="198"/>
      <c r="BX112" s="198"/>
      <c r="BY112" s="198"/>
      <c r="BZ112" s="198"/>
      <c r="CA112" s="198"/>
      <c r="CB112" s="198"/>
      <c r="CC112" s="198"/>
      <c r="CD112" s="198"/>
      <c r="CE112" s="198"/>
      <c r="CF112" s="198"/>
      <c r="CG112" s="198"/>
      <c r="CH112" s="198"/>
      <c r="CI112" s="198"/>
      <c r="CJ112" s="198"/>
      <c r="CK112" s="198"/>
      <c r="CL112" s="198"/>
      <c r="CM112" s="198"/>
      <c r="CN112" s="198"/>
      <c r="CO112" s="198"/>
      <c r="CP112" s="198"/>
      <c r="CQ112" s="198"/>
      <c r="CR112" s="198"/>
      <c r="CS112" s="198"/>
      <c r="CT112" s="198"/>
      <c r="CU112" s="198"/>
      <c r="CV112" s="198"/>
      <c r="CW112" s="198"/>
      <c r="CX112" s="198"/>
      <c r="CY112" s="198"/>
      <c r="CZ112" s="198"/>
      <c r="DA112" s="198"/>
      <c r="DB112" s="198"/>
      <c r="DC112" s="198"/>
      <c r="DD112" s="198"/>
      <c r="DE112" s="198"/>
      <c r="DF112" s="198"/>
      <c r="DG112" s="198"/>
      <c r="DH112" s="198"/>
      <c r="DI112" s="198"/>
      <c r="DJ112" s="198"/>
      <c r="DK112" s="198"/>
      <c r="DL112" s="198"/>
      <c r="DM112" s="198"/>
      <c r="DN112" s="198"/>
      <c r="DO112" s="198"/>
      <c r="DP112" s="198"/>
      <c r="DQ112" s="198"/>
      <c r="DR112" s="198"/>
    </row>
    <row r="113" spans="1:122">
      <c r="A113" s="160"/>
      <c r="B113" s="160"/>
      <c r="C113" s="229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BI113" s="198"/>
      <c r="BJ113" s="198"/>
      <c r="BK113" s="198"/>
      <c r="BL113" s="198"/>
      <c r="BM113" s="198"/>
      <c r="BN113" s="198"/>
      <c r="BO113" s="198"/>
      <c r="BP113" s="198"/>
      <c r="BQ113" s="198"/>
      <c r="BR113" s="198"/>
      <c r="BS113" s="198"/>
      <c r="BT113" s="198"/>
      <c r="BU113" s="198"/>
      <c r="BV113" s="198"/>
      <c r="BW113" s="198"/>
      <c r="BX113" s="198"/>
      <c r="BY113" s="198"/>
      <c r="BZ113" s="198"/>
      <c r="CA113" s="198"/>
      <c r="CB113" s="198"/>
      <c r="CC113" s="198"/>
      <c r="CD113" s="198"/>
      <c r="CE113" s="198"/>
      <c r="CF113" s="198"/>
      <c r="CG113" s="198"/>
      <c r="CH113" s="198"/>
      <c r="CI113" s="198"/>
      <c r="CJ113" s="198"/>
      <c r="CK113" s="198"/>
      <c r="CL113" s="198"/>
      <c r="CM113" s="198"/>
      <c r="CN113" s="198"/>
      <c r="CO113" s="198"/>
      <c r="CP113" s="198"/>
      <c r="CQ113" s="198"/>
      <c r="CR113" s="198"/>
      <c r="CS113" s="198"/>
      <c r="CT113" s="198"/>
      <c r="CU113" s="198"/>
      <c r="CV113" s="198"/>
      <c r="CW113" s="198"/>
      <c r="CX113" s="198"/>
      <c r="CY113" s="198"/>
      <c r="CZ113" s="198"/>
      <c r="DA113" s="198"/>
      <c r="DB113" s="198"/>
      <c r="DC113" s="198"/>
      <c r="DD113" s="198"/>
      <c r="DE113" s="198"/>
      <c r="DF113" s="198"/>
      <c r="DG113" s="198"/>
      <c r="DH113" s="198"/>
      <c r="DI113" s="198"/>
      <c r="DJ113" s="198"/>
      <c r="DK113" s="198"/>
      <c r="DL113" s="198"/>
      <c r="DM113" s="198"/>
      <c r="DN113" s="198"/>
      <c r="DO113" s="198"/>
      <c r="DP113" s="198"/>
      <c r="DQ113" s="198"/>
      <c r="DR113" s="198"/>
    </row>
    <row r="114" spans="1:122">
      <c r="A114" s="160"/>
      <c r="B114" s="160"/>
      <c r="C114" s="229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BI114" s="198"/>
      <c r="BJ114" s="198"/>
      <c r="BK114" s="198"/>
      <c r="BL114" s="198"/>
      <c r="BM114" s="198"/>
      <c r="BN114" s="198"/>
      <c r="BO114" s="198"/>
      <c r="BP114" s="198"/>
      <c r="BQ114" s="198"/>
      <c r="BR114" s="198"/>
      <c r="BS114" s="198"/>
      <c r="BT114" s="198"/>
      <c r="BU114" s="198"/>
      <c r="BV114" s="198"/>
      <c r="BW114" s="198"/>
      <c r="BX114" s="198"/>
      <c r="BY114" s="198"/>
      <c r="BZ114" s="198"/>
      <c r="CA114" s="198"/>
      <c r="CB114" s="198"/>
      <c r="CC114" s="198"/>
      <c r="CD114" s="198"/>
      <c r="CE114" s="198"/>
      <c r="CF114" s="198"/>
      <c r="CG114" s="198"/>
      <c r="CH114" s="198"/>
      <c r="CI114" s="198"/>
      <c r="CJ114" s="198"/>
      <c r="CK114" s="198"/>
      <c r="CL114" s="198"/>
      <c r="CM114" s="198"/>
      <c r="CN114" s="198"/>
      <c r="CO114" s="198"/>
      <c r="CP114" s="198"/>
      <c r="CQ114" s="198"/>
      <c r="CR114" s="198"/>
      <c r="CS114" s="198"/>
      <c r="CT114" s="198"/>
      <c r="CU114" s="198"/>
      <c r="CV114" s="198"/>
      <c r="CW114" s="198"/>
      <c r="CX114" s="198"/>
      <c r="CY114" s="198"/>
      <c r="CZ114" s="198"/>
      <c r="DA114" s="198"/>
      <c r="DB114" s="198"/>
      <c r="DC114" s="198"/>
      <c r="DD114" s="198"/>
      <c r="DE114" s="198"/>
      <c r="DF114" s="198"/>
      <c r="DG114" s="198"/>
      <c r="DH114" s="198"/>
      <c r="DI114" s="198"/>
      <c r="DJ114" s="198"/>
      <c r="DK114" s="198"/>
      <c r="DL114" s="198"/>
      <c r="DM114" s="198"/>
      <c r="DN114" s="198"/>
      <c r="DO114" s="198"/>
      <c r="DP114" s="198"/>
      <c r="DQ114" s="198"/>
      <c r="DR114" s="198"/>
    </row>
    <row r="115" spans="1:122">
      <c r="A115" s="160"/>
      <c r="B115" s="160"/>
      <c r="C115" s="23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BI115" s="198"/>
      <c r="BJ115" s="198"/>
      <c r="BK115" s="198"/>
      <c r="BL115" s="198"/>
      <c r="BM115" s="198"/>
      <c r="BN115" s="198"/>
      <c r="BO115" s="198"/>
      <c r="BP115" s="198"/>
      <c r="BQ115" s="198"/>
      <c r="BR115" s="198"/>
      <c r="BS115" s="198"/>
      <c r="BT115" s="198"/>
      <c r="BU115" s="198"/>
      <c r="BV115" s="198"/>
      <c r="BW115" s="198"/>
      <c r="BX115" s="198"/>
      <c r="BY115" s="198"/>
      <c r="BZ115" s="198"/>
      <c r="CA115" s="198"/>
      <c r="CB115" s="198"/>
      <c r="CC115" s="198"/>
      <c r="CD115" s="198"/>
      <c r="CE115" s="198"/>
      <c r="CF115" s="198"/>
      <c r="CG115" s="198"/>
      <c r="CH115" s="198"/>
      <c r="CI115" s="198"/>
      <c r="CJ115" s="198"/>
      <c r="CK115" s="198"/>
      <c r="CL115" s="198"/>
      <c r="CM115" s="198"/>
      <c r="CN115" s="198"/>
      <c r="CO115" s="198"/>
      <c r="CP115" s="198"/>
      <c r="CQ115" s="198"/>
      <c r="CR115" s="198"/>
      <c r="CS115" s="198"/>
      <c r="CT115" s="198"/>
      <c r="CU115" s="198"/>
      <c r="CV115" s="198"/>
      <c r="CW115" s="198"/>
      <c r="CX115" s="198"/>
      <c r="CY115" s="198"/>
      <c r="CZ115" s="198"/>
      <c r="DA115" s="198"/>
      <c r="DB115" s="198"/>
      <c r="DC115" s="198"/>
      <c r="DD115" s="198"/>
      <c r="DE115" s="198"/>
      <c r="DF115" s="198"/>
      <c r="DG115" s="198"/>
      <c r="DH115" s="198"/>
      <c r="DI115" s="198"/>
      <c r="DJ115" s="198"/>
      <c r="DK115" s="198"/>
      <c r="DL115" s="198"/>
      <c r="DM115" s="198"/>
      <c r="DN115" s="198"/>
      <c r="DO115" s="198"/>
      <c r="DP115" s="198"/>
      <c r="DQ115" s="198"/>
      <c r="DR115" s="198"/>
    </row>
    <row r="116" spans="1:122">
      <c r="A116" s="160"/>
      <c r="B116" s="160"/>
      <c r="C116" s="23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BI116" s="198"/>
      <c r="BJ116" s="198"/>
      <c r="BK116" s="198"/>
      <c r="BL116" s="198"/>
      <c r="BM116" s="198"/>
      <c r="BN116" s="198"/>
      <c r="BO116" s="198"/>
      <c r="BP116" s="198"/>
      <c r="BQ116" s="198"/>
      <c r="BR116" s="198"/>
      <c r="BS116" s="198"/>
      <c r="BT116" s="198"/>
      <c r="BU116" s="198"/>
      <c r="BV116" s="198"/>
      <c r="BW116" s="198"/>
      <c r="BX116" s="198"/>
      <c r="BY116" s="198"/>
      <c r="BZ116" s="198"/>
      <c r="CA116" s="198"/>
      <c r="CB116" s="198"/>
      <c r="CC116" s="198"/>
      <c r="CD116" s="198"/>
      <c r="CE116" s="198"/>
      <c r="CF116" s="198"/>
      <c r="CG116" s="198"/>
      <c r="CH116" s="198"/>
      <c r="CI116" s="198"/>
      <c r="CJ116" s="198"/>
      <c r="CK116" s="198"/>
      <c r="CL116" s="198"/>
      <c r="CM116" s="198"/>
      <c r="CN116" s="198"/>
      <c r="CO116" s="198"/>
      <c r="CP116" s="198"/>
      <c r="CQ116" s="198"/>
      <c r="CR116" s="198"/>
      <c r="CS116" s="198"/>
      <c r="CT116" s="198"/>
      <c r="CU116" s="198"/>
      <c r="CV116" s="198"/>
      <c r="CW116" s="198"/>
      <c r="CX116" s="198"/>
      <c r="CY116" s="198"/>
      <c r="CZ116" s="198"/>
      <c r="DA116" s="198"/>
      <c r="DB116" s="198"/>
      <c r="DC116" s="198"/>
      <c r="DD116" s="198"/>
      <c r="DE116" s="198"/>
      <c r="DF116" s="198"/>
      <c r="DG116" s="198"/>
      <c r="DH116" s="198"/>
      <c r="DI116" s="198"/>
      <c r="DJ116" s="198"/>
      <c r="DK116" s="198"/>
      <c r="DL116" s="198"/>
      <c r="DM116" s="198"/>
      <c r="DN116" s="198"/>
      <c r="DO116" s="198"/>
      <c r="DP116" s="198"/>
      <c r="DQ116" s="198"/>
      <c r="DR116" s="198"/>
    </row>
    <row r="117" spans="1:122">
      <c r="A117" s="160"/>
      <c r="B117" s="160"/>
      <c r="C117" s="23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BI117" s="198"/>
      <c r="BJ117" s="198"/>
      <c r="BK117" s="198"/>
      <c r="BL117" s="198"/>
      <c r="BM117" s="198"/>
      <c r="BN117" s="198"/>
      <c r="BO117" s="198"/>
      <c r="BP117" s="198"/>
      <c r="BQ117" s="198"/>
      <c r="BR117" s="198"/>
      <c r="BS117" s="198"/>
      <c r="BT117" s="198"/>
      <c r="BU117" s="198"/>
      <c r="BV117" s="198"/>
      <c r="BW117" s="198"/>
      <c r="BX117" s="198"/>
      <c r="BY117" s="198"/>
      <c r="BZ117" s="198"/>
      <c r="CA117" s="198"/>
      <c r="CB117" s="198"/>
      <c r="CC117" s="198"/>
      <c r="CD117" s="198"/>
      <c r="CE117" s="198"/>
      <c r="CF117" s="198"/>
      <c r="CG117" s="198"/>
      <c r="CH117" s="198"/>
      <c r="CI117" s="198"/>
      <c r="CJ117" s="198"/>
      <c r="CK117" s="198"/>
      <c r="CL117" s="198"/>
      <c r="CM117" s="198"/>
      <c r="CN117" s="198"/>
      <c r="CO117" s="198"/>
      <c r="CP117" s="198"/>
      <c r="CQ117" s="198"/>
      <c r="CR117" s="198"/>
      <c r="CS117" s="198"/>
      <c r="CT117" s="198"/>
      <c r="CU117" s="198"/>
      <c r="CV117" s="198"/>
      <c r="CW117" s="198"/>
      <c r="CX117" s="198"/>
      <c r="CY117" s="198"/>
      <c r="CZ117" s="198"/>
      <c r="DA117" s="198"/>
      <c r="DB117" s="198"/>
      <c r="DC117" s="198"/>
      <c r="DD117" s="198"/>
      <c r="DE117" s="198"/>
      <c r="DF117" s="198"/>
      <c r="DG117" s="198"/>
      <c r="DH117" s="198"/>
      <c r="DI117" s="198"/>
      <c r="DJ117" s="198"/>
      <c r="DK117" s="198"/>
      <c r="DL117" s="198"/>
      <c r="DM117" s="198"/>
      <c r="DN117" s="198"/>
      <c r="DO117" s="198"/>
      <c r="DP117" s="198"/>
      <c r="DQ117" s="198"/>
      <c r="DR117" s="198"/>
    </row>
    <row r="118" spans="1:122">
      <c r="A118" s="160"/>
      <c r="B118" s="160"/>
      <c r="C118" s="23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BI118" s="198"/>
      <c r="BJ118" s="198"/>
      <c r="BK118" s="198"/>
      <c r="BL118" s="198"/>
      <c r="BM118" s="198"/>
      <c r="BN118" s="198"/>
      <c r="BO118" s="198"/>
      <c r="BP118" s="198"/>
      <c r="BQ118" s="198"/>
      <c r="BR118" s="198"/>
      <c r="BS118" s="198"/>
      <c r="BT118" s="198"/>
      <c r="BU118" s="198"/>
      <c r="BV118" s="198"/>
      <c r="BW118" s="198"/>
      <c r="BX118" s="198"/>
      <c r="BY118" s="198"/>
      <c r="BZ118" s="198"/>
      <c r="CA118" s="198"/>
      <c r="CB118" s="198"/>
      <c r="CC118" s="198"/>
      <c r="CD118" s="198"/>
      <c r="CE118" s="198"/>
      <c r="CF118" s="198"/>
      <c r="CG118" s="198"/>
      <c r="CH118" s="198"/>
      <c r="CI118" s="198"/>
      <c r="CJ118" s="198"/>
      <c r="CK118" s="198"/>
      <c r="CL118" s="198"/>
      <c r="CM118" s="198"/>
      <c r="CN118" s="198"/>
      <c r="CO118" s="198"/>
      <c r="CP118" s="198"/>
      <c r="CQ118" s="198"/>
      <c r="CR118" s="198"/>
      <c r="CS118" s="198"/>
      <c r="CT118" s="198"/>
      <c r="CU118" s="198"/>
      <c r="CV118" s="198"/>
      <c r="CW118" s="198"/>
      <c r="CX118" s="198"/>
      <c r="CY118" s="198"/>
      <c r="CZ118" s="198"/>
      <c r="DA118" s="198"/>
      <c r="DB118" s="198"/>
      <c r="DC118" s="198"/>
      <c r="DD118" s="198"/>
      <c r="DE118" s="198"/>
      <c r="DF118" s="198"/>
      <c r="DG118" s="198"/>
      <c r="DH118" s="198"/>
      <c r="DI118" s="198"/>
      <c r="DJ118" s="198"/>
      <c r="DK118" s="198"/>
      <c r="DL118" s="198"/>
      <c r="DM118" s="198"/>
      <c r="DN118" s="198"/>
      <c r="DO118" s="198"/>
      <c r="DP118" s="198"/>
      <c r="DQ118" s="198"/>
      <c r="DR118" s="198"/>
    </row>
    <row r="119" spans="1:122">
      <c r="A119" s="160"/>
      <c r="B119" s="160"/>
      <c r="C119" s="231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BI119" s="198"/>
      <c r="BJ119" s="198"/>
      <c r="BK119" s="198"/>
      <c r="BL119" s="198"/>
      <c r="BM119" s="198"/>
      <c r="BN119" s="198"/>
      <c r="BO119" s="198"/>
      <c r="BP119" s="198"/>
      <c r="BQ119" s="198"/>
      <c r="BR119" s="198"/>
      <c r="BS119" s="198"/>
      <c r="BT119" s="198"/>
      <c r="BU119" s="198"/>
      <c r="BV119" s="198"/>
      <c r="BW119" s="198"/>
      <c r="BX119" s="198"/>
      <c r="BY119" s="198"/>
      <c r="BZ119" s="198"/>
      <c r="CA119" s="198"/>
      <c r="CB119" s="198"/>
      <c r="CC119" s="198"/>
      <c r="CD119" s="198"/>
      <c r="CE119" s="198"/>
      <c r="CF119" s="198"/>
      <c r="CG119" s="198"/>
      <c r="CH119" s="198"/>
      <c r="CI119" s="198"/>
      <c r="CJ119" s="198"/>
      <c r="CK119" s="198"/>
      <c r="CL119" s="198"/>
      <c r="CM119" s="198"/>
      <c r="CN119" s="198"/>
      <c r="CO119" s="198"/>
      <c r="CP119" s="198"/>
      <c r="CQ119" s="198"/>
      <c r="CR119" s="198"/>
      <c r="CS119" s="198"/>
      <c r="CT119" s="198"/>
      <c r="CU119" s="198"/>
      <c r="CV119" s="198"/>
      <c r="CW119" s="198"/>
      <c r="CX119" s="198"/>
      <c r="CY119" s="198"/>
      <c r="CZ119" s="198"/>
      <c r="DA119" s="198"/>
      <c r="DB119" s="198"/>
      <c r="DC119" s="198"/>
      <c r="DD119" s="198"/>
      <c r="DE119" s="198"/>
      <c r="DF119" s="198"/>
      <c r="DG119" s="198"/>
      <c r="DH119" s="198"/>
      <c r="DI119" s="198"/>
      <c r="DJ119" s="198"/>
      <c r="DK119" s="198"/>
      <c r="DL119" s="198"/>
      <c r="DM119" s="198"/>
      <c r="DN119" s="198"/>
      <c r="DO119" s="198"/>
      <c r="DP119" s="198"/>
      <c r="DQ119" s="198"/>
      <c r="DR119" s="198"/>
    </row>
    <row r="120" spans="1:122">
      <c r="A120" s="160"/>
      <c r="B120" s="160"/>
      <c r="C120" s="231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BI120" s="198"/>
      <c r="BJ120" s="198"/>
      <c r="BK120" s="198"/>
      <c r="BL120" s="198"/>
      <c r="BM120" s="198"/>
      <c r="BN120" s="198"/>
      <c r="BO120" s="198"/>
      <c r="BP120" s="198"/>
      <c r="BQ120" s="198"/>
      <c r="BR120" s="198"/>
      <c r="BS120" s="198"/>
      <c r="BT120" s="198"/>
      <c r="BU120" s="198"/>
      <c r="BV120" s="198"/>
      <c r="BW120" s="198"/>
      <c r="BX120" s="198"/>
      <c r="BY120" s="198"/>
      <c r="BZ120" s="198"/>
      <c r="CA120" s="198"/>
      <c r="CB120" s="198"/>
      <c r="CC120" s="198"/>
      <c r="CD120" s="198"/>
      <c r="CE120" s="198"/>
      <c r="CF120" s="198"/>
      <c r="CG120" s="198"/>
      <c r="CH120" s="198"/>
      <c r="CI120" s="198"/>
      <c r="CJ120" s="198"/>
      <c r="CK120" s="198"/>
      <c r="CL120" s="198"/>
      <c r="CM120" s="198"/>
      <c r="CN120" s="198"/>
      <c r="CO120" s="198"/>
      <c r="CP120" s="198"/>
      <c r="CQ120" s="198"/>
      <c r="CR120" s="198"/>
      <c r="CS120" s="198"/>
      <c r="CT120" s="198"/>
      <c r="CU120" s="198"/>
      <c r="CV120" s="198"/>
      <c r="CW120" s="198"/>
      <c r="CX120" s="198"/>
      <c r="CY120" s="198"/>
      <c r="CZ120" s="198"/>
      <c r="DA120" s="198"/>
      <c r="DB120" s="198"/>
      <c r="DC120" s="198"/>
      <c r="DD120" s="198"/>
      <c r="DE120" s="198"/>
      <c r="DF120" s="198"/>
      <c r="DG120" s="198"/>
      <c r="DH120" s="198"/>
      <c r="DI120" s="198"/>
      <c r="DJ120" s="198"/>
      <c r="DK120" s="198"/>
      <c r="DL120" s="198"/>
      <c r="DM120" s="198"/>
      <c r="DN120" s="198"/>
      <c r="DO120" s="198"/>
      <c r="DP120" s="198"/>
      <c r="DQ120" s="198"/>
      <c r="DR120" s="198"/>
    </row>
    <row r="121" spans="1:122">
      <c r="A121" s="160"/>
      <c r="B121" s="160"/>
      <c r="C121" s="231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BI121" s="198"/>
      <c r="BJ121" s="198"/>
      <c r="BK121" s="198"/>
      <c r="BL121" s="198"/>
      <c r="BM121" s="198"/>
      <c r="BN121" s="198"/>
      <c r="BO121" s="198"/>
      <c r="BP121" s="198"/>
      <c r="BQ121" s="198"/>
      <c r="BR121" s="198"/>
      <c r="BS121" s="198"/>
      <c r="BT121" s="198"/>
      <c r="BU121" s="198"/>
      <c r="BV121" s="198"/>
      <c r="BW121" s="198"/>
      <c r="BX121" s="198"/>
      <c r="BY121" s="198"/>
      <c r="BZ121" s="198"/>
      <c r="CA121" s="198"/>
      <c r="CB121" s="198"/>
      <c r="CC121" s="198"/>
      <c r="CD121" s="198"/>
      <c r="CE121" s="198"/>
      <c r="CF121" s="198"/>
      <c r="CG121" s="198"/>
      <c r="CH121" s="198"/>
      <c r="CI121" s="198"/>
      <c r="CJ121" s="198"/>
      <c r="CK121" s="198"/>
      <c r="CL121" s="198"/>
      <c r="CM121" s="198"/>
      <c r="CN121" s="198"/>
      <c r="CO121" s="198"/>
      <c r="CP121" s="198"/>
      <c r="CQ121" s="198"/>
      <c r="CR121" s="198"/>
      <c r="CS121" s="198"/>
      <c r="CT121" s="198"/>
      <c r="CU121" s="198"/>
      <c r="CV121" s="198"/>
      <c r="CW121" s="198"/>
      <c r="CX121" s="198"/>
      <c r="CY121" s="198"/>
      <c r="CZ121" s="198"/>
      <c r="DA121" s="198"/>
      <c r="DB121" s="198"/>
      <c r="DC121" s="198"/>
      <c r="DD121" s="198"/>
      <c r="DE121" s="198"/>
      <c r="DF121" s="198"/>
      <c r="DG121" s="198"/>
      <c r="DH121" s="198"/>
      <c r="DI121" s="198"/>
      <c r="DJ121" s="198"/>
      <c r="DK121" s="198"/>
      <c r="DL121" s="198"/>
      <c r="DM121" s="198"/>
      <c r="DN121" s="198"/>
      <c r="DO121" s="198"/>
      <c r="DP121" s="198"/>
      <c r="DQ121" s="198"/>
      <c r="DR121" s="198"/>
    </row>
    <row r="122" spans="1:122">
      <c r="A122" s="160"/>
      <c r="B122" s="160"/>
      <c r="C122" s="231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BI122" s="198"/>
      <c r="BJ122" s="198"/>
      <c r="BK122" s="198"/>
      <c r="BL122" s="198"/>
      <c r="BM122" s="198"/>
      <c r="BN122" s="198"/>
      <c r="BO122" s="198"/>
      <c r="BP122" s="198"/>
      <c r="BQ122" s="198"/>
      <c r="BR122" s="198"/>
      <c r="BS122" s="198"/>
      <c r="BT122" s="198"/>
      <c r="BU122" s="198"/>
      <c r="BV122" s="198"/>
      <c r="BW122" s="198"/>
      <c r="BX122" s="198"/>
      <c r="BY122" s="198"/>
      <c r="BZ122" s="198"/>
      <c r="CA122" s="198"/>
      <c r="CB122" s="198"/>
      <c r="CC122" s="198"/>
      <c r="CD122" s="198"/>
      <c r="CE122" s="198"/>
      <c r="CF122" s="198"/>
      <c r="CG122" s="198"/>
      <c r="CH122" s="198"/>
      <c r="CI122" s="198"/>
      <c r="CJ122" s="198"/>
      <c r="CK122" s="198"/>
      <c r="CL122" s="198"/>
      <c r="CM122" s="198"/>
      <c r="CN122" s="198"/>
      <c r="CO122" s="198"/>
      <c r="CP122" s="198"/>
      <c r="CQ122" s="198"/>
      <c r="CR122" s="198"/>
      <c r="CS122" s="198"/>
      <c r="CT122" s="198"/>
      <c r="CU122" s="198"/>
      <c r="CV122" s="198"/>
      <c r="CW122" s="198"/>
      <c r="CX122" s="198"/>
      <c r="CY122" s="198"/>
      <c r="CZ122" s="198"/>
      <c r="DA122" s="198"/>
      <c r="DB122" s="198"/>
      <c r="DC122" s="198"/>
      <c r="DD122" s="198"/>
      <c r="DE122" s="198"/>
      <c r="DF122" s="198"/>
      <c r="DG122" s="198"/>
      <c r="DH122" s="198"/>
      <c r="DI122" s="198"/>
      <c r="DJ122" s="198"/>
      <c r="DK122" s="198"/>
      <c r="DL122" s="198"/>
      <c r="DM122" s="198"/>
      <c r="DN122" s="198"/>
      <c r="DO122" s="198"/>
      <c r="DP122" s="198"/>
      <c r="DQ122" s="198"/>
      <c r="DR122" s="198"/>
    </row>
    <row r="123" spans="1:122">
      <c r="A123" s="160"/>
      <c r="B123" s="160"/>
      <c r="C123" s="232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BI123" s="198"/>
      <c r="BJ123" s="198"/>
      <c r="BK123" s="198"/>
      <c r="BL123" s="198"/>
      <c r="BM123" s="198"/>
      <c r="BN123" s="198"/>
      <c r="BO123" s="198"/>
      <c r="BP123" s="198"/>
      <c r="BQ123" s="198"/>
      <c r="BR123" s="198"/>
      <c r="BS123" s="198"/>
      <c r="BT123" s="198"/>
      <c r="BU123" s="198"/>
      <c r="BV123" s="198"/>
      <c r="BW123" s="198"/>
      <c r="BX123" s="198"/>
      <c r="BY123" s="198"/>
      <c r="BZ123" s="198"/>
      <c r="CA123" s="198"/>
      <c r="CB123" s="198"/>
      <c r="CC123" s="198"/>
      <c r="CD123" s="198"/>
      <c r="CE123" s="198"/>
      <c r="CF123" s="198"/>
      <c r="CG123" s="198"/>
      <c r="CH123" s="198"/>
      <c r="CI123" s="198"/>
      <c r="CJ123" s="198"/>
      <c r="CK123" s="198"/>
      <c r="CL123" s="198"/>
      <c r="CM123" s="198"/>
      <c r="CN123" s="198"/>
      <c r="CO123" s="198"/>
      <c r="CP123" s="198"/>
      <c r="CQ123" s="198"/>
      <c r="CR123" s="198"/>
      <c r="CS123" s="198"/>
      <c r="CT123" s="198"/>
      <c r="CU123" s="198"/>
      <c r="CV123" s="198"/>
      <c r="CW123" s="198"/>
      <c r="CX123" s="198"/>
      <c r="CY123" s="198"/>
      <c r="CZ123" s="198"/>
      <c r="DA123" s="198"/>
      <c r="DB123" s="198"/>
      <c r="DC123" s="198"/>
      <c r="DD123" s="198"/>
      <c r="DE123" s="198"/>
      <c r="DF123" s="198"/>
      <c r="DG123" s="198"/>
      <c r="DH123" s="198"/>
      <c r="DI123" s="198"/>
      <c r="DJ123" s="198"/>
      <c r="DK123" s="198"/>
      <c r="DL123" s="198"/>
      <c r="DM123" s="198"/>
      <c r="DN123" s="198"/>
      <c r="DO123" s="198"/>
      <c r="DP123" s="198"/>
      <c r="DQ123" s="198"/>
      <c r="DR123" s="198"/>
    </row>
    <row r="124" spans="1:122">
      <c r="A124" s="160"/>
      <c r="B124" s="160"/>
      <c r="C124" s="23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BI124" s="198"/>
      <c r="BJ124" s="198"/>
      <c r="BK124" s="198"/>
      <c r="BL124" s="198"/>
      <c r="BM124" s="198"/>
      <c r="BN124" s="198"/>
      <c r="BO124" s="198"/>
      <c r="BP124" s="198"/>
      <c r="BQ124" s="198"/>
      <c r="BR124" s="198"/>
      <c r="BS124" s="198"/>
      <c r="BT124" s="198"/>
      <c r="BU124" s="198"/>
      <c r="BV124" s="198"/>
      <c r="BW124" s="198"/>
      <c r="BX124" s="198"/>
      <c r="BY124" s="198"/>
      <c r="BZ124" s="198"/>
      <c r="CA124" s="198"/>
      <c r="CB124" s="198"/>
      <c r="CC124" s="198"/>
      <c r="CD124" s="198"/>
      <c r="CE124" s="198"/>
      <c r="CF124" s="198"/>
      <c r="CG124" s="198"/>
      <c r="CH124" s="198"/>
      <c r="CI124" s="198"/>
      <c r="CJ124" s="198"/>
      <c r="CK124" s="198"/>
      <c r="CL124" s="198"/>
      <c r="CM124" s="198"/>
      <c r="CN124" s="198"/>
      <c r="CO124" s="198"/>
      <c r="CP124" s="198"/>
      <c r="CQ124" s="198"/>
      <c r="CR124" s="198"/>
      <c r="CS124" s="198"/>
      <c r="CT124" s="198"/>
      <c r="CU124" s="198"/>
      <c r="CV124" s="198"/>
      <c r="CW124" s="198"/>
      <c r="CX124" s="198"/>
      <c r="CY124" s="198"/>
      <c r="CZ124" s="198"/>
      <c r="DA124" s="198"/>
      <c r="DB124" s="198"/>
      <c r="DC124" s="198"/>
      <c r="DD124" s="198"/>
      <c r="DE124" s="198"/>
      <c r="DF124" s="198"/>
      <c r="DG124" s="198"/>
      <c r="DH124" s="198"/>
      <c r="DI124" s="198"/>
      <c r="DJ124" s="198"/>
      <c r="DK124" s="198"/>
      <c r="DL124" s="198"/>
      <c r="DM124" s="198"/>
      <c r="DN124" s="198"/>
      <c r="DO124" s="198"/>
      <c r="DP124" s="198"/>
      <c r="DQ124" s="198"/>
      <c r="DR124" s="198"/>
    </row>
    <row r="125" spans="1:122">
      <c r="A125" s="160"/>
      <c r="B125" s="160"/>
      <c r="C125" s="23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BI125" s="198"/>
      <c r="BJ125" s="198"/>
      <c r="BK125" s="198"/>
      <c r="BL125" s="198"/>
      <c r="BM125" s="198"/>
      <c r="BN125" s="198"/>
      <c r="BO125" s="198"/>
      <c r="BP125" s="198"/>
      <c r="BQ125" s="198"/>
      <c r="BR125" s="198"/>
      <c r="BS125" s="198"/>
      <c r="BT125" s="198"/>
      <c r="BU125" s="198"/>
      <c r="BV125" s="198"/>
      <c r="BW125" s="198"/>
      <c r="BX125" s="198"/>
      <c r="BY125" s="198"/>
      <c r="BZ125" s="198"/>
      <c r="CA125" s="198"/>
      <c r="CB125" s="198"/>
      <c r="CC125" s="198"/>
      <c r="CD125" s="198"/>
      <c r="CE125" s="198"/>
      <c r="CF125" s="198"/>
      <c r="CG125" s="198"/>
      <c r="CH125" s="198"/>
      <c r="CI125" s="198"/>
      <c r="CJ125" s="198"/>
      <c r="CK125" s="198"/>
      <c r="CL125" s="198"/>
      <c r="CM125" s="198"/>
      <c r="CN125" s="198"/>
      <c r="CO125" s="198"/>
      <c r="CP125" s="198"/>
      <c r="CQ125" s="198"/>
      <c r="CR125" s="198"/>
      <c r="CS125" s="198"/>
      <c r="CT125" s="198"/>
      <c r="CU125" s="198"/>
      <c r="CV125" s="198"/>
      <c r="CW125" s="198"/>
      <c r="CX125" s="198"/>
      <c r="CY125" s="198"/>
      <c r="CZ125" s="198"/>
      <c r="DA125" s="198"/>
      <c r="DB125" s="198"/>
      <c r="DC125" s="198"/>
      <c r="DD125" s="198"/>
      <c r="DE125" s="198"/>
      <c r="DF125" s="198"/>
      <c r="DG125" s="198"/>
      <c r="DH125" s="198"/>
      <c r="DI125" s="198"/>
      <c r="DJ125" s="198"/>
      <c r="DK125" s="198"/>
      <c r="DL125" s="198"/>
      <c r="DM125" s="198"/>
      <c r="DN125" s="198"/>
      <c r="DO125" s="198"/>
      <c r="DP125" s="198"/>
      <c r="DQ125" s="198"/>
      <c r="DR125" s="198"/>
    </row>
    <row r="126" spans="1:122">
      <c r="A126" s="160"/>
      <c r="B126" s="160"/>
      <c r="C126" s="23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BI126" s="198"/>
      <c r="BJ126" s="198"/>
      <c r="BK126" s="198"/>
      <c r="BL126" s="198"/>
      <c r="BM126" s="198"/>
      <c r="BN126" s="198"/>
      <c r="BO126" s="198"/>
      <c r="BP126" s="198"/>
      <c r="BQ126" s="198"/>
      <c r="BR126" s="198"/>
      <c r="BS126" s="198"/>
      <c r="BT126" s="198"/>
      <c r="BU126" s="198"/>
      <c r="BV126" s="198"/>
      <c r="BW126" s="198"/>
      <c r="BX126" s="198"/>
      <c r="BY126" s="198"/>
      <c r="BZ126" s="198"/>
      <c r="CA126" s="198"/>
      <c r="CB126" s="198"/>
      <c r="CC126" s="198"/>
      <c r="CD126" s="198"/>
      <c r="CE126" s="198"/>
      <c r="CF126" s="198"/>
      <c r="CG126" s="198"/>
      <c r="CH126" s="198"/>
      <c r="CI126" s="198"/>
      <c r="CJ126" s="198"/>
      <c r="CK126" s="198"/>
      <c r="CL126" s="198"/>
      <c r="CM126" s="198"/>
      <c r="CN126" s="198"/>
      <c r="CO126" s="198"/>
      <c r="CP126" s="198"/>
      <c r="CQ126" s="198"/>
      <c r="CR126" s="198"/>
      <c r="CS126" s="198"/>
      <c r="CT126" s="198"/>
      <c r="CU126" s="198"/>
      <c r="CV126" s="198"/>
      <c r="CW126" s="198"/>
      <c r="CX126" s="198"/>
      <c r="CY126" s="198"/>
      <c r="CZ126" s="198"/>
      <c r="DA126" s="198"/>
      <c r="DB126" s="198"/>
      <c r="DC126" s="198"/>
      <c r="DD126" s="198"/>
      <c r="DE126" s="198"/>
      <c r="DF126" s="198"/>
      <c r="DG126" s="198"/>
      <c r="DH126" s="198"/>
      <c r="DI126" s="198"/>
      <c r="DJ126" s="198"/>
      <c r="DK126" s="198"/>
      <c r="DL126" s="198"/>
      <c r="DM126" s="198"/>
      <c r="DN126" s="198"/>
      <c r="DO126" s="198"/>
      <c r="DP126" s="198"/>
      <c r="DQ126" s="198"/>
      <c r="DR126" s="198"/>
    </row>
    <row r="127" spans="1:122">
      <c r="A127" s="160"/>
      <c r="B127" s="160"/>
      <c r="C127" s="23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BI127" s="198"/>
      <c r="BJ127" s="198"/>
      <c r="BK127" s="198"/>
      <c r="BL127" s="198"/>
      <c r="BM127" s="198"/>
      <c r="BN127" s="198"/>
      <c r="BO127" s="198"/>
      <c r="BP127" s="198"/>
      <c r="BQ127" s="198"/>
      <c r="BR127" s="198"/>
      <c r="BS127" s="198"/>
      <c r="BT127" s="198"/>
      <c r="BU127" s="198"/>
      <c r="BV127" s="198"/>
      <c r="BW127" s="198"/>
      <c r="BX127" s="198"/>
      <c r="BY127" s="198"/>
      <c r="BZ127" s="198"/>
      <c r="CA127" s="198"/>
      <c r="CB127" s="198"/>
      <c r="CC127" s="198"/>
      <c r="CD127" s="198"/>
      <c r="CE127" s="198"/>
      <c r="CF127" s="198"/>
      <c r="CG127" s="198"/>
      <c r="CH127" s="198"/>
      <c r="CI127" s="198"/>
      <c r="CJ127" s="198"/>
      <c r="CK127" s="198"/>
      <c r="CL127" s="198"/>
      <c r="CM127" s="198"/>
      <c r="CN127" s="198"/>
      <c r="CO127" s="198"/>
      <c r="CP127" s="198"/>
      <c r="CQ127" s="198"/>
      <c r="CR127" s="198"/>
      <c r="CS127" s="198"/>
      <c r="CT127" s="198"/>
      <c r="CU127" s="198"/>
      <c r="CV127" s="198"/>
      <c r="CW127" s="198"/>
      <c r="CX127" s="198"/>
      <c r="CY127" s="198"/>
      <c r="CZ127" s="198"/>
      <c r="DA127" s="198"/>
      <c r="DB127" s="198"/>
      <c r="DC127" s="198"/>
      <c r="DD127" s="198"/>
      <c r="DE127" s="198"/>
      <c r="DF127" s="198"/>
      <c r="DG127" s="198"/>
      <c r="DH127" s="198"/>
      <c r="DI127" s="198"/>
      <c r="DJ127" s="198"/>
      <c r="DK127" s="198"/>
      <c r="DL127" s="198"/>
      <c r="DM127" s="198"/>
      <c r="DN127" s="198"/>
      <c r="DO127" s="198"/>
      <c r="DP127" s="198"/>
      <c r="DQ127" s="198"/>
      <c r="DR127" s="198"/>
    </row>
    <row r="128" spans="1:122">
      <c r="A128" s="160"/>
      <c r="B128" s="160"/>
      <c r="C128" s="23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BI128" s="198"/>
      <c r="BJ128" s="198"/>
      <c r="BK128" s="198"/>
      <c r="BL128" s="198"/>
      <c r="BM128" s="198"/>
      <c r="BN128" s="198"/>
      <c r="BO128" s="198"/>
      <c r="BP128" s="198"/>
      <c r="BQ128" s="198"/>
      <c r="BR128" s="198"/>
      <c r="BS128" s="198"/>
      <c r="BT128" s="198"/>
      <c r="BU128" s="198"/>
      <c r="BV128" s="198"/>
      <c r="BW128" s="198"/>
      <c r="BX128" s="198"/>
      <c r="BY128" s="198"/>
      <c r="BZ128" s="198"/>
      <c r="CA128" s="198"/>
      <c r="CB128" s="198"/>
      <c r="CC128" s="198"/>
      <c r="CD128" s="198"/>
      <c r="CE128" s="198"/>
      <c r="CF128" s="198"/>
      <c r="CG128" s="198"/>
      <c r="CH128" s="198"/>
      <c r="CI128" s="198"/>
      <c r="CJ128" s="198"/>
      <c r="CK128" s="198"/>
      <c r="CL128" s="198"/>
      <c r="CM128" s="198"/>
      <c r="CN128" s="198"/>
      <c r="CO128" s="198"/>
      <c r="CP128" s="198"/>
      <c r="CQ128" s="198"/>
      <c r="CR128" s="198"/>
      <c r="CS128" s="198"/>
      <c r="CT128" s="198"/>
      <c r="CU128" s="198"/>
      <c r="CV128" s="198"/>
      <c r="CW128" s="198"/>
      <c r="CX128" s="198"/>
      <c r="CY128" s="198"/>
      <c r="CZ128" s="198"/>
      <c r="DA128" s="198"/>
      <c r="DB128" s="198"/>
      <c r="DC128" s="198"/>
      <c r="DD128" s="198"/>
      <c r="DE128" s="198"/>
      <c r="DF128" s="198"/>
      <c r="DG128" s="198"/>
      <c r="DH128" s="198"/>
      <c r="DI128" s="198"/>
      <c r="DJ128" s="198"/>
      <c r="DK128" s="198"/>
      <c r="DL128" s="198"/>
      <c r="DM128" s="198"/>
      <c r="DN128" s="198"/>
      <c r="DO128" s="198"/>
      <c r="DP128" s="198"/>
      <c r="DQ128" s="198"/>
      <c r="DR128" s="198"/>
    </row>
    <row r="129" spans="1:122">
      <c r="A129" s="160"/>
      <c r="B129" s="160"/>
      <c r="C129" s="23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BI129" s="198"/>
      <c r="BJ129" s="198"/>
      <c r="BK129" s="198"/>
      <c r="BL129" s="198"/>
      <c r="BM129" s="198"/>
      <c r="BN129" s="198"/>
      <c r="BO129" s="198"/>
      <c r="BP129" s="198"/>
      <c r="BQ129" s="198"/>
      <c r="BR129" s="198"/>
      <c r="BS129" s="198"/>
      <c r="BT129" s="198"/>
      <c r="BU129" s="198"/>
      <c r="BV129" s="198"/>
      <c r="BW129" s="198"/>
      <c r="BX129" s="198"/>
      <c r="BY129" s="198"/>
      <c r="BZ129" s="198"/>
      <c r="CA129" s="198"/>
      <c r="CB129" s="198"/>
      <c r="CC129" s="198"/>
      <c r="CD129" s="198"/>
      <c r="CE129" s="198"/>
      <c r="CF129" s="198"/>
      <c r="CG129" s="198"/>
      <c r="CH129" s="198"/>
      <c r="CI129" s="198"/>
      <c r="CJ129" s="198"/>
      <c r="CK129" s="198"/>
      <c r="CL129" s="198"/>
      <c r="CM129" s="198"/>
      <c r="CN129" s="198"/>
      <c r="CO129" s="198"/>
      <c r="CP129" s="198"/>
      <c r="CQ129" s="198"/>
      <c r="CR129" s="198"/>
      <c r="CS129" s="198"/>
      <c r="CT129" s="198"/>
      <c r="CU129" s="198"/>
      <c r="CV129" s="198"/>
      <c r="CW129" s="198"/>
      <c r="CX129" s="198"/>
      <c r="CY129" s="198"/>
      <c r="CZ129" s="198"/>
      <c r="DA129" s="198"/>
      <c r="DB129" s="198"/>
      <c r="DC129" s="198"/>
      <c r="DD129" s="198"/>
      <c r="DE129" s="198"/>
      <c r="DF129" s="198"/>
      <c r="DG129" s="198"/>
      <c r="DH129" s="198"/>
      <c r="DI129" s="198"/>
      <c r="DJ129" s="198"/>
      <c r="DK129" s="198"/>
      <c r="DL129" s="198"/>
      <c r="DM129" s="198"/>
      <c r="DN129" s="198"/>
      <c r="DO129" s="198"/>
      <c r="DP129" s="198"/>
      <c r="DQ129" s="198"/>
      <c r="DR129" s="198"/>
    </row>
    <row r="130" spans="1:122">
      <c r="A130" s="160"/>
      <c r="B130" s="160"/>
      <c r="C130" s="23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BI130" s="198"/>
      <c r="BJ130" s="198"/>
      <c r="BK130" s="198"/>
      <c r="BL130" s="198"/>
      <c r="BM130" s="198"/>
      <c r="BN130" s="198"/>
      <c r="BO130" s="198"/>
      <c r="BP130" s="198"/>
      <c r="BQ130" s="198"/>
      <c r="BR130" s="198"/>
      <c r="BS130" s="198"/>
      <c r="BT130" s="198"/>
      <c r="BU130" s="198"/>
      <c r="BV130" s="198"/>
      <c r="BW130" s="198"/>
      <c r="BX130" s="198"/>
      <c r="BY130" s="198"/>
      <c r="BZ130" s="198"/>
      <c r="CA130" s="198"/>
      <c r="CB130" s="198"/>
      <c r="CC130" s="198"/>
      <c r="CD130" s="198"/>
      <c r="CE130" s="198"/>
      <c r="CF130" s="198"/>
      <c r="CG130" s="198"/>
      <c r="CH130" s="198"/>
      <c r="CI130" s="198"/>
      <c r="CJ130" s="198"/>
      <c r="CK130" s="198"/>
      <c r="CL130" s="198"/>
      <c r="CM130" s="198"/>
      <c r="CN130" s="198"/>
      <c r="CO130" s="198"/>
      <c r="CP130" s="198"/>
      <c r="CQ130" s="198"/>
      <c r="CR130" s="198"/>
      <c r="CS130" s="198"/>
      <c r="CT130" s="198"/>
      <c r="CU130" s="198"/>
      <c r="CV130" s="198"/>
      <c r="CW130" s="198"/>
      <c r="CX130" s="198"/>
      <c r="CY130" s="198"/>
      <c r="CZ130" s="198"/>
      <c r="DA130" s="198"/>
      <c r="DB130" s="198"/>
      <c r="DC130" s="198"/>
      <c r="DD130" s="198"/>
      <c r="DE130" s="198"/>
      <c r="DF130" s="198"/>
      <c r="DG130" s="198"/>
      <c r="DH130" s="198"/>
      <c r="DI130" s="198"/>
      <c r="DJ130" s="198"/>
      <c r="DK130" s="198"/>
      <c r="DL130" s="198"/>
      <c r="DM130" s="198"/>
      <c r="DN130" s="198"/>
      <c r="DO130" s="198"/>
      <c r="DP130" s="198"/>
      <c r="DQ130" s="198"/>
      <c r="DR130" s="198"/>
    </row>
    <row r="131" spans="1:122">
      <c r="A131" s="160"/>
      <c r="B131" s="160"/>
      <c r="C131" s="23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BI131" s="198"/>
      <c r="BJ131" s="198"/>
      <c r="BK131" s="198"/>
      <c r="BL131" s="198"/>
      <c r="BM131" s="198"/>
      <c r="BN131" s="198"/>
      <c r="BO131" s="198"/>
      <c r="BP131" s="198"/>
      <c r="BQ131" s="198"/>
      <c r="BR131" s="198"/>
      <c r="BS131" s="198"/>
      <c r="BT131" s="198"/>
      <c r="BU131" s="198"/>
      <c r="BV131" s="198"/>
      <c r="BW131" s="198"/>
      <c r="BX131" s="198"/>
      <c r="BY131" s="198"/>
      <c r="BZ131" s="198"/>
      <c r="CA131" s="198"/>
      <c r="CB131" s="198"/>
      <c r="CC131" s="198"/>
      <c r="CD131" s="198"/>
      <c r="CE131" s="198"/>
      <c r="CF131" s="198"/>
      <c r="CG131" s="198"/>
      <c r="CH131" s="198"/>
      <c r="CI131" s="198"/>
      <c r="CJ131" s="198"/>
      <c r="CK131" s="198"/>
      <c r="CL131" s="198"/>
      <c r="CM131" s="198"/>
      <c r="CN131" s="198"/>
      <c r="CO131" s="198"/>
      <c r="CP131" s="198"/>
      <c r="CQ131" s="198"/>
      <c r="CR131" s="198"/>
      <c r="CS131" s="198"/>
      <c r="CT131" s="198"/>
      <c r="CU131" s="198"/>
      <c r="CV131" s="198"/>
      <c r="CW131" s="198"/>
      <c r="CX131" s="198"/>
      <c r="CY131" s="198"/>
      <c r="CZ131" s="198"/>
      <c r="DA131" s="198"/>
      <c r="DB131" s="198"/>
      <c r="DC131" s="198"/>
      <c r="DD131" s="198"/>
      <c r="DE131" s="198"/>
      <c r="DF131" s="198"/>
      <c r="DG131" s="198"/>
      <c r="DH131" s="198"/>
      <c r="DI131" s="198"/>
      <c r="DJ131" s="198"/>
      <c r="DK131" s="198"/>
      <c r="DL131" s="198"/>
      <c r="DM131" s="198"/>
      <c r="DN131" s="198"/>
      <c r="DO131" s="198"/>
      <c r="DP131" s="198"/>
      <c r="DQ131" s="198"/>
      <c r="DR131" s="198"/>
    </row>
    <row r="132" spans="1:122">
      <c r="A132" s="160"/>
      <c r="B132" s="160"/>
      <c r="C132" s="23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BI132" s="198"/>
      <c r="BJ132" s="198"/>
      <c r="BK132" s="198"/>
      <c r="BL132" s="198"/>
      <c r="BM132" s="198"/>
      <c r="BN132" s="198"/>
      <c r="BO132" s="198"/>
      <c r="BP132" s="198"/>
      <c r="BQ132" s="198"/>
      <c r="BR132" s="198"/>
      <c r="BS132" s="198"/>
      <c r="BT132" s="198"/>
      <c r="BU132" s="198"/>
      <c r="BV132" s="198"/>
      <c r="BW132" s="198"/>
      <c r="BX132" s="198"/>
      <c r="BY132" s="198"/>
      <c r="BZ132" s="198"/>
      <c r="CA132" s="198"/>
      <c r="CB132" s="198"/>
      <c r="CC132" s="198"/>
      <c r="CD132" s="198"/>
      <c r="CE132" s="198"/>
      <c r="CF132" s="198"/>
      <c r="CG132" s="198"/>
      <c r="CH132" s="198"/>
      <c r="CI132" s="198"/>
      <c r="CJ132" s="198"/>
      <c r="CK132" s="198"/>
      <c r="CL132" s="198"/>
      <c r="CM132" s="198"/>
      <c r="CN132" s="198"/>
      <c r="CO132" s="198"/>
      <c r="CP132" s="198"/>
      <c r="CQ132" s="198"/>
      <c r="CR132" s="198"/>
      <c r="CS132" s="198"/>
      <c r="CT132" s="198"/>
      <c r="CU132" s="198"/>
      <c r="CV132" s="198"/>
      <c r="CW132" s="198"/>
      <c r="CX132" s="198"/>
      <c r="CY132" s="198"/>
      <c r="CZ132" s="198"/>
      <c r="DA132" s="198"/>
      <c r="DB132" s="198"/>
      <c r="DC132" s="198"/>
      <c r="DD132" s="198"/>
      <c r="DE132" s="198"/>
      <c r="DF132" s="198"/>
      <c r="DG132" s="198"/>
      <c r="DH132" s="198"/>
      <c r="DI132" s="198"/>
      <c r="DJ132" s="198"/>
      <c r="DK132" s="198"/>
      <c r="DL132" s="198"/>
      <c r="DM132" s="198"/>
      <c r="DN132" s="198"/>
      <c r="DO132" s="198"/>
      <c r="DP132" s="198"/>
      <c r="DQ132" s="198"/>
      <c r="DR132" s="198"/>
    </row>
    <row r="133" spans="1:122">
      <c r="A133" s="160"/>
      <c r="B133" s="160"/>
      <c r="C133" s="23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BI133" s="198"/>
      <c r="BJ133" s="198"/>
      <c r="BK133" s="198"/>
      <c r="BL133" s="198"/>
      <c r="BM133" s="198"/>
      <c r="BN133" s="198"/>
      <c r="BO133" s="198"/>
      <c r="BP133" s="198"/>
      <c r="BQ133" s="198"/>
      <c r="BR133" s="198"/>
      <c r="BS133" s="198"/>
      <c r="BT133" s="198"/>
      <c r="BU133" s="198"/>
      <c r="BV133" s="198"/>
      <c r="BW133" s="198"/>
      <c r="BX133" s="198"/>
      <c r="BY133" s="198"/>
      <c r="BZ133" s="198"/>
      <c r="CA133" s="198"/>
      <c r="CB133" s="198"/>
      <c r="CC133" s="198"/>
      <c r="CD133" s="198"/>
      <c r="CE133" s="198"/>
      <c r="CF133" s="198"/>
      <c r="CG133" s="198"/>
      <c r="CH133" s="198"/>
      <c r="CI133" s="198"/>
      <c r="CJ133" s="198"/>
      <c r="CK133" s="198"/>
      <c r="CL133" s="198"/>
      <c r="CM133" s="198"/>
      <c r="CN133" s="198"/>
      <c r="CO133" s="198"/>
      <c r="CP133" s="198"/>
      <c r="CQ133" s="198"/>
      <c r="CR133" s="198"/>
      <c r="CS133" s="198"/>
      <c r="CT133" s="198"/>
      <c r="CU133" s="198"/>
      <c r="CV133" s="198"/>
      <c r="CW133" s="198"/>
      <c r="CX133" s="198"/>
      <c r="CY133" s="198"/>
      <c r="CZ133" s="198"/>
      <c r="DA133" s="198"/>
      <c r="DB133" s="198"/>
      <c r="DC133" s="198"/>
      <c r="DD133" s="198"/>
      <c r="DE133" s="198"/>
      <c r="DF133" s="198"/>
      <c r="DG133" s="198"/>
      <c r="DH133" s="198"/>
      <c r="DI133" s="198"/>
      <c r="DJ133" s="198"/>
      <c r="DK133" s="198"/>
      <c r="DL133" s="198"/>
      <c r="DM133" s="198"/>
      <c r="DN133" s="198"/>
      <c r="DO133" s="198"/>
      <c r="DP133" s="198"/>
      <c r="DQ133" s="198"/>
      <c r="DR133" s="198"/>
    </row>
    <row r="134" spans="1:122">
      <c r="A134" s="160"/>
      <c r="B134" s="160"/>
      <c r="C134" s="23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BI134" s="198"/>
      <c r="BJ134" s="198"/>
      <c r="BK134" s="198"/>
      <c r="BL134" s="198"/>
      <c r="BM134" s="198"/>
      <c r="BN134" s="198"/>
      <c r="BO134" s="198"/>
      <c r="BP134" s="198"/>
      <c r="BQ134" s="198"/>
      <c r="BR134" s="198"/>
      <c r="BS134" s="198"/>
      <c r="BT134" s="198"/>
      <c r="BU134" s="198"/>
      <c r="BV134" s="198"/>
      <c r="BW134" s="198"/>
      <c r="BX134" s="198"/>
      <c r="BY134" s="198"/>
      <c r="BZ134" s="198"/>
      <c r="CA134" s="198"/>
      <c r="CB134" s="198"/>
      <c r="CC134" s="198"/>
      <c r="CD134" s="198"/>
      <c r="CE134" s="198"/>
      <c r="CF134" s="198"/>
      <c r="CG134" s="198"/>
      <c r="CH134" s="198"/>
      <c r="CI134" s="198"/>
      <c r="CJ134" s="198"/>
      <c r="CK134" s="198"/>
      <c r="CL134" s="198"/>
      <c r="CM134" s="198"/>
      <c r="CN134" s="198"/>
      <c r="CO134" s="198"/>
      <c r="CP134" s="198"/>
      <c r="CQ134" s="198"/>
      <c r="CR134" s="198"/>
      <c r="CS134" s="198"/>
      <c r="CT134" s="198"/>
      <c r="CU134" s="198"/>
      <c r="CV134" s="198"/>
      <c r="CW134" s="198"/>
      <c r="CX134" s="198"/>
      <c r="CY134" s="198"/>
      <c r="CZ134" s="198"/>
      <c r="DA134" s="198"/>
      <c r="DB134" s="198"/>
      <c r="DC134" s="198"/>
      <c r="DD134" s="198"/>
      <c r="DE134" s="198"/>
      <c r="DF134" s="198"/>
      <c r="DG134" s="198"/>
      <c r="DH134" s="198"/>
      <c r="DI134" s="198"/>
      <c r="DJ134" s="198"/>
      <c r="DK134" s="198"/>
      <c r="DL134" s="198"/>
      <c r="DM134" s="198"/>
      <c r="DN134" s="198"/>
      <c r="DO134" s="198"/>
      <c r="DP134" s="198"/>
      <c r="DQ134" s="198"/>
      <c r="DR134" s="198"/>
    </row>
    <row r="135" spans="1:122">
      <c r="A135" s="160"/>
      <c r="B135" s="160"/>
      <c r="C135" s="23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BI135" s="198"/>
      <c r="BJ135" s="198"/>
      <c r="BK135" s="198"/>
      <c r="BL135" s="198"/>
      <c r="BM135" s="198"/>
      <c r="BN135" s="198"/>
      <c r="BO135" s="198"/>
      <c r="BP135" s="198"/>
      <c r="BQ135" s="198"/>
      <c r="BR135" s="198"/>
      <c r="BS135" s="198"/>
      <c r="BT135" s="198"/>
      <c r="BU135" s="198"/>
      <c r="BV135" s="198"/>
      <c r="BW135" s="198"/>
      <c r="BX135" s="198"/>
      <c r="BY135" s="198"/>
      <c r="BZ135" s="198"/>
      <c r="CA135" s="198"/>
      <c r="CB135" s="198"/>
      <c r="CC135" s="198"/>
      <c r="CD135" s="198"/>
      <c r="CE135" s="198"/>
      <c r="CF135" s="198"/>
      <c r="CG135" s="198"/>
      <c r="CH135" s="198"/>
      <c r="CI135" s="198"/>
      <c r="CJ135" s="198"/>
      <c r="CK135" s="198"/>
      <c r="CL135" s="198"/>
      <c r="CM135" s="198"/>
      <c r="CN135" s="198"/>
      <c r="CO135" s="198"/>
      <c r="CP135" s="198"/>
      <c r="CQ135" s="198"/>
      <c r="CR135" s="198"/>
      <c r="CS135" s="198"/>
      <c r="CT135" s="198"/>
      <c r="CU135" s="198"/>
      <c r="CV135" s="198"/>
      <c r="CW135" s="198"/>
      <c r="CX135" s="198"/>
      <c r="CY135" s="198"/>
      <c r="CZ135" s="198"/>
      <c r="DA135" s="198"/>
      <c r="DB135" s="198"/>
      <c r="DC135" s="198"/>
      <c r="DD135" s="198"/>
      <c r="DE135" s="198"/>
      <c r="DF135" s="198"/>
      <c r="DG135" s="198"/>
      <c r="DH135" s="198"/>
      <c r="DI135" s="198"/>
      <c r="DJ135" s="198"/>
      <c r="DK135" s="198"/>
      <c r="DL135" s="198"/>
      <c r="DM135" s="198"/>
      <c r="DN135" s="198"/>
      <c r="DO135" s="198"/>
      <c r="DP135" s="198"/>
      <c r="DQ135" s="198"/>
      <c r="DR135" s="198"/>
    </row>
    <row r="136" spans="1:122">
      <c r="A136" s="160"/>
      <c r="B136" s="160"/>
      <c r="C136" s="23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BI136" s="198"/>
      <c r="BJ136" s="198"/>
      <c r="BK136" s="198"/>
      <c r="BL136" s="198"/>
      <c r="BM136" s="198"/>
      <c r="BN136" s="198"/>
      <c r="BO136" s="198"/>
      <c r="BP136" s="198"/>
      <c r="BQ136" s="198"/>
      <c r="BR136" s="198"/>
      <c r="BS136" s="198"/>
      <c r="BT136" s="198"/>
      <c r="BU136" s="198"/>
      <c r="BV136" s="198"/>
      <c r="BW136" s="198"/>
      <c r="BX136" s="198"/>
      <c r="BY136" s="198"/>
      <c r="BZ136" s="198"/>
      <c r="CA136" s="198"/>
      <c r="CB136" s="198"/>
      <c r="CC136" s="198"/>
      <c r="CD136" s="198"/>
      <c r="CE136" s="198"/>
      <c r="CF136" s="198"/>
      <c r="CG136" s="198"/>
      <c r="CH136" s="198"/>
      <c r="CI136" s="198"/>
      <c r="CJ136" s="198"/>
      <c r="CK136" s="198"/>
      <c r="CL136" s="198"/>
      <c r="CM136" s="198"/>
      <c r="CN136" s="198"/>
      <c r="CO136" s="198"/>
      <c r="CP136" s="198"/>
      <c r="CQ136" s="198"/>
      <c r="CR136" s="198"/>
      <c r="CS136" s="198"/>
      <c r="CT136" s="198"/>
      <c r="CU136" s="198"/>
      <c r="CV136" s="198"/>
      <c r="CW136" s="198"/>
      <c r="CX136" s="198"/>
      <c r="CY136" s="198"/>
      <c r="CZ136" s="198"/>
      <c r="DA136" s="198"/>
      <c r="DB136" s="198"/>
      <c r="DC136" s="198"/>
      <c r="DD136" s="198"/>
      <c r="DE136" s="198"/>
      <c r="DF136" s="198"/>
      <c r="DG136" s="198"/>
      <c r="DH136" s="198"/>
      <c r="DI136" s="198"/>
      <c r="DJ136" s="198"/>
      <c r="DK136" s="198"/>
      <c r="DL136" s="198"/>
      <c r="DM136" s="198"/>
      <c r="DN136" s="198"/>
      <c r="DO136" s="198"/>
      <c r="DP136" s="198"/>
      <c r="DQ136" s="198"/>
      <c r="DR136" s="198"/>
    </row>
    <row r="137" spans="1:122">
      <c r="A137" s="160"/>
      <c r="B137" s="160"/>
      <c r="C137" s="23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BI137" s="198"/>
      <c r="BJ137" s="198"/>
      <c r="BK137" s="198"/>
      <c r="BL137" s="198"/>
      <c r="BM137" s="198"/>
      <c r="BN137" s="198"/>
      <c r="BO137" s="198"/>
      <c r="BP137" s="198"/>
      <c r="BQ137" s="198"/>
      <c r="BR137" s="198"/>
      <c r="BS137" s="198"/>
      <c r="BT137" s="198"/>
      <c r="BU137" s="198"/>
      <c r="BV137" s="198"/>
      <c r="BW137" s="198"/>
      <c r="BX137" s="198"/>
      <c r="BY137" s="198"/>
      <c r="BZ137" s="198"/>
      <c r="CA137" s="198"/>
      <c r="CB137" s="198"/>
      <c r="CC137" s="198"/>
      <c r="CD137" s="198"/>
      <c r="CE137" s="198"/>
      <c r="CF137" s="198"/>
      <c r="CG137" s="198"/>
      <c r="CH137" s="198"/>
      <c r="CI137" s="198"/>
      <c r="CJ137" s="198"/>
      <c r="CK137" s="198"/>
      <c r="CL137" s="198"/>
      <c r="CM137" s="198"/>
      <c r="CN137" s="198"/>
      <c r="CO137" s="198"/>
      <c r="CP137" s="198"/>
      <c r="CQ137" s="198"/>
      <c r="CR137" s="198"/>
      <c r="CS137" s="198"/>
      <c r="CT137" s="198"/>
      <c r="CU137" s="198"/>
      <c r="CV137" s="198"/>
      <c r="CW137" s="198"/>
      <c r="CX137" s="198"/>
      <c r="CY137" s="198"/>
      <c r="CZ137" s="198"/>
      <c r="DA137" s="198"/>
      <c r="DB137" s="198"/>
      <c r="DC137" s="198"/>
      <c r="DD137" s="198"/>
      <c r="DE137" s="198"/>
      <c r="DF137" s="198"/>
      <c r="DG137" s="198"/>
      <c r="DH137" s="198"/>
      <c r="DI137" s="198"/>
      <c r="DJ137" s="198"/>
      <c r="DK137" s="198"/>
      <c r="DL137" s="198"/>
      <c r="DM137" s="198"/>
      <c r="DN137" s="198"/>
      <c r="DO137" s="198"/>
      <c r="DP137" s="198"/>
      <c r="DQ137" s="198"/>
      <c r="DR137" s="198"/>
    </row>
    <row r="138" spans="1:122">
      <c r="A138" s="160"/>
      <c r="B138" s="160"/>
      <c r="C138" s="23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BI138" s="198"/>
      <c r="BJ138" s="198"/>
      <c r="BK138" s="198"/>
      <c r="BL138" s="198"/>
      <c r="BM138" s="198"/>
      <c r="BN138" s="198"/>
      <c r="BO138" s="198"/>
      <c r="BP138" s="198"/>
      <c r="BQ138" s="198"/>
      <c r="BR138" s="198"/>
      <c r="BS138" s="198"/>
      <c r="BT138" s="198"/>
      <c r="BU138" s="198"/>
      <c r="BV138" s="198"/>
      <c r="BW138" s="198"/>
      <c r="BX138" s="198"/>
      <c r="BY138" s="198"/>
      <c r="BZ138" s="198"/>
      <c r="CA138" s="198"/>
      <c r="CB138" s="198"/>
      <c r="CC138" s="198"/>
      <c r="CD138" s="198"/>
      <c r="CE138" s="198"/>
      <c r="CF138" s="198"/>
      <c r="CG138" s="198"/>
      <c r="CH138" s="198"/>
      <c r="CI138" s="198"/>
      <c r="CJ138" s="198"/>
      <c r="CK138" s="198"/>
      <c r="CL138" s="198"/>
      <c r="CM138" s="198"/>
      <c r="CN138" s="198"/>
      <c r="CO138" s="198"/>
      <c r="CP138" s="198"/>
      <c r="CQ138" s="198"/>
      <c r="CR138" s="198"/>
      <c r="CS138" s="198"/>
      <c r="CT138" s="198"/>
      <c r="CU138" s="198"/>
      <c r="CV138" s="198"/>
      <c r="CW138" s="198"/>
      <c r="CX138" s="198"/>
      <c r="CY138" s="198"/>
      <c r="CZ138" s="198"/>
      <c r="DA138" s="198"/>
      <c r="DB138" s="198"/>
      <c r="DC138" s="198"/>
      <c r="DD138" s="198"/>
      <c r="DE138" s="198"/>
      <c r="DF138" s="198"/>
      <c r="DG138" s="198"/>
      <c r="DH138" s="198"/>
      <c r="DI138" s="198"/>
      <c r="DJ138" s="198"/>
      <c r="DK138" s="198"/>
      <c r="DL138" s="198"/>
      <c r="DM138" s="198"/>
      <c r="DN138" s="198"/>
      <c r="DO138" s="198"/>
      <c r="DP138" s="198"/>
      <c r="DQ138" s="198"/>
      <c r="DR138" s="198"/>
    </row>
    <row r="139" spans="1:122">
      <c r="A139" s="160"/>
      <c r="B139" s="160"/>
      <c r="C139" s="23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BI139" s="198"/>
      <c r="BJ139" s="198"/>
      <c r="BK139" s="198"/>
      <c r="BL139" s="198"/>
      <c r="BM139" s="198"/>
      <c r="BN139" s="198"/>
      <c r="BO139" s="198"/>
      <c r="BP139" s="198"/>
      <c r="BQ139" s="198"/>
      <c r="BR139" s="198"/>
      <c r="BS139" s="198"/>
      <c r="BT139" s="198"/>
      <c r="BU139" s="198"/>
      <c r="BV139" s="198"/>
      <c r="BW139" s="198"/>
      <c r="BX139" s="198"/>
      <c r="BY139" s="198"/>
      <c r="BZ139" s="198"/>
      <c r="CA139" s="198"/>
      <c r="CB139" s="198"/>
      <c r="CC139" s="198"/>
      <c r="CD139" s="198"/>
      <c r="CE139" s="198"/>
      <c r="CF139" s="198"/>
      <c r="CG139" s="198"/>
      <c r="CH139" s="198"/>
      <c r="CI139" s="198"/>
      <c r="CJ139" s="198"/>
      <c r="CK139" s="198"/>
      <c r="CL139" s="198"/>
      <c r="CM139" s="198"/>
      <c r="CN139" s="198"/>
      <c r="CO139" s="198"/>
      <c r="CP139" s="198"/>
      <c r="CQ139" s="198"/>
      <c r="CR139" s="198"/>
      <c r="CS139" s="198"/>
      <c r="CT139" s="198"/>
      <c r="CU139" s="198"/>
      <c r="CV139" s="198"/>
      <c r="CW139" s="198"/>
      <c r="CX139" s="198"/>
      <c r="CY139" s="198"/>
      <c r="CZ139" s="198"/>
      <c r="DA139" s="198"/>
      <c r="DB139" s="198"/>
      <c r="DC139" s="198"/>
      <c r="DD139" s="198"/>
      <c r="DE139" s="198"/>
      <c r="DF139" s="198"/>
      <c r="DG139" s="198"/>
      <c r="DH139" s="198"/>
      <c r="DI139" s="198"/>
      <c r="DJ139" s="198"/>
      <c r="DK139" s="198"/>
      <c r="DL139" s="198"/>
      <c r="DM139" s="198"/>
      <c r="DN139" s="198"/>
      <c r="DO139" s="198"/>
      <c r="DP139" s="198"/>
      <c r="DQ139" s="198"/>
      <c r="DR139" s="198"/>
    </row>
    <row r="140" spans="1:122">
      <c r="A140" s="160"/>
      <c r="B140" s="160"/>
      <c r="C140" s="23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BI140" s="198"/>
      <c r="BJ140" s="198"/>
      <c r="BK140" s="198"/>
      <c r="BL140" s="198"/>
      <c r="BM140" s="198"/>
      <c r="BN140" s="198"/>
      <c r="BO140" s="198"/>
      <c r="BP140" s="198"/>
      <c r="BQ140" s="198"/>
      <c r="BR140" s="198"/>
      <c r="BS140" s="198"/>
      <c r="BT140" s="198"/>
      <c r="BU140" s="198"/>
      <c r="BV140" s="198"/>
      <c r="BW140" s="198"/>
      <c r="BX140" s="198"/>
      <c r="BY140" s="198"/>
      <c r="BZ140" s="198"/>
      <c r="CA140" s="198"/>
      <c r="CB140" s="198"/>
      <c r="CC140" s="198"/>
      <c r="CD140" s="198"/>
      <c r="CE140" s="198"/>
      <c r="CF140" s="198"/>
      <c r="CG140" s="198"/>
      <c r="CH140" s="198"/>
      <c r="CI140" s="198"/>
      <c r="CJ140" s="198"/>
      <c r="CK140" s="198"/>
      <c r="CL140" s="198"/>
      <c r="CM140" s="198"/>
      <c r="CN140" s="198"/>
      <c r="CO140" s="198"/>
      <c r="CP140" s="198"/>
      <c r="CQ140" s="198"/>
      <c r="CR140" s="198"/>
      <c r="CS140" s="198"/>
      <c r="CT140" s="198"/>
      <c r="CU140" s="198"/>
      <c r="CV140" s="198"/>
      <c r="CW140" s="198"/>
      <c r="CX140" s="198"/>
      <c r="CY140" s="198"/>
      <c r="CZ140" s="198"/>
      <c r="DA140" s="198"/>
      <c r="DB140" s="198"/>
      <c r="DC140" s="198"/>
      <c r="DD140" s="198"/>
      <c r="DE140" s="198"/>
      <c r="DF140" s="198"/>
      <c r="DG140" s="198"/>
      <c r="DH140" s="198"/>
      <c r="DI140" s="198"/>
      <c r="DJ140" s="198"/>
      <c r="DK140" s="198"/>
      <c r="DL140" s="198"/>
      <c r="DM140" s="198"/>
      <c r="DN140" s="198"/>
      <c r="DO140" s="198"/>
      <c r="DP140" s="198"/>
      <c r="DQ140" s="198"/>
      <c r="DR140" s="198"/>
    </row>
    <row r="141" spans="1:122">
      <c r="A141" s="160"/>
      <c r="B141" s="160"/>
      <c r="C141" s="23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BI141" s="198"/>
      <c r="BJ141" s="198"/>
      <c r="BK141" s="198"/>
      <c r="BL141" s="198"/>
      <c r="BM141" s="198"/>
      <c r="BN141" s="198"/>
      <c r="BO141" s="198"/>
      <c r="BP141" s="198"/>
      <c r="BQ141" s="198"/>
      <c r="BR141" s="198"/>
      <c r="BS141" s="198"/>
      <c r="BT141" s="198"/>
      <c r="BU141" s="198"/>
      <c r="BV141" s="198"/>
      <c r="BW141" s="198"/>
      <c r="BX141" s="198"/>
      <c r="BY141" s="198"/>
      <c r="BZ141" s="198"/>
      <c r="CA141" s="198"/>
      <c r="CB141" s="198"/>
      <c r="CC141" s="198"/>
      <c r="CD141" s="198"/>
      <c r="CE141" s="198"/>
      <c r="CF141" s="198"/>
      <c r="CG141" s="198"/>
      <c r="CH141" s="198"/>
      <c r="CI141" s="198"/>
      <c r="CJ141" s="198"/>
      <c r="CK141" s="198"/>
      <c r="CL141" s="198"/>
      <c r="CM141" s="198"/>
      <c r="CN141" s="198"/>
      <c r="CO141" s="198"/>
      <c r="CP141" s="198"/>
      <c r="CQ141" s="198"/>
      <c r="CR141" s="198"/>
      <c r="CS141" s="198"/>
      <c r="CT141" s="198"/>
      <c r="CU141" s="198"/>
      <c r="CV141" s="198"/>
      <c r="CW141" s="198"/>
      <c r="CX141" s="198"/>
      <c r="CY141" s="198"/>
      <c r="CZ141" s="198"/>
      <c r="DA141" s="198"/>
      <c r="DB141" s="198"/>
      <c r="DC141" s="198"/>
      <c r="DD141" s="198"/>
      <c r="DE141" s="198"/>
      <c r="DF141" s="198"/>
      <c r="DG141" s="198"/>
      <c r="DH141" s="198"/>
      <c r="DI141" s="198"/>
      <c r="DJ141" s="198"/>
      <c r="DK141" s="198"/>
      <c r="DL141" s="198"/>
      <c r="DM141" s="198"/>
      <c r="DN141" s="198"/>
      <c r="DO141" s="198"/>
      <c r="DP141" s="198"/>
      <c r="DQ141" s="198"/>
      <c r="DR141" s="198"/>
    </row>
    <row r="142" spans="1:122">
      <c r="A142" s="160"/>
      <c r="B142" s="160"/>
      <c r="C142" s="23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BI142" s="198"/>
      <c r="BJ142" s="198"/>
      <c r="BK142" s="198"/>
      <c r="BL142" s="198"/>
      <c r="BM142" s="198"/>
      <c r="BN142" s="198"/>
      <c r="BO142" s="198"/>
      <c r="BP142" s="198"/>
      <c r="BQ142" s="198"/>
      <c r="BR142" s="198"/>
      <c r="BS142" s="198"/>
      <c r="BT142" s="198"/>
      <c r="BU142" s="198"/>
      <c r="BV142" s="198"/>
      <c r="BW142" s="198"/>
      <c r="BX142" s="198"/>
      <c r="BY142" s="198"/>
      <c r="BZ142" s="198"/>
      <c r="CA142" s="198"/>
      <c r="CB142" s="198"/>
      <c r="CC142" s="198"/>
      <c r="CD142" s="198"/>
      <c r="CE142" s="198"/>
      <c r="CF142" s="198"/>
      <c r="CG142" s="198"/>
      <c r="CH142" s="198"/>
      <c r="CI142" s="198"/>
      <c r="CJ142" s="198"/>
      <c r="CK142" s="198"/>
      <c r="CL142" s="198"/>
      <c r="CM142" s="198"/>
      <c r="CN142" s="198"/>
      <c r="CO142" s="198"/>
      <c r="CP142" s="198"/>
      <c r="CQ142" s="198"/>
      <c r="CR142" s="198"/>
      <c r="CS142" s="198"/>
      <c r="CT142" s="198"/>
      <c r="CU142" s="198"/>
      <c r="CV142" s="198"/>
      <c r="CW142" s="198"/>
      <c r="CX142" s="198"/>
      <c r="CY142" s="198"/>
      <c r="CZ142" s="198"/>
      <c r="DA142" s="198"/>
      <c r="DB142" s="198"/>
      <c r="DC142" s="198"/>
      <c r="DD142" s="198"/>
      <c r="DE142" s="198"/>
      <c r="DF142" s="198"/>
      <c r="DG142" s="198"/>
      <c r="DH142" s="198"/>
      <c r="DI142" s="198"/>
      <c r="DJ142" s="198"/>
      <c r="DK142" s="198"/>
      <c r="DL142" s="198"/>
      <c r="DM142" s="198"/>
      <c r="DN142" s="198"/>
      <c r="DO142" s="198"/>
      <c r="DP142" s="198"/>
      <c r="DQ142" s="198"/>
      <c r="DR142" s="198"/>
    </row>
    <row r="143" spans="1:122">
      <c r="A143" s="160"/>
      <c r="B143" s="160"/>
      <c r="C143" s="23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BI143" s="198"/>
      <c r="BJ143" s="198"/>
      <c r="BK143" s="198"/>
      <c r="BL143" s="198"/>
      <c r="BM143" s="198"/>
      <c r="BN143" s="198"/>
      <c r="BO143" s="198"/>
      <c r="BP143" s="198"/>
      <c r="BQ143" s="198"/>
      <c r="BR143" s="198"/>
      <c r="BS143" s="198"/>
      <c r="BT143" s="198"/>
      <c r="BU143" s="198"/>
      <c r="BV143" s="198"/>
      <c r="BW143" s="198"/>
      <c r="BX143" s="198"/>
      <c r="BY143" s="198"/>
      <c r="BZ143" s="198"/>
      <c r="CA143" s="198"/>
      <c r="CB143" s="198"/>
      <c r="CC143" s="198"/>
      <c r="CD143" s="198"/>
      <c r="CE143" s="198"/>
      <c r="CF143" s="198"/>
      <c r="CG143" s="198"/>
      <c r="CH143" s="198"/>
      <c r="CI143" s="198"/>
      <c r="CJ143" s="198"/>
      <c r="CK143" s="198"/>
      <c r="CL143" s="198"/>
      <c r="CM143" s="198"/>
      <c r="CN143" s="198"/>
      <c r="CO143" s="198"/>
      <c r="CP143" s="198"/>
      <c r="CQ143" s="198"/>
      <c r="CR143" s="198"/>
      <c r="CS143" s="198"/>
      <c r="CT143" s="198"/>
      <c r="CU143" s="198"/>
      <c r="CV143" s="198"/>
      <c r="CW143" s="198"/>
      <c r="CX143" s="198"/>
      <c r="CY143" s="198"/>
      <c r="CZ143" s="198"/>
      <c r="DA143" s="198"/>
      <c r="DB143" s="198"/>
      <c r="DC143" s="198"/>
      <c r="DD143" s="198"/>
      <c r="DE143" s="198"/>
      <c r="DF143" s="198"/>
      <c r="DG143" s="198"/>
      <c r="DH143" s="198"/>
      <c r="DI143" s="198"/>
      <c r="DJ143" s="198"/>
      <c r="DK143" s="198"/>
      <c r="DL143" s="198"/>
      <c r="DM143" s="198"/>
      <c r="DN143" s="198"/>
      <c r="DO143" s="198"/>
      <c r="DP143" s="198"/>
      <c r="DQ143" s="198"/>
      <c r="DR143" s="198"/>
    </row>
    <row r="144" spans="1:122">
      <c r="A144" s="160"/>
      <c r="B144" s="160"/>
      <c r="C144" s="23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BI144" s="198"/>
      <c r="BJ144" s="198"/>
      <c r="BK144" s="198"/>
      <c r="BL144" s="198"/>
      <c r="BM144" s="198"/>
      <c r="BN144" s="198"/>
      <c r="BO144" s="198"/>
      <c r="BP144" s="198"/>
      <c r="BQ144" s="198"/>
      <c r="BR144" s="198"/>
      <c r="BS144" s="198"/>
      <c r="BT144" s="198"/>
      <c r="BU144" s="198"/>
      <c r="BV144" s="198"/>
      <c r="BW144" s="198"/>
      <c r="BX144" s="198"/>
      <c r="BY144" s="198"/>
      <c r="BZ144" s="198"/>
      <c r="CA144" s="198"/>
      <c r="CB144" s="198"/>
      <c r="CC144" s="198"/>
      <c r="CD144" s="198"/>
      <c r="CE144" s="198"/>
      <c r="CF144" s="198"/>
      <c r="CG144" s="198"/>
      <c r="CH144" s="198"/>
      <c r="CI144" s="198"/>
      <c r="CJ144" s="198"/>
      <c r="CK144" s="198"/>
      <c r="CL144" s="198"/>
      <c r="CM144" s="198"/>
      <c r="CN144" s="198"/>
      <c r="CO144" s="198"/>
      <c r="CP144" s="198"/>
      <c r="CQ144" s="198"/>
      <c r="CR144" s="198"/>
      <c r="CS144" s="198"/>
      <c r="CT144" s="198"/>
      <c r="CU144" s="198"/>
      <c r="CV144" s="198"/>
      <c r="CW144" s="198"/>
      <c r="CX144" s="198"/>
      <c r="CY144" s="198"/>
      <c r="CZ144" s="198"/>
      <c r="DA144" s="198"/>
      <c r="DB144" s="198"/>
      <c r="DC144" s="198"/>
      <c r="DD144" s="198"/>
      <c r="DE144" s="198"/>
      <c r="DF144" s="198"/>
      <c r="DG144" s="198"/>
      <c r="DH144" s="198"/>
      <c r="DI144" s="198"/>
      <c r="DJ144" s="198"/>
      <c r="DK144" s="198"/>
      <c r="DL144" s="198"/>
      <c r="DM144" s="198"/>
      <c r="DN144" s="198"/>
      <c r="DO144" s="198"/>
      <c r="DP144" s="198"/>
      <c r="DQ144" s="198"/>
      <c r="DR144" s="198"/>
    </row>
    <row r="145" spans="1:122">
      <c r="A145" s="160"/>
      <c r="B145" s="160"/>
      <c r="C145" s="23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BI145" s="198"/>
      <c r="BJ145" s="198"/>
      <c r="BK145" s="198"/>
      <c r="BL145" s="198"/>
      <c r="BM145" s="198"/>
      <c r="BN145" s="198"/>
      <c r="BO145" s="198"/>
      <c r="BP145" s="198"/>
      <c r="BQ145" s="198"/>
      <c r="BR145" s="198"/>
      <c r="BS145" s="198"/>
      <c r="BT145" s="198"/>
      <c r="BU145" s="198"/>
      <c r="BV145" s="198"/>
      <c r="BW145" s="198"/>
      <c r="BX145" s="198"/>
      <c r="BY145" s="198"/>
      <c r="BZ145" s="198"/>
      <c r="CA145" s="198"/>
      <c r="CB145" s="198"/>
      <c r="CC145" s="198"/>
      <c r="CD145" s="198"/>
      <c r="CE145" s="198"/>
      <c r="CF145" s="198"/>
      <c r="CG145" s="198"/>
      <c r="CH145" s="198"/>
      <c r="CI145" s="198"/>
      <c r="CJ145" s="198"/>
      <c r="CK145" s="198"/>
      <c r="CL145" s="198"/>
      <c r="CM145" s="198"/>
      <c r="CN145" s="198"/>
      <c r="CO145" s="198"/>
      <c r="CP145" s="198"/>
      <c r="CQ145" s="198"/>
      <c r="CR145" s="198"/>
      <c r="CS145" s="198"/>
      <c r="CT145" s="198"/>
      <c r="CU145" s="198"/>
      <c r="CV145" s="198"/>
      <c r="CW145" s="198"/>
      <c r="CX145" s="198"/>
      <c r="CY145" s="198"/>
      <c r="CZ145" s="198"/>
      <c r="DA145" s="198"/>
      <c r="DB145" s="198"/>
      <c r="DC145" s="198"/>
      <c r="DD145" s="198"/>
      <c r="DE145" s="198"/>
      <c r="DF145" s="198"/>
      <c r="DG145" s="198"/>
      <c r="DH145" s="198"/>
      <c r="DI145" s="198"/>
      <c r="DJ145" s="198"/>
      <c r="DK145" s="198"/>
      <c r="DL145" s="198"/>
      <c r="DM145" s="198"/>
      <c r="DN145" s="198"/>
      <c r="DO145" s="198"/>
      <c r="DP145" s="198"/>
      <c r="DQ145" s="198"/>
      <c r="DR145" s="198"/>
    </row>
    <row r="146" spans="1:122">
      <c r="A146" s="160"/>
      <c r="B146" s="160"/>
      <c r="C146" s="23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BI146" s="198"/>
      <c r="BJ146" s="198"/>
      <c r="BK146" s="198"/>
      <c r="BL146" s="198"/>
      <c r="BM146" s="198"/>
      <c r="BN146" s="198"/>
      <c r="BO146" s="198"/>
      <c r="BP146" s="198"/>
      <c r="BQ146" s="198"/>
      <c r="BR146" s="198"/>
      <c r="BS146" s="198"/>
      <c r="BT146" s="198"/>
      <c r="BU146" s="198"/>
      <c r="BV146" s="198"/>
      <c r="BW146" s="198"/>
      <c r="BX146" s="198"/>
      <c r="BY146" s="198"/>
      <c r="BZ146" s="198"/>
      <c r="CA146" s="198"/>
      <c r="CB146" s="198"/>
      <c r="CC146" s="198"/>
      <c r="CD146" s="198"/>
      <c r="CE146" s="198"/>
      <c r="CF146" s="198"/>
      <c r="CG146" s="198"/>
      <c r="CH146" s="198"/>
      <c r="CI146" s="198"/>
      <c r="CJ146" s="198"/>
      <c r="CK146" s="198"/>
      <c r="CL146" s="198"/>
      <c r="CM146" s="198"/>
      <c r="CN146" s="198"/>
      <c r="CO146" s="198"/>
      <c r="CP146" s="198"/>
      <c r="CQ146" s="198"/>
      <c r="CR146" s="198"/>
      <c r="CS146" s="198"/>
      <c r="CT146" s="198"/>
      <c r="CU146" s="198"/>
      <c r="CV146" s="198"/>
      <c r="CW146" s="198"/>
      <c r="CX146" s="198"/>
      <c r="CY146" s="198"/>
      <c r="CZ146" s="198"/>
      <c r="DA146" s="198"/>
      <c r="DB146" s="198"/>
      <c r="DC146" s="198"/>
      <c r="DD146" s="198"/>
      <c r="DE146" s="198"/>
      <c r="DF146" s="198"/>
      <c r="DG146" s="198"/>
      <c r="DH146" s="198"/>
      <c r="DI146" s="198"/>
      <c r="DJ146" s="198"/>
      <c r="DK146" s="198"/>
      <c r="DL146" s="198"/>
      <c r="DM146" s="198"/>
      <c r="DN146" s="198"/>
      <c r="DO146" s="198"/>
      <c r="DP146" s="198"/>
      <c r="DQ146" s="198"/>
      <c r="DR146" s="198"/>
    </row>
    <row r="147" spans="1:122">
      <c r="A147" s="160"/>
      <c r="B147" s="160"/>
      <c r="C147" s="23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BI147" s="198"/>
      <c r="BJ147" s="198"/>
      <c r="BK147" s="198"/>
      <c r="BL147" s="198"/>
      <c r="BM147" s="198"/>
      <c r="BN147" s="198"/>
      <c r="BO147" s="198"/>
      <c r="BP147" s="198"/>
      <c r="BQ147" s="198"/>
      <c r="BR147" s="198"/>
      <c r="BS147" s="198"/>
      <c r="BT147" s="198"/>
      <c r="BU147" s="198"/>
      <c r="BV147" s="198"/>
      <c r="BW147" s="198"/>
      <c r="BX147" s="198"/>
      <c r="BY147" s="198"/>
      <c r="BZ147" s="198"/>
      <c r="CA147" s="198"/>
      <c r="CB147" s="198"/>
      <c r="CC147" s="198"/>
      <c r="CD147" s="198"/>
      <c r="CE147" s="198"/>
      <c r="CF147" s="198"/>
      <c r="CG147" s="198"/>
      <c r="CH147" s="198"/>
      <c r="CI147" s="198"/>
      <c r="CJ147" s="198"/>
      <c r="CK147" s="198"/>
      <c r="CL147" s="198"/>
      <c r="CM147" s="198"/>
      <c r="CN147" s="198"/>
      <c r="CO147" s="198"/>
      <c r="CP147" s="198"/>
      <c r="CQ147" s="198"/>
      <c r="CR147" s="198"/>
      <c r="CS147" s="198"/>
      <c r="CT147" s="198"/>
      <c r="CU147" s="198"/>
      <c r="CV147" s="198"/>
      <c r="CW147" s="198"/>
      <c r="CX147" s="198"/>
      <c r="CY147" s="198"/>
      <c r="CZ147" s="198"/>
      <c r="DA147" s="198"/>
      <c r="DB147" s="198"/>
      <c r="DC147" s="198"/>
      <c r="DD147" s="198"/>
      <c r="DE147" s="198"/>
      <c r="DF147" s="198"/>
      <c r="DG147" s="198"/>
      <c r="DH147" s="198"/>
      <c r="DI147" s="198"/>
      <c r="DJ147" s="198"/>
      <c r="DK147" s="198"/>
      <c r="DL147" s="198"/>
      <c r="DM147" s="198"/>
      <c r="DN147" s="198"/>
      <c r="DO147" s="198"/>
      <c r="DP147" s="198"/>
      <c r="DQ147" s="198"/>
      <c r="DR147" s="198"/>
    </row>
    <row r="148" spans="1:122">
      <c r="A148" s="160"/>
      <c r="B148" s="160"/>
      <c r="C148" s="23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BI148" s="198"/>
      <c r="BJ148" s="198"/>
      <c r="BK148" s="198"/>
      <c r="BL148" s="198"/>
      <c r="BM148" s="198"/>
      <c r="BN148" s="198"/>
      <c r="BO148" s="198"/>
      <c r="BP148" s="198"/>
      <c r="BQ148" s="198"/>
      <c r="BR148" s="198"/>
      <c r="BS148" s="198"/>
      <c r="BT148" s="198"/>
      <c r="BU148" s="198"/>
      <c r="BV148" s="198"/>
      <c r="BW148" s="198"/>
      <c r="BX148" s="198"/>
      <c r="BY148" s="198"/>
      <c r="BZ148" s="198"/>
      <c r="CA148" s="198"/>
      <c r="CB148" s="198"/>
      <c r="CC148" s="198"/>
      <c r="CD148" s="198"/>
      <c r="CE148" s="198"/>
      <c r="CF148" s="198"/>
      <c r="CG148" s="198"/>
      <c r="CH148" s="198"/>
      <c r="CI148" s="198"/>
      <c r="CJ148" s="198"/>
      <c r="CK148" s="198"/>
      <c r="CL148" s="198"/>
      <c r="CM148" s="198"/>
      <c r="CN148" s="198"/>
      <c r="CO148" s="198"/>
      <c r="CP148" s="198"/>
      <c r="CQ148" s="198"/>
      <c r="CR148" s="198"/>
      <c r="CS148" s="198"/>
      <c r="CT148" s="198"/>
      <c r="CU148" s="198"/>
      <c r="CV148" s="198"/>
      <c r="CW148" s="198"/>
      <c r="CX148" s="198"/>
      <c r="CY148" s="198"/>
      <c r="CZ148" s="198"/>
      <c r="DA148" s="198"/>
      <c r="DB148" s="198"/>
      <c r="DC148" s="198"/>
      <c r="DD148" s="198"/>
      <c r="DE148" s="198"/>
      <c r="DF148" s="198"/>
      <c r="DG148" s="198"/>
      <c r="DH148" s="198"/>
      <c r="DI148" s="198"/>
      <c r="DJ148" s="198"/>
      <c r="DK148" s="198"/>
      <c r="DL148" s="198"/>
      <c r="DM148" s="198"/>
      <c r="DN148" s="198"/>
      <c r="DO148" s="198"/>
      <c r="DP148" s="198"/>
      <c r="DQ148" s="198"/>
      <c r="DR148" s="198"/>
    </row>
    <row r="149" spans="1:122">
      <c r="A149" s="160"/>
      <c r="B149" s="160"/>
      <c r="C149" s="23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BI149" s="198"/>
      <c r="BJ149" s="198"/>
      <c r="BK149" s="198"/>
      <c r="BL149" s="198"/>
      <c r="BM149" s="198"/>
      <c r="BN149" s="198"/>
      <c r="BO149" s="198"/>
      <c r="BP149" s="198"/>
      <c r="BQ149" s="198"/>
      <c r="BR149" s="198"/>
      <c r="BS149" s="198"/>
      <c r="BT149" s="198"/>
      <c r="BU149" s="198"/>
      <c r="BV149" s="198"/>
      <c r="BW149" s="198"/>
      <c r="BX149" s="198"/>
      <c r="BY149" s="198"/>
      <c r="BZ149" s="198"/>
      <c r="CA149" s="198"/>
      <c r="CB149" s="198"/>
      <c r="CC149" s="198"/>
      <c r="CD149" s="198"/>
      <c r="CE149" s="198"/>
      <c r="CF149" s="198"/>
      <c r="CG149" s="198"/>
      <c r="CH149" s="198"/>
      <c r="CI149" s="198"/>
      <c r="CJ149" s="198"/>
      <c r="CK149" s="198"/>
      <c r="CL149" s="198"/>
      <c r="CM149" s="198"/>
      <c r="CN149" s="198"/>
      <c r="CO149" s="198"/>
      <c r="CP149" s="198"/>
      <c r="CQ149" s="198"/>
      <c r="CR149" s="198"/>
      <c r="CS149" s="198"/>
      <c r="CT149" s="198"/>
      <c r="CU149" s="198"/>
      <c r="CV149" s="198"/>
      <c r="CW149" s="198"/>
      <c r="CX149" s="198"/>
      <c r="CY149" s="198"/>
      <c r="CZ149" s="198"/>
      <c r="DA149" s="198"/>
      <c r="DB149" s="198"/>
      <c r="DC149" s="198"/>
      <c r="DD149" s="198"/>
      <c r="DE149" s="198"/>
      <c r="DF149" s="198"/>
      <c r="DG149" s="198"/>
      <c r="DH149" s="198"/>
      <c r="DI149" s="198"/>
      <c r="DJ149" s="198"/>
      <c r="DK149" s="198"/>
      <c r="DL149" s="198"/>
      <c r="DM149" s="198"/>
      <c r="DN149" s="198"/>
      <c r="DO149" s="198"/>
      <c r="DP149" s="198"/>
      <c r="DQ149" s="198"/>
      <c r="DR149" s="198"/>
    </row>
    <row r="150" spans="1:122">
      <c r="A150" s="160"/>
      <c r="B150" s="160"/>
      <c r="C150" s="23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BI150" s="198"/>
      <c r="BJ150" s="198"/>
      <c r="BK150" s="198"/>
      <c r="BL150" s="198"/>
      <c r="BM150" s="198"/>
      <c r="BN150" s="198"/>
      <c r="BO150" s="198"/>
      <c r="BP150" s="198"/>
      <c r="BQ150" s="198"/>
      <c r="BR150" s="198"/>
      <c r="BS150" s="198"/>
      <c r="BT150" s="198"/>
      <c r="BU150" s="198"/>
      <c r="BV150" s="198"/>
      <c r="BW150" s="198"/>
      <c r="BX150" s="198"/>
      <c r="BY150" s="198"/>
      <c r="BZ150" s="198"/>
      <c r="CA150" s="198"/>
      <c r="CB150" s="198"/>
      <c r="CC150" s="198"/>
      <c r="CD150" s="198"/>
      <c r="CE150" s="198"/>
      <c r="CF150" s="198"/>
      <c r="CG150" s="198"/>
      <c r="CH150" s="198"/>
      <c r="CI150" s="198"/>
      <c r="CJ150" s="198"/>
      <c r="CK150" s="198"/>
      <c r="CL150" s="198"/>
      <c r="CM150" s="198"/>
      <c r="CN150" s="198"/>
      <c r="CO150" s="198"/>
      <c r="CP150" s="198"/>
      <c r="CQ150" s="198"/>
      <c r="CR150" s="198"/>
      <c r="CS150" s="198"/>
      <c r="CT150" s="198"/>
      <c r="CU150" s="198"/>
      <c r="CV150" s="198"/>
      <c r="CW150" s="198"/>
      <c r="CX150" s="198"/>
      <c r="CY150" s="198"/>
      <c r="CZ150" s="198"/>
      <c r="DA150" s="198"/>
      <c r="DB150" s="198"/>
      <c r="DC150" s="198"/>
      <c r="DD150" s="198"/>
      <c r="DE150" s="198"/>
      <c r="DF150" s="198"/>
      <c r="DG150" s="198"/>
      <c r="DH150" s="198"/>
      <c r="DI150" s="198"/>
      <c r="DJ150" s="198"/>
      <c r="DK150" s="198"/>
      <c r="DL150" s="198"/>
      <c r="DM150" s="198"/>
      <c r="DN150" s="198"/>
      <c r="DO150" s="198"/>
      <c r="DP150" s="198"/>
      <c r="DQ150" s="198"/>
      <c r="DR150" s="198"/>
    </row>
    <row r="151" spans="1:122">
      <c r="A151" s="160"/>
      <c r="B151" s="160"/>
      <c r="C151" s="23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BI151" s="198"/>
      <c r="BJ151" s="198"/>
      <c r="BK151" s="198"/>
      <c r="BL151" s="198"/>
      <c r="BM151" s="198"/>
      <c r="BN151" s="198"/>
      <c r="BO151" s="198"/>
      <c r="BP151" s="198"/>
      <c r="BQ151" s="198"/>
      <c r="BR151" s="198"/>
      <c r="BS151" s="198"/>
      <c r="BT151" s="198"/>
      <c r="BU151" s="198"/>
      <c r="BV151" s="198"/>
      <c r="BW151" s="198"/>
      <c r="BX151" s="198"/>
      <c r="BY151" s="198"/>
      <c r="BZ151" s="198"/>
      <c r="CA151" s="198"/>
      <c r="CB151" s="198"/>
      <c r="CC151" s="198"/>
      <c r="CD151" s="198"/>
      <c r="CE151" s="198"/>
      <c r="CF151" s="198"/>
      <c r="CG151" s="198"/>
      <c r="CH151" s="198"/>
      <c r="CI151" s="198"/>
      <c r="CJ151" s="198"/>
      <c r="CK151" s="198"/>
      <c r="CL151" s="198"/>
      <c r="CM151" s="198"/>
      <c r="CN151" s="198"/>
      <c r="CO151" s="198"/>
      <c r="CP151" s="198"/>
      <c r="CQ151" s="198"/>
      <c r="CR151" s="198"/>
      <c r="CS151" s="198"/>
      <c r="CT151" s="198"/>
      <c r="CU151" s="198"/>
      <c r="CV151" s="198"/>
      <c r="CW151" s="198"/>
      <c r="CX151" s="198"/>
      <c r="CY151" s="198"/>
      <c r="CZ151" s="198"/>
      <c r="DA151" s="198"/>
      <c r="DB151" s="198"/>
      <c r="DC151" s="198"/>
      <c r="DD151" s="198"/>
      <c r="DE151" s="198"/>
      <c r="DF151" s="198"/>
      <c r="DG151" s="198"/>
      <c r="DH151" s="198"/>
      <c r="DI151" s="198"/>
      <c r="DJ151" s="198"/>
      <c r="DK151" s="198"/>
      <c r="DL151" s="198"/>
      <c r="DM151" s="198"/>
      <c r="DN151" s="198"/>
      <c r="DO151" s="198"/>
      <c r="DP151" s="198"/>
      <c r="DQ151" s="198"/>
      <c r="DR151" s="198"/>
    </row>
    <row r="152" spans="1:122">
      <c r="A152" s="160"/>
      <c r="B152" s="160"/>
      <c r="C152" s="23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BI152" s="198"/>
      <c r="BJ152" s="198"/>
      <c r="BK152" s="198"/>
      <c r="BL152" s="198"/>
      <c r="BM152" s="198"/>
      <c r="BN152" s="198"/>
      <c r="BO152" s="198"/>
      <c r="BP152" s="198"/>
      <c r="BQ152" s="198"/>
      <c r="BR152" s="198"/>
      <c r="BS152" s="198"/>
      <c r="BT152" s="198"/>
      <c r="BU152" s="198"/>
      <c r="BV152" s="198"/>
      <c r="BW152" s="198"/>
      <c r="BX152" s="198"/>
      <c r="BY152" s="198"/>
      <c r="BZ152" s="198"/>
      <c r="CA152" s="198"/>
      <c r="CB152" s="198"/>
      <c r="CC152" s="198"/>
      <c r="CD152" s="198"/>
      <c r="CE152" s="198"/>
      <c r="CF152" s="198"/>
      <c r="CG152" s="198"/>
      <c r="CH152" s="198"/>
      <c r="CI152" s="198"/>
      <c r="CJ152" s="198"/>
      <c r="CK152" s="198"/>
      <c r="CL152" s="198"/>
      <c r="CM152" s="198"/>
      <c r="CN152" s="198"/>
      <c r="CO152" s="198"/>
      <c r="CP152" s="198"/>
      <c r="CQ152" s="198"/>
      <c r="CR152" s="198"/>
      <c r="CS152" s="198"/>
      <c r="CT152" s="198"/>
      <c r="CU152" s="198"/>
      <c r="CV152" s="198"/>
      <c r="CW152" s="198"/>
      <c r="CX152" s="198"/>
      <c r="CY152" s="198"/>
      <c r="CZ152" s="198"/>
      <c r="DA152" s="198"/>
      <c r="DB152" s="198"/>
      <c r="DC152" s="198"/>
      <c r="DD152" s="198"/>
      <c r="DE152" s="198"/>
      <c r="DF152" s="198"/>
      <c r="DG152" s="198"/>
      <c r="DH152" s="198"/>
      <c r="DI152" s="198"/>
      <c r="DJ152" s="198"/>
      <c r="DK152" s="198"/>
      <c r="DL152" s="198"/>
      <c r="DM152" s="198"/>
      <c r="DN152" s="198"/>
      <c r="DO152" s="198"/>
      <c r="DP152" s="198"/>
      <c r="DQ152" s="198"/>
      <c r="DR152" s="198"/>
    </row>
    <row r="153" spans="1:122">
      <c r="A153" s="160"/>
      <c r="B153" s="160"/>
      <c r="C153" s="23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BI153" s="198"/>
      <c r="BJ153" s="198"/>
      <c r="BK153" s="198"/>
      <c r="BL153" s="198"/>
      <c r="BM153" s="198"/>
      <c r="BN153" s="198"/>
      <c r="BO153" s="198"/>
      <c r="BP153" s="198"/>
      <c r="BQ153" s="198"/>
      <c r="BR153" s="198"/>
      <c r="BS153" s="198"/>
      <c r="BT153" s="198"/>
      <c r="BU153" s="198"/>
      <c r="BV153" s="198"/>
      <c r="BW153" s="198"/>
      <c r="BX153" s="198"/>
      <c r="BY153" s="198"/>
      <c r="BZ153" s="198"/>
      <c r="CA153" s="198"/>
      <c r="CB153" s="198"/>
      <c r="CC153" s="198"/>
      <c r="CD153" s="198"/>
      <c r="CE153" s="198"/>
      <c r="CF153" s="198"/>
      <c r="CG153" s="198"/>
      <c r="CH153" s="198"/>
      <c r="CI153" s="198"/>
      <c r="CJ153" s="198"/>
      <c r="CK153" s="198"/>
      <c r="CL153" s="198"/>
      <c r="CM153" s="198"/>
      <c r="CN153" s="198"/>
      <c r="CO153" s="198"/>
      <c r="CP153" s="198"/>
      <c r="CQ153" s="198"/>
      <c r="CR153" s="198"/>
      <c r="CS153" s="198"/>
      <c r="CT153" s="198"/>
      <c r="CU153" s="198"/>
      <c r="CV153" s="198"/>
      <c r="CW153" s="198"/>
      <c r="CX153" s="198"/>
      <c r="CY153" s="198"/>
      <c r="CZ153" s="198"/>
      <c r="DA153" s="198"/>
      <c r="DB153" s="198"/>
      <c r="DC153" s="198"/>
      <c r="DD153" s="198"/>
      <c r="DE153" s="198"/>
      <c r="DF153" s="198"/>
      <c r="DG153" s="198"/>
      <c r="DH153" s="198"/>
      <c r="DI153" s="198"/>
      <c r="DJ153" s="198"/>
      <c r="DK153" s="198"/>
      <c r="DL153" s="198"/>
      <c r="DM153" s="198"/>
      <c r="DN153" s="198"/>
      <c r="DO153" s="198"/>
      <c r="DP153" s="198"/>
      <c r="DQ153" s="198"/>
      <c r="DR153" s="198"/>
    </row>
    <row r="154" spans="1:122">
      <c r="A154" s="160"/>
      <c r="B154" s="160"/>
      <c r="C154" s="23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BI154" s="198"/>
      <c r="BJ154" s="198"/>
      <c r="BK154" s="198"/>
      <c r="BL154" s="198"/>
      <c r="BM154" s="198"/>
      <c r="BN154" s="198"/>
      <c r="BO154" s="198"/>
      <c r="BP154" s="198"/>
      <c r="BQ154" s="198"/>
      <c r="BR154" s="198"/>
      <c r="BS154" s="198"/>
      <c r="BT154" s="198"/>
      <c r="BU154" s="198"/>
      <c r="BV154" s="198"/>
      <c r="BW154" s="198"/>
      <c r="BX154" s="198"/>
      <c r="BY154" s="198"/>
      <c r="BZ154" s="198"/>
      <c r="CA154" s="198"/>
      <c r="CB154" s="198"/>
      <c r="CC154" s="198"/>
      <c r="CD154" s="198"/>
      <c r="CE154" s="198"/>
      <c r="CF154" s="198"/>
      <c r="CG154" s="198"/>
      <c r="CH154" s="198"/>
      <c r="CI154" s="198"/>
      <c r="CJ154" s="198"/>
      <c r="CK154" s="198"/>
      <c r="CL154" s="198"/>
      <c r="CM154" s="198"/>
      <c r="CN154" s="198"/>
      <c r="CO154" s="198"/>
      <c r="CP154" s="198"/>
      <c r="CQ154" s="198"/>
      <c r="CR154" s="198"/>
      <c r="CS154" s="198"/>
      <c r="CT154" s="198"/>
      <c r="CU154" s="198"/>
      <c r="CV154" s="198"/>
      <c r="CW154" s="198"/>
      <c r="CX154" s="198"/>
      <c r="CY154" s="198"/>
      <c r="CZ154" s="198"/>
      <c r="DA154" s="198"/>
      <c r="DB154" s="198"/>
      <c r="DC154" s="198"/>
      <c r="DD154" s="198"/>
      <c r="DE154" s="198"/>
      <c r="DF154" s="198"/>
      <c r="DG154" s="198"/>
      <c r="DH154" s="198"/>
      <c r="DI154" s="198"/>
      <c r="DJ154" s="198"/>
      <c r="DK154" s="198"/>
      <c r="DL154" s="198"/>
      <c r="DM154" s="198"/>
      <c r="DN154" s="198"/>
      <c r="DO154" s="198"/>
      <c r="DP154" s="198"/>
      <c r="DQ154" s="198"/>
      <c r="DR154" s="198"/>
    </row>
    <row r="155" spans="1:122">
      <c r="A155" s="160"/>
      <c r="B155" s="160"/>
      <c r="C155" s="230"/>
      <c r="D155" s="16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BI155" s="198"/>
      <c r="BJ155" s="198"/>
      <c r="BK155" s="198"/>
      <c r="BL155" s="198"/>
      <c r="BM155" s="198"/>
      <c r="BN155" s="198"/>
      <c r="BO155" s="198"/>
      <c r="BP155" s="198"/>
      <c r="BQ155" s="198"/>
      <c r="BR155" s="198"/>
      <c r="BS155" s="198"/>
      <c r="BT155" s="198"/>
      <c r="BU155" s="198"/>
      <c r="BV155" s="198"/>
      <c r="BW155" s="198"/>
      <c r="BX155" s="198"/>
      <c r="BY155" s="198"/>
      <c r="BZ155" s="198"/>
      <c r="CA155" s="198"/>
      <c r="CB155" s="198"/>
      <c r="CC155" s="198"/>
      <c r="CD155" s="198"/>
      <c r="CE155" s="198"/>
      <c r="CF155" s="198"/>
      <c r="CG155" s="198"/>
      <c r="CH155" s="198"/>
      <c r="CI155" s="198"/>
      <c r="CJ155" s="198"/>
      <c r="CK155" s="198"/>
      <c r="CL155" s="198"/>
      <c r="CM155" s="198"/>
      <c r="CN155" s="198"/>
      <c r="CO155" s="198"/>
      <c r="CP155" s="198"/>
      <c r="CQ155" s="198"/>
      <c r="CR155" s="198"/>
      <c r="CS155" s="198"/>
      <c r="CT155" s="198"/>
      <c r="CU155" s="198"/>
      <c r="CV155" s="198"/>
      <c r="CW155" s="198"/>
      <c r="CX155" s="198"/>
      <c r="CY155" s="198"/>
      <c r="CZ155" s="198"/>
      <c r="DA155" s="198"/>
      <c r="DB155" s="198"/>
      <c r="DC155" s="198"/>
      <c r="DD155" s="198"/>
      <c r="DE155" s="198"/>
      <c r="DF155" s="198"/>
      <c r="DG155" s="198"/>
      <c r="DH155" s="198"/>
      <c r="DI155" s="198"/>
      <c r="DJ155" s="198"/>
      <c r="DK155" s="198"/>
      <c r="DL155" s="198"/>
      <c r="DM155" s="198"/>
      <c r="DN155" s="198"/>
      <c r="DO155" s="198"/>
      <c r="DP155" s="198"/>
      <c r="DQ155" s="198"/>
      <c r="DR155" s="198"/>
    </row>
    <row r="156" spans="1:122">
      <c r="A156" s="160"/>
      <c r="B156" s="160"/>
      <c r="C156" s="230"/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BI156" s="198"/>
      <c r="BJ156" s="198"/>
      <c r="BK156" s="198"/>
      <c r="BL156" s="198"/>
      <c r="BM156" s="198"/>
      <c r="BN156" s="198"/>
      <c r="BO156" s="198"/>
      <c r="BP156" s="198"/>
      <c r="BQ156" s="198"/>
      <c r="BR156" s="198"/>
      <c r="BS156" s="198"/>
      <c r="BT156" s="198"/>
      <c r="BU156" s="198"/>
      <c r="BV156" s="198"/>
      <c r="BW156" s="198"/>
      <c r="BX156" s="198"/>
      <c r="BY156" s="198"/>
      <c r="BZ156" s="198"/>
      <c r="CA156" s="198"/>
      <c r="CB156" s="198"/>
      <c r="CC156" s="198"/>
      <c r="CD156" s="198"/>
      <c r="CE156" s="198"/>
      <c r="CF156" s="198"/>
      <c r="CG156" s="198"/>
      <c r="CH156" s="198"/>
      <c r="CI156" s="198"/>
      <c r="CJ156" s="198"/>
      <c r="CK156" s="198"/>
      <c r="CL156" s="198"/>
      <c r="CM156" s="198"/>
      <c r="CN156" s="198"/>
      <c r="CO156" s="198"/>
      <c r="CP156" s="198"/>
      <c r="CQ156" s="198"/>
      <c r="CR156" s="198"/>
      <c r="CS156" s="198"/>
      <c r="CT156" s="198"/>
      <c r="CU156" s="198"/>
      <c r="CV156" s="198"/>
      <c r="CW156" s="198"/>
      <c r="CX156" s="198"/>
      <c r="CY156" s="198"/>
      <c r="CZ156" s="198"/>
      <c r="DA156" s="198"/>
      <c r="DB156" s="198"/>
      <c r="DC156" s="198"/>
      <c r="DD156" s="198"/>
      <c r="DE156" s="198"/>
      <c r="DF156" s="198"/>
      <c r="DG156" s="198"/>
      <c r="DH156" s="198"/>
      <c r="DI156" s="198"/>
      <c r="DJ156" s="198"/>
      <c r="DK156" s="198"/>
      <c r="DL156" s="198"/>
      <c r="DM156" s="198"/>
      <c r="DN156" s="198"/>
      <c r="DO156" s="198"/>
      <c r="DP156" s="198"/>
      <c r="DQ156" s="198"/>
      <c r="DR156" s="198"/>
    </row>
    <row r="157" spans="1:122">
      <c r="A157" s="160"/>
      <c r="B157" s="160"/>
      <c r="C157" s="23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BI157" s="198"/>
      <c r="BJ157" s="198"/>
      <c r="BK157" s="198"/>
      <c r="BL157" s="198"/>
      <c r="BM157" s="198"/>
      <c r="BN157" s="198"/>
      <c r="BO157" s="198"/>
      <c r="BP157" s="198"/>
      <c r="BQ157" s="198"/>
      <c r="BR157" s="198"/>
      <c r="BS157" s="198"/>
      <c r="BT157" s="198"/>
      <c r="BU157" s="198"/>
      <c r="BV157" s="198"/>
      <c r="BW157" s="198"/>
      <c r="BX157" s="198"/>
      <c r="BY157" s="198"/>
      <c r="BZ157" s="198"/>
      <c r="CA157" s="198"/>
      <c r="CB157" s="198"/>
      <c r="CC157" s="198"/>
      <c r="CD157" s="198"/>
      <c r="CE157" s="198"/>
      <c r="CF157" s="198"/>
      <c r="CG157" s="198"/>
      <c r="CH157" s="198"/>
      <c r="CI157" s="198"/>
      <c r="CJ157" s="198"/>
      <c r="CK157" s="198"/>
      <c r="CL157" s="198"/>
      <c r="CM157" s="198"/>
      <c r="CN157" s="198"/>
      <c r="CO157" s="198"/>
      <c r="CP157" s="198"/>
      <c r="CQ157" s="198"/>
      <c r="CR157" s="198"/>
      <c r="CS157" s="198"/>
      <c r="CT157" s="198"/>
      <c r="CU157" s="198"/>
      <c r="CV157" s="198"/>
      <c r="CW157" s="198"/>
      <c r="CX157" s="198"/>
      <c r="CY157" s="198"/>
      <c r="CZ157" s="198"/>
      <c r="DA157" s="198"/>
      <c r="DB157" s="198"/>
      <c r="DC157" s="198"/>
      <c r="DD157" s="198"/>
      <c r="DE157" s="198"/>
      <c r="DF157" s="198"/>
      <c r="DG157" s="198"/>
      <c r="DH157" s="198"/>
      <c r="DI157" s="198"/>
      <c r="DJ157" s="198"/>
      <c r="DK157" s="198"/>
      <c r="DL157" s="198"/>
      <c r="DM157" s="198"/>
      <c r="DN157" s="198"/>
      <c r="DO157" s="198"/>
      <c r="DP157" s="198"/>
      <c r="DQ157" s="198"/>
      <c r="DR157" s="198"/>
    </row>
    <row r="158" spans="1:122">
      <c r="A158" s="160"/>
      <c r="B158" s="160"/>
      <c r="C158" s="23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BI158" s="198"/>
      <c r="BJ158" s="198"/>
      <c r="BK158" s="198"/>
      <c r="BL158" s="198"/>
      <c r="BM158" s="198"/>
      <c r="BN158" s="198"/>
      <c r="BO158" s="198"/>
      <c r="BP158" s="198"/>
      <c r="BQ158" s="198"/>
      <c r="BR158" s="198"/>
      <c r="BS158" s="198"/>
      <c r="BT158" s="198"/>
      <c r="BU158" s="198"/>
      <c r="BV158" s="198"/>
      <c r="BW158" s="198"/>
      <c r="BX158" s="198"/>
      <c r="BY158" s="198"/>
      <c r="BZ158" s="198"/>
      <c r="CA158" s="198"/>
      <c r="CB158" s="198"/>
      <c r="CC158" s="198"/>
      <c r="CD158" s="198"/>
      <c r="CE158" s="198"/>
      <c r="CF158" s="198"/>
      <c r="CG158" s="198"/>
      <c r="CH158" s="198"/>
      <c r="CI158" s="198"/>
      <c r="CJ158" s="198"/>
      <c r="CK158" s="198"/>
      <c r="CL158" s="198"/>
      <c r="CM158" s="198"/>
      <c r="CN158" s="198"/>
      <c r="CO158" s="198"/>
      <c r="CP158" s="198"/>
      <c r="CQ158" s="198"/>
      <c r="CR158" s="198"/>
      <c r="CS158" s="198"/>
      <c r="CT158" s="198"/>
      <c r="CU158" s="198"/>
      <c r="CV158" s="198"/>
      <c r="CW158" s="198"/>
      <c r="CX158" s="198"/>
      <c r="CY158" s="198"/>
      <c r="CZ158" s="198"/>
      <c r="DA158" s="198"/>
      <c r="DB158" s="198"/>
      <c r="DC158" s="198"/>
      <c r="DD158" s="198"/>
      <c r="DE158" s="198"/>
      <c r="DF158" s="198"/>
      <c r="DG158" s="198"/>
      <c r="DH158" s="198"/>
      <c r="DI158" s="198"/>
      <c r="DJ158" s="198"/>
      <c r="DK158" s="198"/>
      <c r="DL158" s="198"/>
      <c r="DM158" s="198"/>
      <c r="DN158" s="198"/>
      <c r="DO158" s="198"/>
      <c r="DP158" s="198"/>
      <c r="DQ158" s="198"/>
      <c r="DR158" s="198"/>
    </row>
    <row r="159" spans="1:122">
      <c r="A159" s="160"/>
      <c r="B159" s="160"/>
      <c r="C159" s="23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BI159" s="198"/>
      <c r="BJ159" s="198"/>
      <c r="BK159" s="198"/>
      <c r="BL159" s="198"/>
      <c r="BM159" s="198"/>
      <c r="BN159" s="198"/>
      <c r="BO159" s="198"/>
      <c r="BP159" s="198"/>
      <c r="BQ159" s="198"/>
      <c r="BR159" s="198"/>
      <c r="BS159" s="198"/>
      <c r="BT159" s="198"/>
      <c r="BU159" s="198"/>
      <c r="BV159" s="198"/>
      <c r="BW159" s="198"/>
      <c r="BX159" s="198"/>
      <c r="BY159" s="198"/>
      <c r="BZ159" s="198"/>
      <c r="CA159" s="198"/>
      <c r="CB159" s="198"/>
      <c r="CC159" s="198"/>
      <c r="CD159" s="198"/>
      <c r="CE159" s="198"/>
      <c r="CF159" s="198"/>
      <c r="CG159" s="198"/>
      <c r="CH159" s="198"/>
      <c r="CI159" s="198"/>
      <c r="CJ159" s="198"/>
      <c r="CK159" s="198"/>
      <c r="CL159" s="198"/>
      <c r="CM159" s="198"/>
      <c r="CN159" s="198"/>
      <c r="CO159" s="198"/>
      <c r="CP159" s="198"/>
      <c r="CQ159" s="198"/>
      <c r="CR159" s="198"/>
      <c r="CS159" s="198"/>
      <c r="CT159" s="198"/>
      <c r="CU159" s="198"/>
      <c r="CV159" s="198"/>
      <c r="CW159" s="198"/>
      <c r="CX159" s="198"/>
      <c r="CY159" s="198"/>
      <c r="CZ159" s="198"/>
      <c r="DA159" s="198"/>
      <c r="DB159" s="198"/>
      <c r="DC159" s="198"/>
      <c r="DD159" s="198"/>
      <c r="DE159" s="198"/>
      <c r="DF159" s="198"/>
      <c r="DG159" s="198"/>
      <c r="DH159" s="198"/>
      <c r="DI159" s="198"/>
      <c r="DJ159" s="198"/>
      <c r="DK159" s="198"/>
      <c r="DL159" s="198"/>
      <c r="DM159" s="198"/>
      <c r="DN159" s="198"/>
      <c r="DO159" s="198"/>
      <c r="DP159" s="198"/>
      <c r="DQ159" s="198"/>
      <c r="DR159" s="198"/>
    </row>
    <row r="160" spans="1:122">
      <c r="A160" s="160"/>
      <c r="B160" s="160"/>
      <c r="C160" s="23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BI160" s="198"/>
      <c r="BJ160" s="198"/>
      <c r="BK160" s="198"/>
      <c r="BL160" s="198"/>
      <c r="BM160" s="198"/>
      <c r="BN160" s="198"/>
      <c r="BO160" s="198"/>
      <c r="BP160" s="198"/>
      <c r="BQ160" s="198"/>
      <c r="BR160" s="198"/>
      <c r="BS160" s="198"/>
      <c r="BT160" s="198"/>
      <c r="BU160" s="198"/>
      <c r="BV160" s="198"/>
      <c r="BW160" s="198"/>
      <c r="BX160" s="198"/>
      <c r="BY160" s="198"/>
      <c r="BZ160" s="198"/>
      <c r="CA160" s="198"/>
      <c r="CB160" s="198"/>
      <c r="CC160" s="198"/>
      <c r="CD160" s="198"/>
      <c r="CE160" s="198"/>
      <c r="CF160" s="198"/>
      <c r="CG160" s="198"/>
      <c r="CH160" s="198"/>
      <c r="CI160" s="198"/>
      <c r="CJ160" s="198"/>
      <c r="CK160" s="198"/>
      <c r="CL160" s="198"/>
      <c r="CM160" s="198"/>
      <c r="CN160" s="198"/>
      <c r="CO160" s="198"/>
      <c r="CP160" s="198"/>
      <c r="CQ160" s="198"/>
      <c r="CR160" s="198"/>
      <c r="CS160" s="198"/>
      <c r="CT160" s="198"/>
      <c r="CU160" s="198"/>
      <c r="CV160" s="198"/>
      <c r="CW160" s="198"/>
      <c r="CX160" s="198"/>
      <c r="CY160" s="198"/>
      <c r="CZ160" s="198"/>
      <c r="DA160" s="198"/>
      <c r="DB160" s="198"/>
      <c r="DC160" s="198"/>
      <c r="DD160" s="198"/>
      <c r="DE160" s="198"/>
      <c r="DF160" s="198"/>
      <c r="DG160" s="198"/>
      <c r="DH160" s="198"/>
      <c r="DI160" s="198"/>
      <c r="DJ160" s="198"/>
      <c r="DK160" s="198"/>
      <c r="DL160" s="198"/>
      <c r="DM160" s="198"/>
      <c r="DN160" s="198"/>
      <c r="DO160" s="198"/>
      <c r="DP160" s="198"/>
      <c r="DQ160" s="198"/>
      <c r="DR160" s="198"/>
    </row>
    <row r="161" spans="1:122">
      <c r="A161" s="160"/>
      <c r="B161" s="160"/>
      <c r="C161" s="23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BI161" s="198"/>
      <c r="BJ161" s="198"/>
      <c r="BK161" s="198"/>
      <c r="BL161" s="198"/>
      <c r="BM161" s="198"/>
      <c r="BN161" s="198"/>
      <c r="BO161" s="198"/>
      <c r="BP161" s="198"/>
      <c r="BQ161" s="198"/>
      <c r="BR161" s="198"/>
      <c r="BS161" s="198"/>
      <c r="BT161" s="198"/>
      <c r="BU161" s="198"/>
      <c r="BV161" s="198"/>
      <c r="BW161" s="198"/>
      <c r="BX161" s="198"/>
      <c r="BY161" s="198"/>
      <c r="BZ161" s="198"/>
      <c r="CA161" s="198"/>
      <c r="CB161" s="198"/>
      <c r="CC161" s="198"/>
      <c r="CD161" s="198"/>
      <c r="CE161" s="198"/>
      <c r="CF161" s="198"/>
      <c r="CG161" s="198"/>
      <c r="CH161" s="198"/>
      <c r="CI161" s="198"/>
      <c r="CJ161" s="198"/>
      <c r="CK161" s="198"/>
      <c r="CL161" s="198"/>
      <c r="CM161" s="198"/>
      <c r="CN161" s="198"/>
      <c r="CO161" s="198"/>
      <c r="CP161" s="198"/>
      <c r="CQ161" s="198"/>
      <c r="CR161" s="198"/>
      <c r="CS161" s="198"/>
      <c r="CT161" s="198"/>
      <c r="CU161" s="198"/>
      <c r="CV161" s="198"/>
      <c r="CW161" s="198"/>
      <c r="CX161" s="198"/>
      <c r="CY161" s="198"/>
      <c r="CZ161" s="198"/>
      <c r="DA161" s="198"/>
      <c r="DB161" s="198"/>
      <c r="DC161" s="198"/>
      <c r="DD161" s="198"/>
      <c r="DE161" s="198"/>
      <c r="DF161" s="198"/>
      <c r="DG161" s="198"/>
      <c r="DH161" s="198"/>
      <c r="DI161" s="198"/>
      <c r="DJ161" s="198"/>
      <c r="DK161" s="198"/>
      <c r="DL161" s="198"/>
      <c r="DM161" s="198"/>
      <c r="DN161" s="198"/>
      <c r="DO161" s="198"/>
      <c r="DP161" s="198"/>
      <c r="DQ161" s="198"/>
      <c r="DR161" s="198"/>
    </row>
    <row r="162" spans="1:122">
      <c r="A162" s="160"/>
      <c r="B162" s="160"/>
      <c r="C162" s="23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BI162" s="198"/>
      <c r="BJ162" s="198"/>
      <c r="BK162" s="198"/>
      <c r="BL162" s="198"/>
      <c r="BM162" s="198"/>
      <c r="BN162" s="198"/>
      <c r="BO162" s="198"/>
      <c r="BP162" s="198"/>
      <c r="BQ162" s="198"/>
      <c r="BR162" s="198"/>
      <c r="BS162" s="198"/>
      <c r="BT162" s="198"/>
      <c r="BU162" s="198"/>
      <c r="BV162" s="198"/>
      <c r="BW162" s="198"/>
      <c r="BX162" s="198"/>
      <c r="BY162" s="198"/>
      <c r="BZ162" s="198"/>
      <c r="CA162" s="198"/>
      <c r="CB162" s="198"/>
      <c r="CC162" s="198"/>
      <c r="CD162" s="198"/>
      <c r="CE162" s="198"/>
      <c r="CF162" s="198"/>
      <c r="CG162" s="198"/>
      <c r="CH162" s="198"/>
      <c r="CI162" s="198"/>
      <c r="CJ162" s="198"/>
      <c r="CK162" s="198"/>
      <c r="CL162" s="198"/>
      <c r="CM162" s="198"/>
      <c r="CN162" s="198"/>
      <c r="CO162" s="198"/>
      <c r="CP162" s="198"/>
      <c r="CQ162" s="198"/>
      <c r="CR162" s="198"/>
      <c r="CS162" s="198"/>
      <c r="CT162" s="198"/>
      <c r="CU162" s="198"/>
      <c r="CV162" s="198"/>
      <c r="CW162" s="198"/>
      <c r="CX162" s="198"/>
      <c r="CY162" s="198"/>
      <c r="CZ162" s="198"/>
      <c r="DA162" s="198"/>
      <c r="DB162" s="198"/>
      <c r="DC162" s="198"/>
      <c r="DD162" s="198"/>
      <c r="DE162" s="198"/>
      <c r="DF162" s="198"/>
      <c r="DG162" s="198"/>
      <c r="DH162" s="198"/>
      <c r="DI162" s="198"/>
      <c r="DJ162" s="198"/>
      <c r="DK162" s="198"/>
      <c r="DL162" s="198"/>
      <c r="DM162" s="198"/>
      <c r="DN162" s="198"/>
      <c r="DO162" s="198"/>
      <c r="DP162" s="198"/>
      <c r="DQ162" s="198"/>
      <c r="DR162" s="198"/>
    </row>
    <row r="163" spans="1:122">
      <c r="A163" s="160"/>
      <c r="B163" s="160"/>
      <c r="C163" s="23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BI163" s="198"/>
      <c r="BJ163" s="198"/>
      <c r="BK163" s="198"/>
      <c r="BL163" s="198"/>
      <c r="BM163" s="198"/>
      <c r="BN163" s="198"/>
      <c r="BO163" s="198"/>
      <c r="BP163" s="198"/>
      <c r="BQ163" s="198"/>
      <c r="BR163" s="198"/>
      <c r="BS163" s="198"/>
      <c r="BT163" s="198"/>
      <c r="BU163" s="198"/>
      <c r="BV163" s="198"/>
      <c r="BW163" s="198"/>
      <c r="BX163" s="198"/>
      <c r="BY163" s="198"/>
      <c r="BZ163" s="198"/>
      <c r="CA163" s="198"/>
      <c r="CB163" s="198"/>
      <c r="CC163" s="198"/>
      <c r="CD163" s="198"/>
      <c r="CE163" s="198"/>
      <c r="CF163" s="198"/>
      <c r="CG163" s="198"/>
      <c r="CH163" s="198"/>
      <c r="CI163" s="198"/>
      <c r="CJ163" s="198"/>
      <c r="CK163" s="198"/>
      <c r="CL163" s="198"/>
      <c r="CM163" s="198"/>
      <c r="CN163" s="198"/>
      <c r="CO163" s="198"/>
      <c r="CP163" s="198"/>
      <c r="CQ163" s="198"/>
      <c r="CR163" s="198"/>
      <c r="CS163" s="198"/>
      <c r="CT163" s="198"/>
      <c r="CU163" s="198"/>
      <c r="CV163" s="198"/>
      <c r="CW163" s="198"/>
      <c r="CX163" s="198"/>
      <c r="CY163" s="198"/>
      <c r="CZ163" s="198"/>
      <c r="DA163" s="198"/>
      <c r="DB163" s="198"/>
      <c r="DC163" s="198"/>
      <c r="DD163" s="198"/>
      <c r="DE163" s="198"/>
      <c r="DF163" s="198"/>
      <c r="DG163" s="198"/>
      <c r="DH163" s="198"/>
      <c r="DI163" s="198"/>
      <c r="DJ163" s="198"/>
      <c r="DK163" s="198"/>
      <c r="DL163" s="198"/>
      <c r="DM163" s="198"/>
      <c r="DN163" s="198"/>
      <c r="DO163" s="198"/>
      <c r="DP163" s="198"/>
      <c r="DQ163" s="198"/>
      <c r="DR163" s="198"/>
    </row>
    <row r="164" spans="1:122">
      <c r="C164" s="233"/>
      <c r="BI164" s="198"/>
      <c r="BJ164" s="198"/>
      <c r="BK164" s="198"/>
      <c r="BL164" s="198"/>
      <c r="BM164" s="198"/>
      <c r="BN164" s="198"/>
      <c r="BO164" s="198"/>
      <c r="BP164" s="198"/>
      <c r="BQ164" s="198"/>
      <c r="BR164" s="198"/>
      <c r="BS164" s="198"/>
      <c r="BT164" s="198"/>
      <c r="BU164" s="198"/>
      <c r="BV164" s="198"/>
      <c r="BW164" s="198"/>
      <c r="BX164" s="198"/>
      <c r="BY164" s="198"/>
      <c r="BZ164" s="198"/>
      <c r="CA164" s="198"/>
      <c r="CB164" s="198"/>
      <c r="CC164" s="198"/>
      <c r="CD164" s="198"/>
      <c r="CE164" s="198"/>
      <c r="CF164" s="198"/>
      <c r="CG164" s="198"/>
      <c r="CH164" s="198"/>
      <c r="CI164" s="198"/>
      <c r="CJ164" s="198"/>
      <c r="CK164" s="198"/>
      <c r="CL164" s="198"/>
      <c r="CM164" s="198"/>
      <c r="CN164" s="198"/>
      <c r="CO164" s="198"/>
      <c r="CP164" s="198"/>
      <c r="CQ164" s="198"/>
      <c r="CR164" s="198"/>
      <c r="CS164" s="198"/>
      <c r="CT164" s="198"/>
      <c r="CU164" s="198"/>
      <c r="CV164" s="198"/>
      <c r="CW164" s="198"/>
      <c r="CX164" s="198"/>
      <c r="CY164" s="198"/>
      <c r="CZ164" s="198"/>
      <c r="DA164" s="198"/>
      <c r="DB164" s="198"/>
      <c r="DC164" s="198"/>
      <c r="DD164" s="198"/>
      <c r="DE164" s="198"/>
      <c r="DF164" s="198"/>
      <c r="DG164" s="198"/>
      <c r="DH164" s="198"/>
      <c r="DI164" s="198"/>
      <c r="DJ164" s="198"/>
      <c r="DK164" s="198"/>
      <c r="DL164" s="198"/>
      <c r="DM164" s="198"/>
      <c r="DN164" s="198"/>
      <c r="DO164" s="198"/>
      <c r="DP164" s="198"/>
      <c r="DQ164" s="198"/>
      <c r="DR164" s="198"/>
    </row>
    <row r="165" spans="1:122">
      <c r="C165" s="233"/>
      <c r="BI165" s="198"/>
      <c r="BJ165" s="198"/>
      <c r="BK165" s="198"/>
      <c r="BL165" s="198"/>
      <c r="BM165" s="198"/>
      <c r="BN165" s="198"/>
      <c r="BO165" s="198"/>
      <c r="BP165" s="198"/>
      <c r="BQ165" s="198"/>
      <c r="BR165" s="198"/>
      <c r="BS165" s="198"/>
      <c r="BT165" s="198"/>
      <c r="BU165" s="198"/>
      <c r="BV165" s="198"/>
      <c r="BW165" s="198"/>
      <c r="BX165" s="198"/>
      <c r="BY165" s="198"/>
      <c r="BZ165" s="198"/>
      <c r="CA165" s="198"/>
      <c r="CB165" s="198"/>
      <c r="CC165" s="198"/>
      <c r="CD165" s="198"/>
      <c r="CE165" s="198"/>
      <c r="CF165" s="198"/>
      <c r="CG165" s="198"/>
      <c r="CH165" s="198"/>
      <c r="CI165" s="198"/>
      <c r="CJ165" s="198"/>
      <c r="CK165" s="198"/>
      <c r="CL165" s="198"/>
      <c r="CM165" s="198"/>
      <c r="CN165" s="198"/>
      <c r="CO165" s="198"/>
      <c r="CP165" s="198"/>
      <c r="CQ165" s="198"/>
      <c r="CR165" s="198"/>
      <c r="CS165" s="198"/>
      <c r="CT165" s="198"/>
      <c r="CU165" s="198"/>
      <c r="CV165" s="198"/>
      <c r="CW165" s="198"/>
      <c r="CX165" s="198"/>
      <c r="CY165" s="198"/>
      <c r="CZ165" s="198"/>
      <c r="DA165" s="198"/>
      <c r="DB165" s="198"/>
      <c r="DC165" s="198"/>
      <c r="DD165" s="198"/>
      <c r="DE165" s="198"/>
      <c r="DF165" s="198"/>
      <c r="DG165" s="198"/>
      <c r="DH165" s="198"/>
      <c r="DI165" s="198"/>
      <c r="DJ165" s="198"/>
      <c r="DK165" s="198"/>
      <c r="DL165" s="198"/>
      <c r="DM165" s="198"/>
      <c r="DN165" s="198"/>
      <c r="DO165" s="198"/>
      <c r="DP165" s="198"/>
      <c r="DQ165" s="198"/>
      <c r="DR165" s="198"/>
    </row>
    <row r="166" spans="1:122">
      <c r="C166" s="233"/>
      <c r="BI166" s="198"/>
      <c r="BJ166" s="198"/>
      <c r="BK166" s="198"/>
      <c r="BL166" s="198"/>
      <c r="BM166" s="198"/>
      <c r="BN166" s="198"/>
      <c r="BO166" s="198"/>
      <c r="BP166" s="198"/>
      <c r="BQ166" s="198"/>
      <c r="BR166" s="198"/>
      <c r="BS166" s="198"/>
      <c r="BT166" s="198"/>
      <c r="BU166" s="198"/>
      <c r="BV166" s="198"/>
      <c r="BW166" s="198"/>
      <c r="BX166" s="198"/>
      <c r="BY166" s="198"/>
      <c r="BZ166" s="198"/>
      <c r="CA166" s="198"/>
      <c r="CB166" s="198"/>
      <c r="CC166" s="198"/>
      <c r="CD166" s="198"/>
      <c r="CE166" s="198"/>
      <c r="CF166" s="198"/>
      <c r="CG166" s="198"/>
      <c r="CH166" s="198"/>
      <c r="CI166" s="198"/>
      <c r="CJ166" s="198"/>
      <c r="CK166" s="198"/>
      <c r="CL166" s="198"/>
      <c r="CM166" s="198"/>
      <c r="CN166" s="198"/>
      <c r="CO166" s="198"/>
      <c r="CP166" s="198"/>
      <c r="CQ166" s="198"/>
      <c r="CR166" s="198"/>
      <c r="CS166" s="198"/>
      <c r="CT166" s="198"/>
      <c r="CU166" s="198"/>
      <c r="CV166" s="198"/>
      <c r="CW166" s="198"/>
      <c r="CX166" s="198"/>
      <c r="CY166" s="198"/>
      <c r="CZ166" s="198"/>
      <c r="DA166" s="198"/>
      <c r="DB166" s="198"/>
      <c r="DC166" s="198"/>
      <c r="DD166" s="198"/>
      <c r="DE166" s="198"/>
      <c r="DF166" s="198"/>
      <c r="DG166" s="198"/>
      <c r="DH166" s="198"/>
      <c r="DI166" s="198"/>
      <c r="DJ166" s="198"/>
      <c r="DK166" s="198"/>
      <c r="DL166" s="198"/>
      <c r="DM166" s="198"/>
      <c r="DN166" s="198"/>
      <c r="DO166" s="198"/>
      <c r="DP166" s="198"/>
      <c r="DQ166" s="198"/>
      <c r="DR166" s="198"/>
    </row>
    <row r="167" spans="1:122">
      <c r="C167" s="233"/>
      <c r="BI167" s="198"/>
      <c r="BJ167" s="198"/>
      <c r="BK167" s="198"/>
      <c r="BL167" s="198"/>
      <c r="BM167" s="198"/>
      <c r="BN167" s="198"/>
      <c r="BO167" s="198"/>
      <c r="BP167" s="198"/>
      <c r="BQ167" s="198"/>
      <c r="BR167" s="198"/>
      <c r="BS167" s="198"/>
      <c r="BT167" s="198"/>
      <c r="BU167" s="198"/>
      <c r="BV167" s="198"/>
      <c r="BW167" s="198"/>
      <c r="BX167" s="198"/>
      <c r="BY167" s="198"/>
      <c r="BZ167" s="198"/>
      <c r="CA167" s="198"/>
      <c r="CB167" s="198"/>
      <c r="CC167" s="198"/>
      <c r="CD167" s="198"/>
      <c r="CE167" s="198"/>
      <c r="CF167" s="198"/>
      <c r="CG167" s="198"/>
      <c r="CH167" s="198"/>
      <c r="CI167" s="198"/>
      <c r="CJ167" s="198"/>
      <c r="CK167" s="198"/>
      <c r="CL167" s="198"/>
      <c r="CM167" s="198"/>
      <c r="CN167" s="198"/>
      <c r="CO167" s="198"/>
      <c r="CP167" s="198"/>
      <c r="CQ167" s="198"/>
      <c r="CR167" s="198"/>
      <c r="CS167" s="198"/>
      <c r="CT167" s="198"/>
      <c r="CU167" s="198"/>
      <c r="CV167" s="198"/>
      <c r="CW167" s="198"/>
      <c r="CX167" s="198"/>
      <c r="CY167" s="198"/>
      <c r="CZ167" s="198"/>
      <c r="DA167" s="198"/>
      <c r="DB167" s="198"/>
      <c r="DC167" s="198"/>
      <c r="DD167" s="198"/>
      <c r="DE167" s="198"/>
      <c r="DF167" s="198"/>
      <c r="DG167" s="198"/>
      <c r="DH167" s="198"/>
      <c r="DI167" s="198"/>
      <c r="DJ167" s="198"/>
      <c r="DK167" s="198"/>
      <c r="DL167" s="198"/>
      <c r="DM167" s="198"/>
      <c r="DN167" s="198"/>
      <c r="DO167" s="198"/>
      <c r="DP167" s="198"/>
      <c r="DQ167" s="198"/>
      <c r="DR167" s="198"/>
    </row>
    <row r="168" spans="1:122">
      <c r="C168" s="233"/>
      <c r="BI168" s="198"/>
      <c r="BJ168" s="198"/>
      <c r="BK168" s="198"/>
      <c r="BL168" s="198"/>
      <c r="BM168" s="198"/>
      <c r="BN168" s="198"/>
      <c r="BO168" s="198"/>
      <c r="BP168" s="198"/>
      <c r="BQ168" s="198"/>
      <c r="BR168" s="198"/>
      <c r="BS168" s="198"/>
      <c r="BT168" s="198"/>
      <c r="BU168" s="198"/>
      <c r="BV168" s="198"/>
      <c r="BW168" s="198"/>
      <c r="BX168" s="198"/>
      <c r="BY168" s="198"/>
      <c r="BZ168" s="198"/>
      <c r="CA168" s="198"/>
      <c r="CB168" s="198"/>
      <c r="CC168" s="198"/>
      <c r="CD168" s="198"/>
      <c r="CE168" s="198"/>
      <c r="CF168" s="198"/>
      <c r="CG168" s="198"/>
      <c r="CH168" s="198"/>
      <c r="CI168" s="198"/>
      <c r="CJ168" s="198"/>
      <c r="CK168" s="198"/>
      <c r="CL168" s="198"/>
      <c r="CM168" s="198"/>
      <c r="CN168" s="198"/>
      <c r="CO168" s="198"/>
      <c r="CP168" s="198"/>
      <c r="CQ168" s="198"/>
      <c r="CR168" s="198"/>
      <c r="CS168" s="198"/>
      <c r="CT168" s="198"/>
      <c r="CU168" s="198"/>
      <c r="CV168" s="198"/>
      <c r="CW168" s="198"/>
      <c r="CX168" s="198"/>
      <c r="CY168" s="198"/>
      <c r="CZ168" s="198"/>
      <c r="DA168" s="198"/>
      <c r="DB168" s="198"/>
      <c r="DC168" s="198"/>
      <c r="DD168" s="198"/>
      <c r="DE168" s="198"/>
      <c r="DF168" s="198"/>
      <c r="DG168" s="198"/>
      <c r="DH168" s="198"/>
      <c r="DI168" s="198"/>
      <c r="DJ168" s="198"/>
      <c r="DK168" s="198"/>
      <c r="DL168" s="198"/>
      <c r="DM168" s="198"/>
      <c r="DN168" s="198"/>
      <c r="DO168" s="198"/>
      <c r="DP168" s="198"/>
      <c r="DQ168" s="198"/>
      <c r="DR168" s="198"/>
    </row>
    <row r="169" spans="1:122">
      <c r="C169" s="233"/>
      <c r="BI169" s="198"/>
      <c r="BJ169" s="198"/>
      <c r="BK169" s="198"/>
      <c r="BL169" s="198"/>
      <c r="BM169" s="198"/>
      <c r="BN169" s="198"/>
      <c r="BO169" s="198"/>
      <c r="BP169" s="198"/>
      <c r="BQ169" s="198"/>
      <c r="BR169" s="198"/>
      <c r="BS169" s="198"/>
      <c r="BT169" s="198"/>
      <c r="BU169" s="198"/>
      <c r="BV169" s="198"/>
      <c r="BW169" s="198"/>
      <c r="BX169" s="198"/>
      <c r="BY169" s="198"/>
      <c r="BZ169" s="198"/>
      <c r="CA169" s="198"/>
      <c r="CB169" s="198"/>
      <c r="CC169" s="198"/>
      <c r="CD169" s="198"/>
      <c r="CE169" s="198"/>
      <c r="CF169" s="198"/>
      <c r="CG169" s="198"/>
      <c r="CH169" s="198"/>
      <c r="CI169" s="198"/>
      <c r="CJ169" s="198"/>
      <c r="CK169" s="198"/>
      <c r="CL169" s="198"/>
      <c r="CM169" s="198"/>
      <c r="CN169" s="198"/>
      <c r="CO169" s="198"/>
      <c r="CP169" s="198"/>
      <c r="CQ169" s="198"/>
      <c r="CR169" s="198"/>
      <c r="CS169" s="198"/>
      <c r="CT169" s="198"/>
      <c r="CU169" s="198"/>
      <c r="CV169" s="198"/>
      <c r="CW169" s="198"/>
      <c r="CX169" s="198"/>
      <c r="CY169" s="198"/>
      <c r="CZ169" s="198"/>
      <c r="DA169" s="198"/>
      <c r="DB169" s="198"/>
      <c r="DC169" s="198"/>
      <c r="DD169" s="198"/>
      <c r="DE169" s="198"/>
      <c r="DF169" s="198"/>
      <c r="DG169" s="198"/>
      <c r="DH169" s="198"/>
      <c r="DI169" s="198"/>
      <c r="DJ169" s="198"/>
      <c r="DK169" s="198"/>
      <c r="DL169" s="198"/>
      <c r="DM169" s="198"/>
      <c r="DN169" s="198"/>
      <c r="DO169" s="198"/>
      <c r="DP169" s="198"/>
      <c r="DQ169" s="198"/>
      <c r="DR169" s="198"/>
    </row>
    <row r="170" spans="1:122">
      <c r="C170" s="233"/>
      <c r="BI170" s="198"/>
      <c r="BJ170" s="198"/>
      <c r="BK170" s="198"/>
      <c r="BL170" s="198"/>
      <c r="BM170" s="198"/>
      <c r="BN170" s="198"/>
      <c r="BO170" s="198"/>
      <c r="BP170" s="198"/>
      <c r="BQ170" s="198"/>
      <c r="BR170" s="198"/>
      <c r="BS170" s="198"/>
      <c r="BT170" s="198"/>
      <c r="BU170" s="198"/>
      <c r="BV170" s="198"/>
      <c r="BW170" s="198"/>
      <c r="BX170" s="198"/>
      <c r="BY170" s="198"/>
      <c r="BZ170" s="198"/>
      <c r="CA170" s="198"/>
      <c r="CB170" s="198"/>
      <c r="CC170" s="198"/>
      <c r="CD170" s="198"/>
      <c r="CE170" s="198"/>
      <c r="CF170" s="198"/>
      <c r="CG170" s="198"/>
      <c r="CH170" s="198"/>
      <c r="CI170" s="198"/>
      <c r="CJ170" s="198"/>
      <c r="CK170" s="198"/>
      <c r="CL170" s="198"/>
      <c r="CM170" s="198"/>
      <c r="CN170" s="198"/>
      <c r="CO170" s="198"/>
      <c r="CP170" s="198"/>
      <c r="CQ170" s="198"/>
      <c r="CR170" s="198"/>
      <c r="CS170" s="198"/>
      <c r="CT170" s="198"/>
      <c r="CU170" s="198"/>
      <c r="CV170" s="198"/>
      <c r="CW170" s="198"/>
      <c r="CX170" s="198"/>
      <c r="CY170" s="198"/>
      <c r="CZ170" s="198"/>
      <c r="DA170" s="198"/>
      <c r="DB170" s="198"/>
      <c r="DC170" s="198"/>
      <c r="DD170" s="198"/>
      <c r="DE170" s="198"/>
      <c r="DF170" s="198"/>
      <c r="DG170" s="198"/>
      <c r="DH170" s="198"/>
      <c r="DI170" s="198"/>
      <c r="DJ170" s="198"/>
      <c r="DK170" s="198"/>
      <c r="DL170" s="198"/>
      <c r="DM170" s="198"/>
      <c r="DN170" s="198"/>
      <c r="DO170" s="198"/>
      <c r="DP170" s="198"/>
      <c r="DQ170" s="198"/>
      <c r="DR170" s="198"/>
    </row>
    <row r="171" spans="1:122">
      <c r="C171" s="233"/>
      <c r="BI171" s="198"/>
      <c r="BJ171" s="198"/>
      <c r="BK171" s="198"/>
      <c r="BL171" s="198"/>
      <c r="BM171" s="198"/>
      <c r="BN171" s="198"/>
      <c r="BO171" s="198"/>
      <c r="BP171" s="198"/>
      <c r="BQ171" s="198"/>
      <c r="BR171" s="198"/>
      <c r="BS171" s="198"/>
      <c r="BT171" s="198"/>
      <c r="BU171" s="198"/>
      <c r="BV171" s="198"/>
      <c r="BW171" s="198"/>
      <c r="BX171" s="198"/>
      <c r="BY171" s="198"/>
      <c r="BZ171" s="198"/>
      <c r="CA171" s="198"/>
      <c r="CB171" s="198"/>
      <c r="CC171" s="198"/>
      <c r="CD171" s="198"/>
      <c r="CE171" s="198"/>
      <c r="CF171" s="198"/>
      <c r="CG171" s="198"/>
      <c r="CH171" s="198"/>
      <c r="CI171" s="198"/>
      <c r="CJ171" s="198"/>
      <c r="CK171" s="198"/>
      <c r="CL171" s="198"/>
      <c r="CM171" s="198"/>
      <c r="CN171" s="198"/>
      <c r="CO171" s="198"/>
      <c r="CP171" s="198"/>
      <c r="CQ171" s="198"/>
      <c r="CR171" s="198"/>
      <c r="CS171" s="198"/>
      <c r="CT171" s="198"/>
      <c r="CU171" s="198"/>
      <c r="CV171" s="198"/>
      <c r="CW171" s="198"/>
      <c r="CX171" s="198"/>
      <c r="CY171" s="198"/>
      <c r="CZ171" s="198"/>
      <c r="DA171" s="198"/>
      <c r="DB171" s="198"/>
      <c r="DC171" s="198"/>
      <c r="DD171" s="198"/>
      <c r="DE171" s="198"/>
      <c r="DF171" s="198"/>
      <c r="DG171" s="198"/>
      <c r="DH171" s="198"/>
      <c r="DI171" s="198"/>
      <c r="DJ171" s="198"/>
      <c r="DK171" s="198"/>
      <c r="DL171" s="198"/>
      <c r="DM171" s="198"/>
      <c r="DN171" s="198"/>
      <c r="DO171" s="198"/>
      <c r="DP171" s="198"/>
      <c r="DQ171" s="198"/>
      <c r="DR171" s="198"/>
    </row>
    <row r="172" spans="1:122">
      <c r="C172" s="233"/>
      <c r="BI172" s="198"/>
      <c r="BJ172" s="198"/>
      <c r="BK172" s="198"/>
      <c r="BL172" s="198"/>
      <c r="BM172" s="198"/>
      <c r="BN172" s="198"/>
      <c r="BO172" s="198"/>
      <c r="BP172" s="198"/>
      <c r="BQ172" s="198"/>
      <c r="BR172" s="198"/>
      <c r="BS172" s="198"/>
      <c r="BT172" s="198"/>
      <c r="BU172" s="198"/>
      <c r="BV172" s="198"/>
      <c r="BW172" s="198"/>
      <c r="BX172" s="198"/>
      <c r="BY172" s="198"/>
      <c r="BZ172" s="198"/>
      <c r="CA172" s="198"/>
      <c r="CB172" s="198"/>
      <c r="CC172" s="198"/>
      <c r="CD172" s="198"/>
      <c r="CE172" s="198"/>
      <c r="CF172" s="198"/>
      <c r="CG172" s="198"/>
      <c r="CH172" s="198"/>
      <c r="CI172" s="198"/>
      <c r="CJ172" s="198"/>
      <c r="CK172" s="198"/>
      <c r="CL172" s="198"/>
      <c r="CM172" s="198"/>
      <c r="CN172" s="198"/>
      <c r="CO172" s="198"/>
      <c r="CP172" s="198"/>
      <c r="CQ172" s="198"/>
      <c r="CR172" s="198"/>
      <c r="CS172" s="198"/>
      <c r="CT172" s="198"/>
      <c r="CU172" s="198"/>
      <c r="CV172" s="198"/>
      <c r="CW172" s="198"/>
      <c r="CX172" s="198"/>
      <c r="CY172" s="198"/>
      <c r="CZ172" s="198"/>
      <c r="DA172" s="198"/>
      <c r="DB172" s="198"/>
      <c r="DC172" s="198"/>
      <c r="DD172" s="198"/>
      <c r="DE172" s="198"/>
      <c r="DF172" s="198"/>
      <c r="DG172" s="198"/>
      <c r="DH172" s="198"/>
      <c r="DI172" s="198"/>
      <c r="DJ172" s="198"/>
      <c r="DK172" s="198"/>
      <c r="DL172" s="198"/>
      <c r="DM172" s="198"/>
      <c r="DN172" s="198"/>
      <c r="DO172" s="198"/>
      <c r="DP172" s="198"/>
      <c r="DQ172" s="198"/>
      <c r="DR172" s="198"/>
    </row>
    <row r="173" spans="1:122">
      <c r="C173" s="233"/>
      <c r="BI173" s="198"/>
      <c r="BJ173" s="198"/>
      <c r="BK173" s="198"/>
      <c r="BL173" s="198"/>
      <c r="BM173" s="198"/>
      <c r="BN173" s="198"/>
      <c r="BO173" s="198"/>
      <c r="BP173" s="198"/>
      <c r="BQ173" s="198"/>
      <c r="BR173" s="198"/>
      <c r="BS173" s="198"/>
      <c r="BT173" s="198"/>
      <c r="BU173" s="198"/>
      <c r="BV173" s="198"/>
      <c r="BW173" s="198"/>
      <c r="BX173" s="198"/>
      <c r="BY173" s="198"/>
      <c r="BZ173" s="198"/>
      <c r="CA173" s="198"/>
      <c r="CB173" s="198"/>
      <c r="CC173" s="198"/>
      <c r="CD173" s="198"/>
      <c r="CE173" s="198"/>
      <c r="CF173" s="198"/>
      <c r="CG173" s="198"/>
      <c r="CH173" s="198"/>
      <c r="CI173" s="198"/>
      <c r="CJ173" s="198"/>
      <c r="CK173" s="198"/>
      <c r="CL173" s="198"/>
      <c r="CM173" s="198"/>
      <c r="CN173" s="198"/>
      <c r="CO173" s="198"/>
      <c r="CP173" s="198"/>
      <c r="CQ173" s="198"/>
      <c r="CR173" s="198"/>
      <c r="CS173" s="198"/>
      <c r="CT173" s="198"/>
      <c r="CU173" s="198"/>
      <c r="CV173" s="198"/>
      <c r="CW173" s="198"/>
      <c r="CX173" s="198"/>
      <c r="CY173" s="198"/>
      <c r="CZ173" s="198"/>
      <c r="DA173" s="198"/>
      <c r="DB173" s="198"/>
      <c r="DC173" s="198"/>
      <c r="DD173" s="198"/>
      <c r="DE173" s="198"/>
      <c r="DF173" s="198"/>
      <c r="DG173" s="198"/>
      <c r="DH173" s="198"/>
      <c r="DI173" s="198"/>
      <c r="DJ173" s="198"/>
      <c r="DK173" s="198"/>
      <c r="DL173" s="198"/>
      <c r="DM173" s="198"/>
      <c r="DN173" s="198"/>
      <c r="DO173" s="198"/>
      <c r="DP173" s="198"/>
      <c r="DQ173" s="198"/>
      <c r="DR173" s="198"/>
    </row>
    <row r="174" spans="1:122">
      <c r="C174" s="233"/>
      <c r="BI174" s="198"/>
      <c r="BJ174" s="198"/>
      <c r="BK174" s="198"/>
      <c r="BL174" s="198"/>
      <c r="BM174" s="198"/>
      <c r="BN174" s="198"/>
      <c r="BO174" s="198"/>
      <c r="BP174" s="198"/>
      <c r="BQ174" s="198"/>
      <c r="BR174" s="198"/>
      <c r="BS174" s="198"/>
      <c r="BT174" s="198"/>
      <c r="BU174" s="198"/>
      <c r="BV174" s="198"/>
      <c r="BW174" s="198"/>
      <c r="BX174" s="198"/>
      <c r="BY174" s="198"/>
      <c r="BZ174" s="198"/>
      <c r="CA174" s="198"/>
      <c r="CB174" s="198"/>
      <c r="CC174" s="198"/>
      <c r="CD174" s="198"/>
      <c r="CE174" s="198"/>
      <c r="CF174" s="198"/>
      <c r="CG174" s="198"/>
      <c r="CH174" s="198"/>
      <c r="CI174" s="198"/>
      <c r="CJ174" s="198"/>
      <c r="CK174" s="198"/>
      <c r="CL174" s="198"/>
      <c r="CM174" s="198"/>
      <c r="CN174" s="198"/>
      <c r="CO174" s="198"/>
      <c r="CP174" s="198"/>
      <c r="CQ174" s="198"/>
      <c r="CR174" s="198"/>
      <c r="CS174" s="198"/>
      <c r="CT174" s="198"/>
      <c r="CU174" s="198"/>
      <c r="CV174" s="198"/>
      <c r="CW174" s="198"/>
      <c r="CX174" s="198"/>
      <c r="CY174" s="198"/>
      <c r="CZ174" s="198"/>
      <c r="DA174" s="198"/>
      <c r="DB174" s="198"/>
      <c r="DC174" s="198"/>
      <c r="DD174" s="198"/>
      <c r="DE174" s="198"/>
      <c r="DF174" s="198"/>
      <c r="DG174" s="198"/>
      <c r="DH174" s="198"/>
      <c r="DI174" s="198"/>
      <c r="DJ174" s="198"/>
      <c r="DK174" s="198"/>
      <c r="DL174" s="198"/>
      <c r="DM174" s="198"/>
      <c r="DN174" s="198"/>
      <c r="DO174" s="198"/>
      <c r="DP174" s="198"/>
      <c r="DQ174" s="198"/>
      <c r="DR174" s="198"/>
    </row>
    <row r="175" spans="1:122">
      <c r="C175" s="233"/>
      <c r="BI175" s="198"/>
      <c r="BJ175" s="198"/>
      <c r="BK175" s="198"/>
      <c r="BL175" s="198"/>
      <c r="BM175" s="198"/>
      <c r="BN175" s="198"/>
      <c r="BO175" s="198"/>
      <c r="BP175" s="198"/>
      <c r="BQ175" s="198"/>
      <c r="BR175" s="198"/>
      <c r="BS175" s="198"/>
      <c r="BT175" s="198"/>
      <c r="BU175" s="198"/>
      <c r="BV175" s="198"/>
      <c r="BW175" s="198"/>
      <c r="BX175" s="198"/>
      <c r="BY175" s="198"/>
      <c r="BZ175" s="198"/>
      <c r="CA175" s="198"/>
      <c r="CB175" s="198"/>
      <c r="CC175" s="198"/>
      <c r="CD175" s="198"/>
      <c r="CE175" s="198"/>
      <c r="CF175" s="198"/>
      <c r="CG175" s="198"/>
      <c r="CH175" s="198"/>
      <c r="CI175" s="198"/>
      <c r="CJ175" s="198"/>
      <c r="CK175" s="198"/>
      <c r="CL175" s="198"/>
      <c r="CM175" s="198"/>
      <c r="CN175" s="198"/>
      <c r="CO175" s="198"/>
      <c r="CP175" s="198"/>
      <c r="CQ175" s="198"/>
      <c r="CR175" s="198"/>
      <c r="CS175" s="198"/>
      <c r="CT175" s="198"/>
      <c r="CU175" s="198"/>
      <c r="CV175" s="198"/>
      <c r="CW175" s="198"/>
      <c r="CX175" s="198"/>
      <c r="CY175" s="198"/>
      <c r="CZ175" s="198"/>
      <c r="DA175" s="198"/>
      <c r="DB175" s="198"/>
      <c r="DC175" s="198"/>
      <c r="DD175" s="198"/>
      <c r="DE175" s="198"/>
      <c r="DF175" s="198"/>
      <c r="DG175" s="198"/>
      <c r="DH175" s="198"/>
      <c r="DI175" s="198"/>
      <c r="DJ175" s="198"/>
      <c r="DK175" s="198"/>
      <c r="DL175" s="198"/>
      <c r="DM175" s="198"/>
      <c r="DN175" s="198"/>
      <c r="DO175" s="198"/>
      <c r="DP175" s="198"/>
      <c r="DQ175" s="198"/>
      <c r="DR175" s="198"/>
    </row>
    <row r="176" spans="1:122">
      <c r="C176" s="233"/>
      <c r="BI176" s="198"/>
      <c r="BJ176" s="198"/>
      <c r="BK176" s="198"/>
      <c r="BL176" s="198"/>
      <c r="BM176" s="198"/>
      <c r="BN176" s="198"/>
      <c r="BO176" s="198"/>
      <c r="BP176" s="198"/>
      <c r="BQ176" s="198"/>
      <c r="BR176" s="198"/>
      <c r="BS176" s="198"/>
      <c r="BT176" s="198"/>
      <c r="BU176" s="198"/>
      <c r="BV176" s="198"/>
      <c r="BW176" s="198"/>
      <c r="BX176" s="198"/>
      <c r="BY176" s="198"/>
      <c r="BZ176" s="198"/>
      <c r="CA176" s="198"/>
      <c r="CB176" s="198"/>
      <c r="CC176" s="198"/>
      <c r="CD176" s="198"/>
      <c r="CE176" s="198"/>
      <c r="CF176" s="198"/>
      <c r="CG176" s="198"/>
      <c r="CH176" s="198"/>
      <c r="CI176" s="198"/>
      <c r="CJ176" s="198"/>
      <c r="CK176" s="198"/>
      <c r="CL176" s="198"/>
      <c r="CM176" s="198"/>
      <c r="CN176" s="198"/>
      <c r="CO176" s="198"/>
      <c r="CP176" s="198"/>
      <c r="CQ176" s="198"/>
      <c r="CR176" s="198"/>
      <c r="CS176" s="198"/>
      <c r="CT176" s="198"/>
      <c r="CU176" s="198"/>
      <c r="CV176" s="198"/>
      <c r="CW176" s="198"/>
      <c r="CX176" s="198"/>
      <c r="CY176" s="198"/>
      <c r="CZ176" s="198"/>
      <c r="DA176" s="198"/>
      <c r="DB176" s="198"/>
      <c r="DC176" s="198"/>
      <c r="DD176" s="198"/>
      <c r="DE176" s="198"/>
      <c r="DF176" s="198"/>
      <c r="DG176" s="198"/>
      <c r="DH176" s="198"/>
      <c r="DI176" s="198"/>
      <c r="DJ176" s="198"/>
      <c r="DK176" s="198"/>
      <c r="DL176" s="198"/>
      <c r="DM176" s="198"/>
      <c r="DN176" s="198"/>
      <c r="DO176" s="198"/>
      <c r="DP176" s="198"/>
      <c r="DQ176" s="198"/>
      <c r="DR176" s="198"/>
    </row>
    <row r="177" spans="3:122">
      <c r="C177" s="233"/>
      <c r="BI177" s="198"/>
      <c r="BJ177" s="198"/>
      <c r="BK177" s="198"/>
      <c r="BL177" s="198"/>
      <c r="BM177" s="198"/>
      <c r="BN177" s="198"/>
      <c r="BO177" s="198"/>
      <c r="BP177" s="198"/>
      <c r="BQ177" s="198"/>
      <c r="BR177" s="198"/>
      <c r="BS177" s="198"/>
      <c r="BT177" s="198"/>
      <c r="BU177" s="198"/>
      <c r="BV177" s="198"/>
      <c r="BW177" s="198"/>
      <c r="BX177" s="198"/>
      <c r="BY177" s="198"/>
      <c r="BZ177" s="198"/>
      <c r="CA177" s="198"/>
      <c r="CB177" s="198"/>
      <c r="CC177" s="198"/>
      <c r="CD177" s="198"/>
      <c r="CE177" s="198"/>
      <c r="CF177" s="198"/>
      <c r="CG177" s="198"/>
      <c r="CH177" s="198"/>
      <c r="CI177" s="198"/>
      <c r="CJ177" s="198"/>
      <c r="CK177" s="198"/>
      <c r="CL177" s="198"/>
      <c r="CM177" s="198"/>
      <c r="CN177" s="198"/>
      <c r="CO177" s="198"/>
      <c r="CP177" s="198"/>
      <c r="CQ177" s="198"/>
      <c r="CR177" s="198"/>
      <c r="CS177" s="198"/>
      <c r="CT177" s="198"/>
      <c r="CU177" s="198"/>
      <c r="CV177" s="198"/>
      <c r="CW177" s="198"/>
      <c r="CX177" s="198"/>
      <c r="CY177" s="198"/>
      <c r="CZ177" s="198"/>
      <c r="DA177" s="198"/>
      <c r="DB177" s="198"/>
      <c r="DC177" s="198"/>
      <c r="DD177" s="198"/>
      <c r="DE177" s="198"/>
      <c r="DF177" s="198"/>
      <c r="DG177" s="198"/>
      <c r="DH177" s="198"/>
      <c r="DI177" s="198"/>
      <c r="DJ177" s="198"/>
      <c r="DK177" s="198"/>
      <c r="DL177" s="198"/>
      <c r="DM177" s="198"/>
      <c r="DN177" s="198"/>
      <c r="DO177" s="198"/>
      <c r="DP177" s="198"/>
      <c r="DQ177" s="198"/>
      <c r="DR177" s="198"/>
    </row>
    <row r="178" spans="3:122">
      <c r="C178" s="233"/>
      <c r="BI178" s="198"/>
      <c r="BJ178" s="198"/>
      <c r="BK178" s="198"/>
      <c r="BL178" s="198"/>
      <c r="BM178" s="198"/>
      <c r="BN178" s="198"/>
      <c r="BO178" s="198"/>
      <c r="BP178" s="198"/>
      <c r="BQ178" s="198"/>
      <c r="BR178" s="198"/>
      <c r="BS178" s="198"/>
      <c r="BT178" s="198"/>
      <c r="BU178" s="198"/>
      <c r="BV178" s="198"/>
      <c r="BW178" s="198"/>
      <c r="BX178" s="198"/>
      <c r="BY178" s="198"/>
      <c r="BZ178" s="198"/>
      <c r="CA178" s="198"/>
      <c r="CB178" s="198"/>
      <c r="CC178" s="198"/>
      <c r="CD178" s="198"/>
      <c r="CE178" s="198"/>
      <c r="CF178" s="198"/>
      <c r="CG178" s="198"/>
      <c r="CH178" s="198"/>
      <c r="CI178" s="198"/>
      <c r="CJ178" s="198"/>
      <c r="CK178" s="198"/>
      <c r="CL178" s="198"/>
      <c r="CM178" s="198"/>
      <c r="CN178" s="198"/>
      <c r="CO178" s="198"/>
      <c r="CP178" s="198"/>
      <c r="CQ178" s="198"/>
      <c r="CR178" s="198"/>
      <c r="CS178" s="198"/>
      <c r="CT178" s="198"/>
      <c r="CU178" s="198"/>
      <c r="CV178" s="198"/>
      <c r="CW178" s="198"/>
      <c r="CX178" s="198"/>
      <c r="CY178" s="198"/>
      <c r="CZ178" s="198"/>
      <c r="DA178" s="198"/>
      <c r="DB178" s="198"/>
      <c r="DC178" s="198"/>
      <c r="DD178" s="198"/>
      <c r="DE178" s="198"/>
      <c r="DF178" s="198"/>
      <c r="DG178" s="198"/>
      <c r="DH178" s="198"/>
      <c r="DI178" s="198"/>
      <c r="DJ178" s="198"/>
      <c r="DK178" s="198"/>
      <c r="DL178" s="198"/>
      <c r="DM178" s="198"/>
      <c r="DN178" s="198"/>
      <c r="DO178" s="198"/>
      <c r="DP178" s="198"/>
      <c r="DQ178" s="198"/>
      <c r="DR178" s="198"/>
    </row>
    <row r="179" spans="3:122">
      <c r="C179" s="233"/>
      <c r="BI179" s="198"/>
      <c r="BJ179" s="198"/>
      <c r="BK179" s="198"/>
      <c r="BL179" s="198"/>
      <c r="BM179" s="198"/>
      <c r="BN179" s="198"/>
      <c r="BO179" s="198"/>
      <c r="BP179" s="198"/>
      <c r="BQ179" s="198"/>
      <c r="BR179" s="198"/>
      <c r="BS179" s="198"/>
      <c r="BT179" s="198"/>
      <c r="BU179" s="198"/>
      <c r="BV179" s="198"/>
      <c r="BW179" s="198"/>
      <c r="BX179" s="198"/>
      <c r="BY179" s="198"/>
      <c r="BZ179" s="198"/>
      <c r="CA179" s="198"/>
      <c r="CB179" s="198"/>
      <c r="CC179" s="198"/>
      <c r="CD179" s="198"/>
      <c r="CE179" s="198"/>
      <c r="CF179" s="198"/>
      <c r="CG179" s="198"/>
      <c r="CH179" s="198"/>
      <c r="CI179" s="198"/>
      <c r="CJ179" s="198"/>
      <c r="CK179" s="198"/>
      <c r="CL179" s="198"/>
      <c r="CM179" s="198"/>
      <c r="CN179" s="198"/>
      <c r="CO179" s="198"/>
      <c r="CP179" s="198"/>
      <c r="CQ179" s="198"/>
      <c r="CR179" s="198"/>
      <c r="CS179" s="198"/>
      <c r="CT179" s="198"/>
      <c r="CU179" s="198"/>
      <c r="CV179" s="198"/>
      <c r="CW179" s="198"/>
      <c r="CX179" s="198"/>
      <c r="CY179" s="198"/>
      <c r="CZ179" s="198"/>
      <c r="DA179" s="198"/>
      <c r="DB179" s="198"/>
      <c r="DC179" s="198"/>
      <c r="DD179" s="198"/>
      <c r="DE179" s="198"/>
      <c r="DF179" s="198"/>
      <c r="DG179" s="198"/>
      <c r="DH179" s="198"/>
      <c r="DI179" s="198"/>
      <c r="DJ179" s="198"/>
      <c r="DK179" s="198"/>
      <c r="DL179" s="198"/>
      <c r="DM179" s="198"/>
      <c r="DN179" s="198"/>
      <c r="DO179" s="198"/>
      <c r="DP179" s="198"/>
      <c r="DQ179" s="198"/>
      <c r="DR179" s="198"/>
    </row>
    <row r="180" spans="3:122">
      <c r="C180" s="233"/>
      <c r="BI180" s="198"/>
      <c r="BJ180" s="198"/>
      <c r="BK180" s="198"/>
      <c r="BL180" s="198"/>
      <c r="BM180" s="198"/>
      <c r="BN180" s="198"/>
      <c r="BO180" s="198"/>
      <c r="BP180" s="198"/>
      <c r="BQ180" s="198"/>
      <c r="BR180" s="198"/>
      <c r="BS180" s="198"/>
      <c r="BT180" s="198"/>
      <c r="BU180" s="198"/>
      <c r="BV180" s="198"/>
      <c r="BW180" s="198"/>
      <c r="BX180" s="198"/>
      <c r="BY180" s="198"/>
      <c r="BZ180" s="198"/>
      <c r="CA180" s="198"/>
      <c r="CB180" s="198"/>
      <c r="CC180" s="198"/>
      <c r="CD180" s="198"/>
      <c r="CE180" s="198"/>
      <c r="CF180" s="198"/>
      <c r="CG180" s="198"/>
      <c r="CH180" s="198"/>
      <c r="CI180" s="198"/>
      <c r="CJ180" s="198"/>
      <c r="CK180" s="198"/>
      <c r="CL180" s="198"/>
      <c r="CM180" s="198"/>
      <c r="CN180" s="198"/>
      <c r="CO180" s="198"/>
      <c r="CP180" s="198"/>
      <c r="CQ180" s="198"/>
      <c r="CR180" s="198"/>
      <c r="CS180" s="198"/>
      <c r="CT180" s="198"/>
      <c r="CU180" s="198"/>
      <c r="CV180" s="198"/>
      <c r="CW180" s="198"/>
      <c r="CX180" s="198"/>
      <c r="CY180" s="198"/>
      <c r="CZ180" s="198"/>
      <c r="DA180" s="198"/>
      <c r="DB180" s="198"/>
      <c r="DC180" s="198"/>
      <c r="DD180" s="198"/>
      <c r="DE180" s="198"/>
      <c r="DF180" s="198"/>
      <c r="DG180" s="198"/>
      <c r="DH180" s="198"/>
      <c r="DI180" s="198"/>
      <c r="DJ180" s="198"/>
      <c r="DK180" s="198"/>
      <c r="DL180" s="198"/>
      <c r="DM180" s="198"/>
      <c r="DN180" s="198"/>
      <c r="DO180" s="198"/>
      <c r="DP180" s="198"/>
      <c r="DQ180" s="198"/>
      <c r="DR180" s="198"/>
    </row>
    <row r="181" spans="3:122">
      <c r="C181" s="233"/>
      <c r="BI181" s="198"/>
      <c r="BJ181" s="198"/>
      <c r="BK181" s="198"/>
      <c r="BL181" s="198"/>
      <c r="BM181" s="198"/>
      <c r="BN181" s="198"/>
      <c r="BO181" s="198"/>
      <c r="BP181" s="198"/>
      <c r="BQ181" s="198"/>
      <c r="BR181" s="198"/>
      <c r="BS181" s="198"/>
      <c r="BT181" s="198"/>
      <c r="BU181" s="198"/>
      <c r="BV181" s="198"/>
      <c r="BW181" s="198"/>
      <c r="BX181" s="198"/>
      <c r="BY181" s="198"/>
      <c r="BZ181" s="198"/>
      <c r="CA181" s="198"/>
      <c r="CB181" s="198"/>
      <c r="CC181" s="198"/>
      <c r="CD181" s="198"/>
      <c r="CE181" s="198"/>
      <c r="CF181" s="198"/>
      <c r="CG181" s="198"/>
      <c r="CH181" s="198"/>
      <c r="CI181" s="198"/>
      <c r="CJ181" s="198"/>
      <c r="CK181" s="198"/>
      <c r="CL181" s="198"/>
      <c r="CM181" s="198"/>
      <c r="CN181" s="198"/>
      <c r="CO181" s="198"/>
      <c r="CP181" s="198"/>
      <c r="CQ181" s="198"/>
      <c r="CR181" s="198"/>
      <c r="CS181" s="198"/>
      <c r="CT181" s="198"/>
      <c r="CU181" s="198"/>
      <c r="CV181" s="198"/>
      <c r="CW181" s="198"/>
      <c r="CX181" s="198"/>
      <c r="CY181" s="198"/>
      <c r="CZ181" s="198"/>
      <c r="DA181" s="198"/>
      <c r="DB181" s="198"/>
      <c r="DC181" s="198"/>
      <c r="DD181" s="198"/>
      <c r="DE181" s="198"/>
      <c r="DF181" s="198"/>
      <c r="DG181" s="198"/>
      <c r="DH181" s="198"/>
      <c r="DI181" s="198"/>
      <c r="DJ181" s="198"/>
      <c r="DK181" s="198"/>
      <c r="DL181" s="198"/>
      <c r="DM181" s="198"/>
      <c r="DN181" s="198"/>
      <c r="DO181" s="198"/>
      <c r="DP181" s="198"/>
      <c r="DQ181" s="198"/>
      <c r="DR181" s="198"/>
    </row>
    <row r="182" spans="3:122">
      <c r="C182" s="233"/>
      <c r="BI182" s="198"/>
      <c r="BJ182" s="198"/>
      <c r="BK182" s="198"/>
      <c r="BL182" s="198"/>
      <c r="BM182" s="198"/>
      <c r="BN182" s="198"/>
      <c r="BO182" s="198"/>
      <c r="BP182" s="198"/>
      <c r="BQ182" s="198"/>
      <c r="BR182" s="198"/>
      <c r="BS182" s="198"/>
      <c r="BT182" s="198"/>
      <c r="BU182" s="198"/>
      <c r="BV182" s="198"/>
      <c r="BW182" s="198"/>
      <c r="BX182" s="198"/>
      <c r="BY182" s="198"/>
      <c r="BZ182" s="198"/>
      <c r="CA182" s="198"/>
      <c r="CB182" s="198"/>
      <c r="CC182" s="198"/>
      <c r="CD182" s="198"/>
      <c r="CE182" s="198"/>
      <c r="CF182" s="198"/>
      <c r="CG182" s="198"/>
      <c r="CH182" s="198"/>
      <c r="CI182" s="198"/>
      <c r="CJ182" s="198"/>
      <c r="CK182" s="198"/>
      <c r="CL182" s="198"/>
      <c r="CM182" s="198"/>
      <c r="CN182" s="198"/>
      <c r="CO182" s="198"/>
      <c r="CP182" s="198"/>
      <c r="CQ182" s="198"/>
      <c r="CR182" s="198"/>
      <c r="CS182" s="198"/>
      <c r="CT182" s="198"/>
      <c r="CU182" s="198"/>
      <c r="CV182" s="198"/>
      <c r="CW182" s="198"/>
      <c r="CX182" s="198"/>
      <c r="CY182" s="198"/>
      <c r="CZ182" s="198"/>
      <c r="DA182" s="198"/>
      <c r="DB182" s="198"/>
      <c r="DC182" s="198"/>
      <c r="DD182" s="198"/>
      <c r="DE182" s="198"/>
      <c r="DF182" s="198"/>
      <c r="DG182" s="198"/>
      <c r="DH182" s="198"/>
      <c r="DI182" s="198"/>
      <c r="DJ182" s="198"/>
      <c r="DK182" s="198"/>
      <c r="DL182" s="198"/>
      <c r="DM182" s="198"/>
      <c r="DN182" s="198"/>
      <c r="DO182" s="198"/>
      <c r="DP182" s="198"/>
      <c r="DQ182" s="198"/>
      <c r="DR182" s="198"/>
    </row>
    <row r="183" spans="3:122">
      <c r="C183" s="233"/>
      <c r="BI183" s="198"/>
      <c r="BJ183" s="198"/>
      <c r="BK183" s="198"/>
      <c r="BL183" s="198"/>
      <c r="BM183" s="198"/>
      <c r="BN183" s="198"/>
      <c r="BO183" s="198"/>
      <c r="BP183" s="198"/>
      <c r="BQ183" s="198"/>
      <c r="BR183" s="198"/>
      <c r="BS183" s="198"/>
      <c r="BT183" s="198"/>
      <c r="BU183" s="198"/>
      <c r="BV183" s="198"/>
      <c r="BW183" s="198"/>
      <c r="BX183" s="198"/>
      <c r="BY183" s="198"/>
      <c r="BZ183" s="198"/>
      <c r="CA183" s="198"/>
      <c r="CB183" s="198"/>
      <c r="CC183" s="198"/>
      <c r="CD183" s="198"/>
      <c r="CE183" s="198"/>
      <c r="CF183" s="198"/>
      <c r="CG183" s="198"/>
      <c r="CH183" s="198"/>
      <c r="CI183" s="198"/>
      <c r="CJ183" s="198"/>
      <c r="CK183" s="198"/>
      <c r="CL183" s="198"/>
      <c r="CM183" s="198"/>
      <c r="CN183" s="198"/>
      <c r="CO183" s="198"/>
      <c r="CP183" s="198"/>
      <c r="CQ183" s="198"/>
      <c r="CR183" s="198"/>
      <c r="CS183" s="198"/>
      <c r="CT183" s="198"/>
      <c r="CU183" s="198"/>
      <c r="CV183" s="198"/>
      <c r="CW183" s="198"/>
      <c r="CX183" s="198"/>
      <c r="CY183" s="198"/>
      <c r="CZ183" s="198"/>
      <c r="DA183" s="198"/>
      <c r="DB183" s="198"/>
      <c r="DC183" s="198"/>
      <c r="DD183" s="198"/>
      <c r="DE183" s="198"/>
      <c r="DF183" s="198"/>
      <c r="DG183" s="198"/>
      <c r="DH183" s="198"/>
      <c r="DI183" s="198"/>
      <c r="DJ183" s="198"/>
      <c r="DK183" s="198"/>
      <c r="DL183" s="198"/>
      <c r="DM183" s="198"/>
      <c r="DN183" s="198"/>
      <c r="DO183" s="198"/>
      <c r="DP183" s="198"/>
      <c r="DQ183" s="198"/>
      <c r="DR183" s="198"/>
    </row>
    <row r="184" spans="3:122">
      <c r="C184" s="233"/>
      <c r="BI184" s="198"/>
      <c r="BJ184" s="198"/>
      <c r="BK184" s="198"/>
      <c r="BL184" s="198"/>
      <c r="BM184" s="198"/>
      <c r="BN184" s="198"/>
      <c r="BO184" s="198"/>
      <c r="BP184" s="198"/>
      <c r="BQ184" s="198"/>
      <c r="BR184" s="198"/>
      <c r="BS184" s="198"/>
      <c r="BT184" s="198"/>
      <c r="BU184" s="198"/>
      <c r="BV184" s="198"/>
      <c r="BW184" s="198"/>
      <c r="BX184" s="198"/>
      <c r="BY184" s="198"/>
      <c r="BZ184" s="198"/>
      <c r="CA184" s="198"/>
      <c r="CB184" s="198"/>
      <c r="CC184" s="198"/>
      <c r="CD184" s="198"/>
      <c r="CE184" s="198"/>
      <c r="CF184" s="198"/>
      <c r="CG184" s="198"/>
      <c r="CH184" s="198"/>
      <c r="CI184" s="198"/>
      <c r="CJ184" s="198"/>
      <c r="CK184" s="198"/>
      <c r="CL184" s="198"/>
      <c r="CM184" s="198"/>
      <c r="CN184" s="198"/>
      <c r="CO184" s="198"/>
      <c r="CP184" s="198"/>
      <c r="CQ184" s="198"/>
      <c r="CR184" s="198"/>
      <c r="CS184" s="198"/>
      <c r="CT184" s="198"/>
      <c r="CU184" s="198"/>
      <c r="CV184" s="198"/>
      <c r="CW184" s="198"/>
      <c r="CX184" s="198"/>
      <c r="CY184" s="198"/>
      <c r="CZ184" s="198"/>
      <c r="DA184" s="198"/>
      <c r="DB184" s="198"/>
      <c r="DC184" s="198"/>
      <c r="DD184" s="198"/>
      <c r="DE184" s="198"/>
      <c r="DF184" s="198"/>
      <c r="DG184" s="198"/>
      <c r="DH184" s="198"/>
      <c r="DI184" s="198"/>
      <c r="DJ184" s="198"/>
      <c r="DK184" s="198"/>
      <c r="DL184" s="198"/>
      <c r="DM184" s="198"/>
      <c r="DN184" s="198"/>
      <c r="DO184" s="198"/>
      <c r="DP184" s="198"/>
      <c r="DQ184" s="198"/>
      <c r="DR184" s="198"/>
    </row>
    <row r="185" spans="3:122">
      <c r="C185" s="233"/>
      <c r="BI185" s="198"/>
      <c r="BJ185" s="198"/>
      <c r="BK185" s="198"/>
      <c r="BL185" s="198"/>
      <c r="BM185" s="198"/>
      <c r="BN185" s="198"/>
      <c r="BO185" s="198"/>
      <c r="BP185" s="198"/>
      <c r="BQ185" s="198"/>
      <c r="BR185" s="198"/>
      <c r="BS185" s="198"/>
      <c r="BT185" s="198"/>
      <c r="BU185" s="198"/>
      <c r="BV185" s="198"/>
      <c r="BW185" s="198"/>
      <c r="BX185" s="198"/>
      <c r="BY185" s="198"/>
      <c r="BZ185" s="198"/>
      <c r="CA185" s="198"/>
      <c r="CB185" s="198"/>
      <c r="CC185" s="198"/>
      <c r="CD185" s="198"/>
      <c r="CE185" s="198"/>
      <c r="CF185" s="198"/>
      <c r="CG185" s="198"/>
      <c r="CH185" s="198"/>
      <c r="CI185" s="198"/>
      <c r="CJ185" s="198"/>
      <c r="CK185" s="198"/>
      <c r="CL185" s="198"/>
      <c r="CM185" s="198"/>
      <c r="CN185" s="198"/>
      <c r="CO185" s="198"/>
      <c r="CP185" s="198"/>
      <c r="CQ185" s="198"/>
      <c r="CR185" s="198"/>
      <c r="CS185" s="198"/>
      <c r="CT185" s="198"/>
      <c r="CU185" s="198"/>
      <c r="CV185" s="198"/>
      <c r="CW185" s="198"/>
      <c r="CX185" s="198"/>
      <c r="CY185" s="198"/>
      <c r="CZ185" s="198"/>
      <c r="DA185" s="198"/>
      <c r="DB185" s="198"/>
      <c r="DC185" s="198"/>
      <c r="DD185" s="198"/>
      <c r="DE185" s="198"/>
      <c r="DF185" s="198"/>
      <c r="DG185" s="198"/>
      <c r="DH185" s="198"/>
      <c r="DI185" s="198"/>
      <c r="DJ185" s="198"/>
      <c r="DK185" s="198"/>
      <c r="DL185" s="198"/>
      <c r="DM185" s="198"/>
      <c r="DN185" s="198"/>
      <c r="DO185" s="198"/>
      <c r="DP185" s="198"/>
      <c r="DQ185" s="198"/>
      <c r="DR185" s="198"/>
    </row>
    <row r="186" spans="3:122">
      <c r="C186" s="233"/>
      <c r="BI186" s="198"/>
      <c r="BJ186" s="198"/>
      <c r="BK186" s="198"/>
      <c r="BL186" s="198"/>
      <c r="BM186" s="198"/>
      <c r="BN186" s="198"/>
      <c r="BO186" s="198"/>
      <c r="BP186" s="198"/>
      <c r="BQ186" s="198"/>
      <c r="BR186" s="198"/>
      <c r="BS186" s="198"/>
      <c r="BT186" s="198"/>
      <c r="BU186" s="198"/>
      <c r="BV186" s="198"/>
      <c r="BW186" s="198"/>
      <c r="BX186" s="198"/>
      <c r="BY186" s="198"/>
      <c r="BZ186" s="198"/>
      <c r="CA186" s="198"/>
      <c r="CB186" s="198"/>
      <c r="CC186" s="198"/>
      <c r="CD186" s="198"/>
      <c r="CE186" s="198"/>
      <c r="CF186" s="198"/>
      <c r="CG186" s="198"/>
      <c r="CH186" s="198"/>
      <c r="CI186" s="198"/>
      <c r="CJ186" s="198"/>
      <c r="CK186" s="198"/>
      <c r="CL186" s="198"/>
      <c r="CM186" s="198"/>
      <c r="CN186" s="198"/>
      <c r="CO186" s="198"/>
      <c r="CP186" s="198"/>
      <c r="CQ186" s="198"/>
      <c r="CR186" s="198"/>
      <c r="CS186" s="198"/>
      <c r="CT186" s="198"/>
      <c r="CU186" s="198"/>
      <c r="CV186" s="198"/>
      <c r="CW186" s="198"/>
      <c r="CX186" s="198"/>
      <c r="CY186" s="198"/>
      <c r="CZ186" s="198"/>
      <c r="DA186" s="198"/>
      <c r="DB186" s="198"/>
      <c r="DC186" s="198"/>
      <c r="DD186" s="198"/>
      <c r="DE186" s="198"/>
      <c r="DF186" s="198"/>
      <c r="DG186" s="198"/>
      <c r="DH186" s="198"/>
      <c r="DI186" s="198"/>
      <c r="DJ186" s="198"/>
      <c r="DK186" s="198"/>
      <c r="DL186" s="198"/>
      <c r="DM186" s="198"/>
      <c r="DN186" s="198"/>
      <c r="DO186" s="198"/>
      <c r="DP186" s="198"/>
      <c r="DQ186" s="198"/>
      <c r="DR186" s="198"/>
    </row>
    <row r="187" spans="3:122">
      <c r="C187" s="233"/>
      <c r="BI187" s="198"/>
      <c r="BJ187" s="198"/>
      <c r="BK187" s="198"/>
      <c r="BL187" s="198"/>
      <c r="BM187" s="198"/>
      <c r="BN187" s="198"/>
      <c r="BO187" s="198"/>
      <c r="BP187" s="198"/>
      <c r="BQ187" s="198"/>
      <c r="BR187" s="198"/>
      <c r="BS187" s="198"/>
      <c r="BT187" s="198"/>
      <c r="BU187" s="198"/>
      <c r="BV187" s="198"/>
      <c r="BW187" s="198"/>
      <c r="BX187" s="198"/>
      <c r="BY187" s="198"/>
      <c r="BZ187" s="198"/>
      <c r="CA187" s="198"/>
      <c r="CB187" s="198"/>
      <c r="CC187" s="198"/>
      <c r="CD187" s="198"/>
      <c r="CE187" s="198"/>
      <c r="CF187" s="198"/>
      <c r="CG187" s="198"/>
      <c r="CH187" s="198"/>
      <c r="CI187" s="198"/>
      <c r="CJ187" s="198"/>
      <c r="CK187" s="198"/>
      <c r="CL187" s="198"/>
      <c r="CM187" s="198"/>
      <c r="CN187" s="198"/>
      <c r="CO187" s="198"/>
      <c r="CP187" s="198"/>
      <c r="CQ187" s="198"/>
      <c r="CR187" s="198"/>
      <c r="CS187" s="198"/>
      <c r="CT187" s="198"/>
      <c r="CU187" s="198"/>
      <c r="CV187" s="198"/>
      <c r="CW187" s="198"/>
      <c r="CX187" s="198"/>
      <c r="CY187" s="198"/>
      <c r="CZ187" s="198"/>
      <c r="DA187" s="198"/>
      <c r="DB187" s="198"/>
      <c r="DC187" s="198"/>
      <c r="DD187" s="198"/>
      <c r="DE187" s="198"/>
      <c r="DF187" s="198"/>
      <c r="DG187" s="198"/>
      <c r="DH187" s="198"/>
      <c r="DI187" s="198"/>
      <c r="DJ187" s="198"/>
      <c r="DK187" s="198"/>
      <c r="DL187" s="198"/>
      <c r="DM187" s="198"/>
      <c r="DN187" s="198"/>
      <c r="DO187" s="198"/>
      <c r="DP187" s="198"/>
      <c r="DQ187" s="198"/>
      <c r="DR187" s="198"/>
    </row>
    <row r="188" spans="3:122">
      <c r="C188" s="233"/>
      <c r="BI188" s="198"/>
      <c r="BJ188" s="198"/>
      <c r="BK188" s="198"/>
      <c r="BL188" s="198"/>
      <c r="BM188" s="198"/>
      <c r="BN188" s="198"/>
      <c r="BO188" s="198"/>
      <c r="BP188" s="198"/>
      <c r="BQ188" s="198"/>
      <c r="BR188" s="198"/>
      <c r="BS188" s="198"/>
      <c r="BT188" s="198"/>
      <c r="BU188" s="198"/>
      <c r="BV188" s="198"/>
      <c r="BW188" s="198"/>
      <c r="BX188" s="198"/>
      <c r="BY188" s="198"/>
      <c r="BZ188" s="198"/>
      <c r="CA188" s="198"/>
      <c r="CB188" s="198"/>
      <c r="CC188" s="198"/>
      <c r="CD188" s="198"/>
      <c r="CE188" s="198"/>
      <c r="CF188" s="198"/>
      <c r="CG188" s="198"/>
      <c r="CH188" s="198"/>
      <c r="CI188" s="198"/>
      <c r="CJ188" s="198"/>
      <c r="CK188" s="198"/>
      <c r="CL188" s="198"/>
      <c r="CM188" s="198"/>
      <c r="CN188" s="198"/>
      <c r="CO188" s="198"/>
      <c r="CP188" s="198"/>
      <c r="CQ188" s="198"/>
      <c r="CR188" s="198"/>
      <c r="CS188" s="198"/>
      <c r="CT188" s="198"/>
      <c r="CU188" s="198"/>
      <c r="CV188" s="198"/>
      <c r="CW188" s="198"/>
      <c r="CX188" s="198"/>
      <c r="CY188" s="198"/>
      <c r="CZ188" s="198"/>
      <c r="DA188" s="198"/>
      <c r="DB188" s="198"/>
      <c r="DC188" s="198"/>
      <c r="DD188" s="198"/>
      <c r="DE188" s="198"/>
      <c r="DF188" s="198"/>
      <c r="DG188" s="198"/>
      <c r="DH188" s="198"/>
      <c r="DI188" s="198"/>
      <c r="DJ188" s="198"/>
      <c r="DK188" s="198"/>
      <c r="DL188" s="198"/>
      <c r="DM188" s="198"/>
      <c r="DN188" s="198"/>
      <c r="DO188" s="198"/>
      <c r="DP188" s="198"/>
      <c r="DQ188" s="198"/>
      <c r="DR188" s="198"/>
    </row>
    <row r="189" spans="3:122">
      <c r="C189" s="233"/>
      <c r="BI189" s="198"/>
      <c r="BJ189" s="198"/>
      <c r="BK189" s="198"/>
      <c r="BL189" s="198"/>
      <c r="BM189" s="198"/>
      <c r="BN189" s="198"/>
      <c r="BO189" s="198"/>
      <c r="BP189" s="198"/>
      <c r="BQ189" s="198"/>
      <c r="BR189" s="198"/>
      <c r="BS189" s="198"/>
      <c r="BT189" s="198"/>
      <c r="BU189" s="198"/>
      <c r="BV189" s="198"/>
      <c r="BW189" s="198"/>
      <c r="BX189" s="198"/>
      <c r="BY189" s="198"/>
      <c r="BZ189" s="198"/>
      <c r="CA189" s="198"/>
      <c r="CB189" s="198"/>
      <c r="CC189" s="198"/>
      <c r="CD189" s="198"/>
      <c r="CE189" s="198"/>
      <c r="CF189" s="198"/>
      <c r="CG189" s="198"/>
      <c r="CH189" s="198"/>
      <c r="CI189" s="198"/>
      <c r="CJ189" s="198"/>
      <c r="CK189" s="198"/>
      <c r="CL189" s="198"/>
      <c r="CM189" s="198"/>
      <c r="CN189" s="198"/>
      <c r="CO189" s="198"/>
      <c r="CP189" s="198"/>
      <c r="CQ189" s="198"/>
      <c r="CR189" s="198"/>
      <c r="CS189" s="198"/>
      <c r="CT189" s="198"/>
      <c r="CU189" s="198"/>
      <c r="CV189" s="198"/>
      <c r="CW189" s="198"/>
      <c r="CX189" s="198"/>
      <c r="CY189" s="198"/>
      <c r="CZ189" s="198"/>
      <c r="DA189" s="198"/>
      <c r="DB189" s="198"/>
      <c r="DC189" s="198"/>
      <c r="DD189" s="198"/>
      <c r="DE189" s="198"/>
      <c r="DF189" s="198"/>
      <c r="DG189" s="198"/>
      <c r="DH189" s="198"/>
      <c r="DI189" s="198"/>
      <c r="DJ189" s="198"/>
      <c r="DK189" s="198"/>
      <c r="DL189" s="198"/>
      <c r="DM189" s="198"/>
      <c r="DN189" s="198"/>
      <c r="DO189" s="198"/>
      <c r="DP189" s="198"/>
      <c r="DQ189" s="198"/>
      <c r="DR189" s="198"/>
    </row>
    <row r="190" spans="3:122">
      <c r="C190" s="233"/>
      <c r="BI190" s="198"/>
      <c r="BJ190" s="198"/>
      <c r="BK190" s="198"/>
      <c r="BL190" s="198"/>
      <c r="BM190" s="198"/>
      <c r="BN190" s="198"/>
      <c r="BO190" s="198"/>
      <c r="BP190" s="198"/>
      <c r="BQ190" s="198"/>
      <c r="BR190" s="198"/>
      <c r="BS190" s="198"/>
      <c r="BT190" s="198"/>
      <c r="BU190" s="198"/>
      <c r="BV190" s="198"/>
      <c r="BW190" s="198"/>
      <c r="BX190" s="198"/>
      <c r="BY190" s="198"/>
      <c r="BZ190" s="198"/>
      <c r="CA190" s="198"/>
      <c r="CB190" s="198"/>
      <c r="CC190" s="198"/>
      <c r="CD190" s="198"/>
      <c r="CE190" s="198"/>
      <c r="CF190" s="198"/>
      <c r="CG190" s="198"/>
      <c r="CH190" s="198"/>
      <c r="CI190" s="198"/>
      <c r="CJ190" s="198"/>
      <c r="CK190" s="198"/>
      <c r="CL190" s="198"/>
      <c r="CM190" s="198"/>
      <c r="CN190" s="198"/>
      <c r="CO190" s="198"/>
      <c r="CP190" s="198"/>
      <c r="CQ190" s="198"/>
      <c r="CR190" s="198"/>
      <c r="CS190" s="198"/>
      <c r="CT190" s="198"/>
      <c r="CU190" s="198"/>
      <c r="CV190" s="198"/>
      <c r="CW190" s="198"/>
      <c r="CX190" s="198"/>
      <c r="CY190" s="198"/>
      <c r="CZ190" s="198"/>
      <c r="DA190" s="198"/>
      <c r="DB190" s="198"/>
      <c r="DC190" s="198"/>
      <c r="DD190" s="198"/>
      <c r="DE190" s="198"/>
      <c r="DF190" s="198"/>
      <c r="DG190" s="198"/>
      <c r="DH190" s="198"/>
      <c r="DI190" s="198"/>
      <c r="DJ190" s="198"/>
      <c r="DK190" s="198"/>
      <c r="DL190" s="198"/>
      <c r="DM190" s="198"/>
      <c r="DN190" s="198"/>
      <c r="DO190" s="198"/>
      <c r="DP190" s="198"/>
      <c r="DQ190" s="198"/>
      <c r="DR190" s="198"/>
    </row>
    <row r="191" spans="3:122">
      <c r="C191" s="233"/>
      <c r="BI191" s="198"/>
      <c r="BJ191" s="198"/>
      <c r="BK191" s="198"/>
      <c r="BL191" s="198"/>
      <c r="BM191" s="198"/>
      <c r="BN191" s="198"/>
      <c r="BO191" s="198"/>
      <c r="BP191" s="198"/>
      <c r="BQ191" s="198"/>
      <c r="BR191" s="198"/>
      <c r="BS191" s="198"/>
      <c r="BT191" s="198"/>
      <c r="BU191" s="198"/>
      <c r="BV191" s="198"/>
      <c r="BW191" s="198"/>
      <c r="BX191" s="198"/>
      <c r="BY191" s="198"/>
      <c r="BZ191" s="198"/>
      <c r="CA191" s="198"/>
      <c r="CB191" s="198"/>
      <c r="CC191" s="198"/>
      <c r="CD191" s="198"/>
      <c r="CE191" s="198"/>
      <c r="CF191" s="198"/>
      <c r="CG191" s="198"/>
      <c r="CH191" s="198"/>
      <c r="CI191" s="198"/>
      <c r="CJ191" s="198"/>
      <c r="CK191" s="198"/>
      <c r="CL191" s="198"/>
      <c r="CM191" s="198"/>
      <c r="CN191" s="198"/>
      <c r="CO191" s="198"/>
      <c r="CP191" s="198"/>
      <c r="CQ191" s="198"/>
      <c r="CR191" s="198"/>
      <c r="CS191" s="198"/>
      <c r="CT191" s="198"/>
      <c r="CU191" s="198"/>
      <c r="CV191" s="198"/>
      <c r="CW191" s="198"/>
      <c r="CX191" s="198"/>
      <c r="CY191" s="198"/>
      <c r="CZ191" s="198"/>
      <c r="DA191" s="198"/>
      <c r="DB191" s="198"/>
      <c r="DC191" s="198"/>
      <c r="DD191" s="198"/>
      <c r="DE191" s="198"/>
      <c r="DF191" s="198"/>
      <c r="DG191" s="198"/>
      <c r="DH191" s="198"/>
      <c r="DI191" s="198"/>
      <c r="DJ191" s="198"/>
      <c r="DK191" s="198"/>
      <c r="DL191" s="198"/>
      <c r="DM191" s="198"/>
      <c r="DN191" s="198"/>
      <c r="DO191" s="198"/>
      <c r="DP191" s="198"/>
      <c r="DQ191" s="198"/>
      <c r="DR191" s="198"/>
    </row>
    <row r="192" spans="3:122">
      <c r="C192" s="233"/>
      <c r="BI192" s="198"/>
      <c r="BJ192" s="198"/>
      <c r="BK192" s="198"/>
      <c r="BL192" s="198"/>
      <c r="BM192" s="198"/>
      <c r="BN192" s="198"/>
      <c r="BO192" s="198"/>
      <c r="BP192" s="198"/>
      <c r="BQ192" s="198"/>
      <c r="BR192" s="198"/>
      <c r="BS192" s="198"/>
      <c r="BT192" s="198"/>
      <c r="BU192" s="198"/>
      <c r="BV192" s="198"/>
      <c r="BW192" s="198"/>
      <c r="BX192" s="198"/>
      <c r="BY192" s="198"/>
      <c r="BZ192" s="198"/>
      <c r="CA192" s="198"/>
      <c r="CB192" s="198"/>
      <c r="CC192" s="198"/>
      <c r="CD192" s="198"/>
      <c r="CE192" s="198"/>
      <c r="CF192" s="198"/>
      <c r="CG192" s="198"/>
      <c r="CH192" s="198"/>
      <c r="CI192" s="198"/>
      <c r="CJ192" s="198"/>
      <c r="CK192" s="198"/>
      <c r="CL192" s="198"/>
      <c r="CM192" s="198"/>
      <c r="CN192" s="198"/>
      <c r="CO192" s="198"/>
      <c r="CP192" s="198"/>
      <c r="CQ192" s="198"/>
      <c r="CR192" s="198"/>
      <c r="CS192" s="198"/>
      <c r="CT192" s="198"/>
      <c r="CU192" s="198"/>
      <c r="CV192" s="198"/>
      <c r="CW192" s="198"/>
      <c r="CX192" s="198"/>
      <c r="CY192" s="198"/>
      <c r="CZ192" s="198"/>
      <c r="DA192" s="198"/>
      <c r="DB192" s="198"/>
      <c r="DC192" s="198"/>
      <c r="DD192" s="198"/>
      <c r="DE192" s="198"/>
      <c r="DF192" s="198"/>
      <c r="DG192" s="198"/>
      <c r="DH192" s="198"/>
      <c r="DI192" s="198"/>
      <c r="DJ192" s="198"/>
      <c r="DK192" s="198"/>
      <c r="DL192" s="198"/>
      <c r="DM192" s="198"/>
      <c r="DN192" s="198"/>
      <c r="DO192" s="198"/>
      <c r="DP192" s="198"/>
      <c r="DQ192" s="198"/>
      <c r="DR192" s="198"/>
    </row>
    <row r="193" spans="3:122">
      <c r="C193" s="233"/>
      <c r="BI193" s="198"/>
      <c r="BJ193" s="198"/>
      <c r="BK193" s="198"/>
      <c r="BL193" s="198"/>
      <c r="BM193" s="198"/>
      <c r="BN193" s="198"/>
      <c r="BO193" s="198"/>
      <c r="BP193" s="198"/>
      <c r="BQ193" s="198"/>
      <c r="BR193" s="198"/>
      <c r="BS193" s="198"/>
      <c r="BT193" s="198"/>
      <c r="BU193" s="198"/>
      <c r="BV193" s="198"/>
      <c r="BW193" s="198"/>
      <c r="BX193" s="198"/>
      <c r="BY193" s="198"/>
      <c r="BZ193" s="198"/>
      <c r="CA193" s="198"/>
      <c r="CB193" s="198"/>
      <c r="CC193" s="198"/>
      <c r="CD193" s="198"/>
      <c r="CE193" s="198"/>
      <c r="CF193" s="198"/>
      <c r="CG193" s="198"/>
      <c r="CH193" s="198"/>
      <c r="CI193" s="198"/>
      <c r="CJ193" s="198"/>
      <c r="CK193" s="198"/>
      <c r="CL193" s="198"/>
      <c r="CM193" s="198"/>
      <c r="CN193" s="198"/>
      <c r="CO193" s="198"/>
      <c r="CP193" s="198"/>
      <c r="CQ193" s="198"/>
      <c r="CR193" s="198"/>
      <c r="CS193" s="198"/>
      <c r="CT193" s="198"/>
      <c r="CU193" s="198"/>
      <c r="CV193" s="198"/>
      <c r="CW193" s="198"/>
      <c r="CX193" s="198"/>
      <c r="CY193" s="198"/>
      <c r="CZ193" s="198"/>
      <c r="DA193" s="198"/>
      <c r="DB193" s="198"/>
      <c r="DC193" s="198"/>
      <c r="DD193" s="198"/>
      <c r="DE193" s="198"/>
      <c r="DF193" s="198"/>
      <c r="DG193" s="198"/>
      <c r="DH193" s="198"/>
      <c r="DI193" s="198"/>
      <c r="DJ193" s="198"/>
      <c r="DK193" s="198"/>
      <c r="DL193" s="198"/>
      <c r="DM193" s="198"/>
      <c r="DN193" s="198"/>
      <c r="DO193" s="198"/>
      <c r="DP193" s="198"/>
      <c r="DQ193" s="198"/>
      <c r="DR193" s="198"/>
    </row>
    <row r="194" spans="3:122">
      <c r="C194" s="233"/>
      <c r="BI194" s="198"/>
      <c r="BJ194" s="198"/>
      <c r="BK194" s="198"/>
      <c r="BL194" s="198"/>
      <c r="BM194" s="198"/>
      <c r="BN194" s="198"/>
      <c r="BO194" s="198"/>
      <c r="BP194" s="198"/>
      <c r="BQ194" s="198"/>
      <c r="BR194" s="198"/>
      <c r="BS194" s="198"/>
      <c r="BT194" s="198"/>
      <c r="BU194" s="198"/>
      <c r="BV194" s="198"/>
      <c r="BW194" s="198"/>
      <c r="BX194" s="198"/>
      <c r="BY194" s="198"/>
      <c r="BZ194" s="198"/>
      <c r="CA194" s="198"/>
      <c r="CB194" s="198"/>
      <c r="CC194" s="198"/>
      <c r="CD194" s="198"/>
      <c r="CE194" s="198"/>
      <c r="CF194" s="198"/>
      <c r="CG194" s="198"/>
      <c r="CH194" s="198"/>
      <c r="CI194" s="198"/>
      <c r="CJ194" s="198"/>
      <c r="CK194" s="198"/>
      <c r="CL194" s="198"/>
      <c r="CM194" s="198"/>
      <c r="CN194" s="198"/>
      <c r="CO194" s="198"/>
      <c r="CP194" s="198"/>
      <c r="CQ194" s="198"/>
      <c r="CR194" s="198"/>
      <c r="CS194" s="198"/>
      <c r="CT194" s="198"/>
      <c r="CU194" s="198"/>
      <c r="CV194" s="198"/>
      <c r="CW194" s="198"/>
      <c r="CX194" s="198"/>
      <c r="CY194" s="198"/>
      <c r="CZ194" s="198"/>
      <c r="DA194" s="198"/>
      <c r="DB194" s="198"/>
      <c r="DC194" s="198"/>
      <c r="DD194" s="198"/>
      <c r="DE194" s="198"/>
      <c r="DF194" s="198"/>
      <c r="DG194" s="198"/>
      <c r="DH194" s="198"/>
      <c r="DI194" s="198"/>
      <c r="DJ194" s="198"/>
      <c r="DK194" s="198"/>
      <c r="DL194" s="198"/>
      <c r="DM194" s="198"/>
      <c r="DN194" s="198"/>
      <c r="DO194" s="198"/>
      <c r="DP194" s="198"/>
      <c r="DQ194" s="198"/>
      <c r="DR194" s="198"/>
    </row>
    <row r="195" spans="3:122">
      <c r="C195" s="233"/>
      <c r="BI195" s="198"/>
      <c r="BJ195" s="198"/>
      <c r="BK195" s="198"/>
      <c r="BL195" s="198"/>
      <c r="BM195" s="198"/>
      <c r="BN195" s="198"/>
      <c r="BO195" s="198"/>
      <c r="BP195" s="198"/>
      <c r="BQ195" s="198"/>
      <c r="BR195" s="198"/>
      <c r="BS195" s="198"/>
      <c r="BT195" s="198"/>
      <c r="BU195" s="198"/>
      <c r="BV195" s="198"/>
      <c r="BW195" s="198"/>
      <c r="BX195" s="198"/>
      <c r="BY195" s="198"/>
      <c r="BZ195" s="198"/>
      <c r="CA195" s="198"/>
      <c r="CB195" s="198"/>
      <c r="CC195" s="198"/>
      <c r="CD195" s="198"/>
      <c r="CE195" s="198"/>
      <c r="CF195" s="198"/>
      <c r="CG195" s="198"/>
      <c r="CH195" s="198"/>
      <c r="CI195" s="198"/>
      <c r="CJ195" s="198"/>
      <c r="CK195" s="198"/>
      <c r="CL195" s="198"/>
      <c r="CM195" s="198"/>
      <c r="CN195" s="198"/>
      <c r="CO195" s="198"/>
      <c r="CP195" s="198"/>
      <c r="CQ195" s="198"/>
      <c r="CR195" s="198"/>
      <c r="CS195" s="198"/>
      <c r="CT195" s="198"/>
      <c r="CU195" s="198"/>
      <c r="CV195" s="198"/>
      <c r="CW195" s="198"/>
      <c r="CX195" s="198"/>
      <c r="CY195" s="198"/>
      <c r="CZ195" s="198"/>
      <c r="DA195" s="198"/>
      <c r="DB195" s="198"/>
      <c r="DC195" s="198"/>
      <c r="DD195" s="198"/>
      <c r="DE195" s="198"/>
      <c r="DF195" s="198"/>
      <c r="DG195" s="198"/>
      <c r="DH195" s="198"/>
      <c r="DI195" s="198"/>
      <c r="DJ195" s="198"/>
      <c r="DK195" s="198"/>
      <c r="DL195" s="198"/>
      <c r="DM195" s="198"/>
      <c r="DN195" s="198"/>
      <c r="DO195" s="198"/>
      <c r="DP195" s="198"/>
      <c r="DQ195" s="198"/>
      <c r="DR195" s="198"/>
    </row>
    <row r="196" spans="3:122">
      <c r="C196" s="233"/>
      <c r="BI196" s="198"/>
      <c r="BJ196" s="198"/>
      <c r="BK196" s="198"/>
      <c r="BL196" s="198"/>
      <c r="BM196" s="198"/>
      <c r="BN196" s="198"/>
      <c r="BO196" s="198"/>
      <c r="BP196" s="198"/>
      <c r="BQ196" s="198"/>
      <c r="BR196" s="198"/>
      <c r="BS196" s="198"/>
      <c r="BT196" s="198"/>
      <c r="BU196" s="198"/>
      <c r="BV196" s="198"/>
      <c r="BW196" s="198"/>
      <c r="BX196" s="198"/>
      <c r="BY196" s="198"/>
      <c r="BZ196" s="198"/>
      <c r="CA196" s="198"/>
      <c r="CB196" s="198"/>
      <c r="CC196" s="198"/>
      <c r="CD196" s="198"/>
      <c r="CE196" s="198"/>
      <c r="CF196" s="198"/>
      <c r="CG196" s="198"/>
      <c r="CH196" s="198"/>
      <c r="CI196" s="198"/>
      <c r="CJ196" s="198"/>
      <c r="CK196" s="198"/>
      <c r="CL196" s="198"/>
      <c r="CM196" s="198"/>
      <c r="CN196" s="198"/>
      <c r="CO196" s="198"/>
      <c r="CP196" s="198"/>
      <c r="CQ196" s="198"/>
      <c r="CR196" s="198"/>
      <c r="CS196" s="198"/>
      <c r="CT196" s="198"/>
      <c r="CU196" s="198"/>
      <c r="CV196" s="198"/>
      <c r="CW196" s="198"/>
      <c r="CX196" s="198"/>
      <c r="CY196" s="198"/>
      <c r="CZ196" s="198"/>
      <c r="DA196" s="198"/>
      <c r="DB196" s="198"/>
      <c r="DC196" s="198"/>
      <c r="DD196" s="198"/>
      <c r="DE196" s="198"/>
      <c r="DF196" s="198"/>
      <c r="DG196" s="198"/>
      <c r="DH196" s="198"/>
      <c r="DI196" s="198"/>
      <c r="DJ196" s="198"/>
      <c r="DK196" s="198"/>
      <c r="DL196" s="198"/>
      <c r="DM196" s="198"/>
      <c r="DN196" s="198"/>
      <c r="DO196" s="198"/>
      <c r="DP196" s="198"/>
      <c r="DQ196" s="198"/>
      <c r="DR196" s="198"/>
    </row>
    <row r="197" spans="3:122">
      <c r="C197" s="233"/>
      <c r="BI197" s="198"/>
      <c r="BJ197" s="198"/>
      <c r="BK197" s="198"/>
      <c r="BL197" s="198"/>
      <c r="BM197" s="198"/>
      <c r="BN197" s="198"/>
      <c r="BO197" s="198"/>
      <c r="BP197" s="198"/>
      <c r="BQ197" s="198"/>
      <c r="BR197" s="198"/>
      <c r="BS197" s="198"/>
      <c r="BT197" s="198"/>
      <c r="BU197" s="198"/>
      <c r="BV197" s="198"/>
      <c r="BW197" s="198"/>
      <c r="BX197" s="198"/>
      <c r="BY197" s="198"/>
      <c r="BZ197" s="198"/>
      <c r="CA197" s="198"/>
      <c r="CB197" s="198"/>
      <c r="CC197" s="198"/>
      <c r="CD197" s="198"/>
      <c r="CE197" s="198"/>
      <c r="CF197" s="198"/>
      <c r="CG197" s="198"/>
      <c r="CH197" s="198"/>
      <c r="CI197" s="198"/>
      <c r="CJ197" s="198"/>
      <c r="CK197" s="198"/>
      <c r="CL197" s="198"/>
      <c r="CM197" s="198"/>
      <c r="CN197" s="198"/>
      <c r="CO197" s="198"/>
      <c r="CP197" s="198"/>
      <c r="CQ197" s="198"/>
      <c r="CR197" s="198"/>
      <c r="CS197" s="198"/>
      <c r="CT197" s="198"/>
      <c r="CU197" s="198"/>
      <c r="CV197" s="198"/>
      <c r="CW197" s="198"/>
      <c r="CX197" s="198"/>
      <c r="CY197" s="198"/>
      <c r="CZ197" s="198"/>
      <c r="DA197" s="198"/>
      <c r="DB197" s="198"/>
      <c r="DC197" s="198"/>
      <c r="DD197" s="198"/>
      <c r="DE197" s="198"/>
      <c r="DF197" s="198"/>
      <c r="DG197" s="198"/>
      <c r="DH197" s="198"/>
      <c r="DI197" s="198"/>
      <c r="DJ197" s="198"/>
      <c r="DK197" s="198"/>
      <c r="DL197" s="198"/>
      <c r="DM197" s="198"/>
      <c r="DN197" s="198"/>
      <c r="DO197" s="198"/>
      <c r="DP197" s="198"/>
      <c r="DQ197" s="198"/>
      <c r="DR197" s="198"/>
    </row>
    <row r="198" spans="3:122">
      <c r="C198" s="233"/>
      <c r="BI198" s="198"/>
      <c r="BJ198" s="198"/>
      <c r="BK198" s="198"/>
      <c r="BL198" s="198"/>
      <c r="BM198" s="198"/>
      <c r="BN198" s="198"/>
      <c r="BO198" s="198"/>
      <c r="BP198" s="198"/>
      <c r="BQ198" s="198"/>
      <c r="BR198" s="198"/>
      <c r="BS198" s="198"/>
      <c r="BT198" s="198"/>
      <c r="BU198" s="198"/>
      <c r="BV198" s="198"/>
      <c r="BW198" s="198"/>
      <c r="BX198" s="198"/>
      <c r="BY198" s="198"/>
      <c r="BZ198" s="198"/>
      <c r="CA198" s="198"/>
      <c r="CB198" s="198"/>
      <c r="CC198" s="198"/>
      <c r="CD198" s="198"/>
      <c r="CE198" s="198"/>
      <c r="CF198" s="198"/>
      <c r="CG198" s="198"/>
      <c r="CH198" s="198"/>
      <c r="CI198" s="198"/>
      <c r="CJ198" s="198"/>
      <c r="CK198" s="198"/>
      <c r="CL198" s="198"/>
      <c r="CM198" s="198"/>
      <c r="CN198" s="198"/>
      <c r="CO198" s="198"/>
      <c r="CP198" s="198"/>
      <c r="CQ198" s="198"/>
      <c r="CR198" s="198"/>
      <c r="CS198" s="198"/>
      <c r="CT198" s="198"/>
      <c r="CU198" s="198"/>
      <c r="CV198" s="198"/>
      <c r="CW198" s="198"/>
      <c r="CX198" s="198"/>
      <c r="CY198" s="198"/>
      <c r="CZ198" s="198"/>
      <c r="DA198" s="198"/>
      <c r="DB198" s="198"/>
      <c r="DC198" s="198"/>
      <c r="DD198" s="198"/>
      <c r="DE198" s="198"/>
      <c r="DF198" s="198"/>
      <c r="DG198" s="198"/>
      <c r="DH198" s="198"/>
      <c r="DI198" s="198"/>
      <c r="DJ198" s="198"/>
      <c r="DK198" s="198"/>
      <c r="DL198" s="198"/>
      <c r="DM198" s="198"/>
      <c r="DN198" s="198"/>
      <c r="DO198" s="198"/>
      <c r="DP198" s="198"/>
      <c r="DQ198" s="198"/>
      <c r="DR198" s="198"/>
    </row>
    <row r="199" spans="3:122">
      <c r="C199" s="233"/>
      <c r="BI199" s="198"/>
      <c r="BJ199" s="198"/>
      <c r="BK199" s="198"/>
      <c r="BL199" s="198"/>
      <c r="BM199" s="198"/>
      <c r="BN199" s="198"/>
      <c r="BO199" s="198"/>
      <c r="BP199" s="198"/>
      <c r="BQ199" s="198"/>
      <c r="BR199" s="198"/>
      <c r="BS199" s="198"/>
      <c r="BT199" s="198"/>
      <c r="BU199" s="198"/>
      <c r="BV199" s="198"/>
      <c r="BW199" s="198"/>
      <c r="BX199" s="198"/>
      <c r="BY199" s="198"/>
      <c r="BZ199" s="198"/>
      <c r="CA199" s="198"/>
      <c r="CB199" s="198"/>
      <c r="CC199" s="198"/>
      <c r="CD199" s="198"/>
      <c r="CE199" s="198"/>
      <c r="CF199" s="198"/>
      <c r="CG199" s="198"/>
      <c r="CH199" s="198"/>
      <c r="CI199" s="198"/>
      <c r="CJ199" s="198"/>
      <c r="CK199" s="198"/>
      <c r="CL199" s="198"/>
      <c r="CM199" s="198"/>
      <c r="CN199" s="198"/>
      <c r="CO199" s="198"/>
      <c r="CP199" s="198"/>
      <c r="CQ199" s="198"/>
      <c r="CR199" s="198"/>
      <c r="CS199" s="198"/>
      <c r="CT199" s="198"/>
      <c r="CU199" s="198"/>
      <c r="CV199" s="198"/>
      <c r="CW199" s="198"/>
      <c r="CX199" s="198"/>
      <c r="CY199" s="198"/>
      <c r="CZ199" s="198"/>
      <c r="DA199" s="198"/>
      <c r="DB199" s="198"/>
      <c r="DC199" s="198"/>
      <c r="DD199" s="198"/>
      <c r="DE199" s="198"/>
      <c r="DF199" s="198"/>
      <c r="DG199" s="198"/>
      <c r="DH199" s="198"/>
      <c r="DI199" s="198"/>
      <c r="DJ199" s="198"/>
      <c r="DK199" s="198"/>
      <c r="DL199" s="198"/>
      <c r="DM199" s="198"/>
      <c r="DN199" s="198"/>
      <c r="DO199" s="198"/>
      <c r="DP199" s="198"/>
      <c r="DQ199" s="198"/>
      <c r="DR199" s="198"/>
    </row>
    <row r="200" spans="3:122">
      <c r="C200" s="233"/>
      <c r="BI200" s="198"/>
      <c r="BJ200" s="198"/>
      <c r="BK200" s="198"/>
      <c r="BL200" s="198"/>
      <c r="BM200" s="198"/>
      <c r="BN200" s="198"/>
      <c r="BO200" s="198"/>
      <c r="BP200" s="198"/>
      <c r="BQ200" s="198"/>
      <c r="BR200" s="198"/>
      <c r="BS200" s="198"/>
      <c r="BT200" s="198"/>
      <c r="BU200" s="198"/>
      <c r="BV200" s="198"/>
      <c r="BW200" s="198"/>
      <c r="BX200" s="198"/>
      <c r="BY200" s="198"/>
      <c r="BZ200" s="198"/>
      <c r="CA200" s="198"/>
      <c r="CB200" s="198"/>
      <c r="CC200" s="198"/>
      <c r="CD200" s="198"/>
      <c r="CE200" s="198"/>
      <c r="CF200" s="198"/>
      <c r="CG200" s="198"/>
      <c r="CH200" s="198"/>
      <c r="CI200" s="198"/>
      <c r="CJ200" s="198"/>
      <c r="CK200" s="198"/>
      <c r="CL200" s="198"/>
      <c r="CM200" s="198"/>
      <c r="CN200" s="198"/>
      <c r="CO200" s="198"/>
      <c r="CP200" s="198"/>
      <c r="CQ200" s="198"/>
      <c r="CR200" s="198"/>
      <c r="CS200" s="198"/>
      <c r="CT200" s="198"/>
      <c r="CU200" s="198"/>
      <c r="CV200" s="198"/>
      <c r="CW200" s="198"/>
      <c r="CX200" s="198"/>
      <c r="CY200" s="198"/>
      <c r="CZ200" s="198"/>
      <c r="DA200" s="198"/>
      <c r="DB200" s="198"/>
      <c r="DC200" s="198"/>
      <c r="DD200" s="198"/>
      <c r="DE200" s="198"/>
      <c r="DF200" s="198"/>
      <c r="DG200" s="198"/>
      <c r="DH200" s="198"/>
      <c r="DI200" s="198"/>
      <c r="DJ200" s="198"/>
      <c r="DK200" s="198"/>
      <c r="DL200" s="198"/>
      <c r="DM200" s="198"/>
      <c r="DN200" s="198"/>
      <c r="DO200" s="198"/>
      <c r="DP200" s="198"/>
      <c r="DQ200" s="198"/>
      <c r="DR200" s="198"/>
    </row>
    <row r="201" spans="3:122">
      <c r="C201" s="233"/>
      <c r="BI201" s="198"/>
      <c r="BJ201" s="198"/>
      <c r="BK201" s="198"/>
      <c r="BL201" s="198"/>
      <c r="BM201" s="198"/>
      <c r="BN201" s="198"/>
      <c r="BO201" s="198"/>
      <c r="BP201" s="198"/>
      <c r="BQ201" s="198"/>
      <c r="BR201" s="198"/>
      <c r="BS201" s="198"/>
      <c r="BT201" s="198"/>
      <c r="BU201" s="198"/>
      <c r="BV201" s="198"/>
      <c r="BW201" s="198"/>
      <c r="BX201" s="198"/>
      <c r="BY201" s="198"/>
      <c r="BZ201" s="198"/>
      <c r="CA201" s="198"/>
      <c r="CB201" s="198"/>
      <c r="CC201" s="198"/>
      <c r="CD201" s="198"/>
      <c r="CE201" s="198"/>
      <c r="CF201" s="198"/>
      <c r="CG201" s="198"/>
      <c r="CH201" s="198"/>
      <c r="CI201" s="198"/>
      <c r="CJ201" s="198"/>
      <c r="CK201" s="198"/>
      <c r="CL201" s="198"/>
      <c r="CM201" s="198"/>
      <c r="CN201" s="198"/>
      <c r="CO201" s="198"/>
      <c r="CP201" s="198"/>
      <c r="CQ201" s="198"/>
      <c r="CR201" s="198"/>
      <c r="CS201" s="198"/>
      <c r="CT201" s="198"/>
      <c r="CU201" s="198"/>
      <c r="CV201" s="198"/>
      <c r="CW201" s="198"/>
      <c r="CX201" s="198"/>
      <c r="CY201" s="198"/>
      <c r="CZ201" s="198"/>
      <c r="DA201" s="198"/>
      <c r="DB201" s="198"/>
      <c r="DC201" s="198"/>
      <c r="DD201" s="198"/>
      <c r="DE201" s="198"/>
      <c r="DF201" s="198"/>
      <c r="DG201" s="198"/>
      <c r="DH201" s="198"/>
      <c r="DI201" s="198"/>
      <c r="DJ201" s="198"/>
      <c r="DK201" s="198"/>
      <c r="DL201" s="198"/>
      <c r="DM201" s="198"/>
      <c r="DN201" s="198"/>
      <c r="DO201" s="198"/>
      <c r="DP201" s="198"/>
      <c r="DQ201" s="198"/>
      <c r="DR201" s="198"/>
    </row>
    <row r="202" spans="3:122">
      <c r="C202" s="233"/>
      <c r="BI202" s="198"/>
      <c r="BJ202" s="198"/>
      <c r="BK202" s="198"/>
      <c r="BL202" s="198"/>
      <c r="BM202" s="198"/>
      <c r="BN202" s="198"/>
      <c r="BO202" s="198"/>
      <c r="BP202" s="198"/>
      <c r="BQ202" s="198"/>
      <c r="BR202" s="198"/>
      <c r="BS202" s="198"/>
      <c r="BT202" s="198"/>
      <c r="BU202" s="198"/>
      <c r="BV202" s="198"/>
      <c r="BW202" s="198"/>
      <c r="BX202" s="198"/>
      <c r="BY202" s="198"/>
      <c r="BZ202" s="198"/>
      <c r="CA202" s="198"/>
      <c r="CB202" s="198"/>
      <c r="CC202" s="198"/>
      <c r="CD202" s="198"/>
      <c r="CE202" s="198"/>
      <c r="CF202" s="198"/>
      <c r="CG202" s="198"/>
      <c r="CH202" s="198"/>
      <c r="CI202" s="198"/>
      <c r="CJ202" s="198"/>
      <c r="CK202" s="198"/>
      <c r="CL202" s="198"/>
      <c r="CM202" s="198"/>
      <c r="CN202" s="198"/>
      <c r="CO202" s="198"/>
      <c r="CP202" s="198"/>
      <c r="CQ202" s="198"/>
      <c r="CR202" s="198"/>
      <c r="CS202" s="198"/>
      <c r="CT202" s="198"/>
      <c r="CU202" s="198"/>
      <c r="CV202" s="198"/>
      <c r="CW202" s="198"/>
      <c r="CX202" s="198"/>
      <c r="CY202" s="198"/>
      <c r="CZ202" s="198"/>
      <c r="DA202" s="198"/>
      <c r="DB202" s="198"/>
      <c r="DC202" s="198"/>
      <c r="DD202" s="198"/>
      <c r="DE202" s="198"/>
      <c r="DF202" s="198"/>
      <c r="DG202" s="198"/>
      <c r="DH202" s="198"/>
      <c r="DI202" s="198"/>
      <c r="DJ202" s="198"/>
      <c r="DK202" s="198"/>
      <c r="DL202" s="198"/>
      <c r="DM202" s="198"/>
      <c r="DN202" s="198"/>
      <c r="DO202" s="198"/>
      <c r="DP202" s="198"/>
      <c r="DQ202" s="198"/>
      <c r="DR202" s="198"/>
    </row>
    <row r="203" spans="3:122">
      <c r="C203" s="233"/>
      <c r="BI203" s="198"/>
      <c r="BJ203" s="198"/>
      <c r="BK203" s="198"/>
      <c r="BL203" s="198"/>
      <c r="BM203" s="198"/>
      <c r="BN203" s="198"/>
      <c r="BO203" s="198"/>
      <c r="BP203" s="198"/>
      <c r="BQ203" s="198"/>
      <c r="BR203" s="198"/>
      <c r="BS203" s="198"/>
      <c r="BT203" s="198"/>
      <c r="BU203" s="198"/>
      <c r="BV203" s="198"/>
      <c r="BW203" s="198"/>
      <c r="BX203" s="198"/>
      <c r="BY203" s="198"/>
      <c r="BZ203" s="198"/>
      <c r="CA203" s="198"/>
      <c r="CB203" s="198"/>
      <c r="CC203" s="198"/>
      <c r="CD203" s="198"/>
      <c r="CE203" s="198"/>
      <c r="CF203" s="198"/>
      <c r="CG203" s="198"/>
      <c r="CH203" s="198"/>
      <c r="CI203" s="198"/>
      <c r="CJ203" s="198"/>
      <c r="CK203" s="198"/>
      <c r="CL203" s="198"/>
      <c r="CM203" s="198"/>
      <c r="CN203" s="198"/>
      <c r="CO203" s="198"/>
      <c r="CP203" s="198"/>
      <c r="CQ203" s="198"/>
      <c r="CR203" s="198"/>
      <c r="CS203" s="198"/>
      <c r="CT203" s="198"/>
      <c r="CU203" s="198"/>
      <c r="CV203" s="198"/>
      <c r="CW203" s="198"/>
      <c r="CX203" s="198"/>
      <c r="CY203" s="198"/>
      <c r="CZ203" s="198"/>
      <c r="DA203" s="198"/>
      <c r="DB203" s="198"/>
      <c r="DC203" s="198"/>
      <c r="DD203" s="198"/>
      <c r="DE203" s="198"/>
      <c r="DF203" s="198"/>
      <c r="DG203" s="198"/>
      <c r="DH203" s="198"/>
      <c r="DI203" s="198"/>
      <c r="DJ203" s="198"/>
      <c r="DK203" s="198"/>
      <c r="DL203" s="198"/>
      <c r="DM203" s="198"/>
      <c r="DN203" s="198"/>
      <c r="DO203" s="198"/>
      <c r="DP203" s="198"/>
      <c r="DQ203" s="198"/>
      <c r="DR203" s="198"/>
    </row>
    <row r="204" spans="3:122">
      <c r="C204" s="233"/>
      <c r="BI204" s="198"/>
      <c r="BJ204" s="198"/>
      <c r="BK204" s="198"/>
      <c r="BL204" s="198"/>
      <c r="BM204" s="198"/>
      <c r="BN204" s="198"/>
      <c r="BO204" s="198"/>
      <c r="BP204" s="198"/>
      <c r="BQ204" s="198"/>
      <c r="BR204" s="198"/>
      <c r="BS204" s="198"/>
      <c r="BT204" s="198"/>
      <c r="BU204" s="198"/>
      <c r="BV204" s="198"/>
      <c r="BW204" s="198"/>
      <c r="BX204" s="198"/>
      <c r="BY204" s="198"/>
      <c r="BZ204" s="198"/>
      <c r="CA204" s="198"/>
      <c r="CB204" s="198"/>
      <c r="CC204" s="198"/>
      <c r="CD204" s="198"/>
      <c r="CE204" s="198"/>
      <c r="CF204" s="198"/>
      <c r="CG204" s="198"/>
      <c r="CH204" s="198"/>
      <c r="CI204" s="198"/>
      <c r="CJ204" s="198"/>
      <c r="CK204" s="198"/>
      <c r="CL204" s="198"/>
      <c r="CM204" s="198"/>
      <c r="CN204" s="198"/>
      <c r="CO204" s="198"/>
      <c r="CP204" s="198"/>
      <c r="CQ204" s="198"/>
      <c r="CR204" s="198"/>
      <c r="CS204" s="198"/>
      <c r="CT204" s="198"/>
      <c r="CU204" s="198"/>
      <c r="CV204" s="198"/>
      <c r="CW204" s="198"/>
      <c r="CX204" s="198"/>
      <c r="CY204" s="198"/>
      <c r="CZ204" s="198"/>
      <c r="DA204" s="198"/>
      <c r="DB204" s="198"/>
      <c r="DC204" s="198"/>
      <c r="DD204" s="198"/>
      <c r="DE204" s="198"/>
      <c r="DF204" s="198"/>
      <c r="DG204" s="198"/>
      <c r="DH204" s="198"/>
      <c r="DI204" s="198"/>
      <c r="DJ204" s="198"/>
      <c r="DK204" s="198"/>
      <c r="DL204" s="198"/>
      <c r="DM204" s="198"/>
      <c r="DN204" s="198"/>
      <c r="DO204" s="198"/>
      <c r="DP204" s="198"/>
      <c r="DQ204" s="198"/>
      <c r="DR204" s="198"/>
    </row>
    <row r="205" spans="3:122">
      <c r="C205" s="233"/>
      <c r="BI205" s="198"/>
      <c r="BJ205" s="198"/>
      <c r="BK205" s="198"/>
      <c r="BL205" s="198"/>
      <c r="BM205" s="198"/>
      <c r="BN205" s="198"/>
      <c r="BO205" s="198"/>
      <c r="BP205" s="198"/>
      <c r="BQ205" s="198"/>
      <c r="BR205" s="198"/>
      <c r="BS205" s="198"/>
      <c r="BT205" s="198"/>
      <c r="BU205" s="198"/>
      <c r="BV205" s="198"/>
      <c r="BW205" s="198"/>
      <c r="BX205" s="198"/>
      <c r="BY205" s="198"/>
      <c r="BZ205" s="198"/>
      <c r="CA205" s="198"/>
      <c r="CB205" s="198"/>
      <c r="CC205" s="198"/>
      <c r="CD205" s="198"/>
      <c r="CE205" s="198"/>
      <c r="CF205" s="198"/>
      <c r="CG205" s="198"/>
      <c r="CH205" s="198"/>
      <c r="CI205" s="198"/>
      <c r="CJ205" s="198"/>
      <c r="CK205" s="198"/>
      <c r="CL205" s="198"/>
      <c r="CM205" s="198"/>
      <c r="CN205" s="198"/>
      <c r="CO205" s="198"/>
      <c r="CP205" s="198"/>
      <c r="CQ205" s="198"/>
      <c r="CR205" s="198"/>
      <c r="CS205" s="198"/>
      <c r="CT205" s="198"/>
      <c r="CU205" s="198"/>
      <c r="CV205" s="198"/>
      <c r="CW205" s="198"/>
      <c r="CX205" s="198"/>
      <c r="CY205" s="198"/>
      <c r="CZ205" s="198"/>
      <c r="DA205" s="198"/>
      <c r="DB205" s="198"/>
      <c r="DC205" s="198"/>
      <c r="DD205" s="198"/>
      <c r="DE205" s="198"/>
      <c r="DF205" s="198"/>
      <c r="DG205" s="198"/>
      <c r="DH205" s="198"/>
      <c r="DI205" s="198"/>
      <c r="DJ205" s="198"/>
      <c r="DK205" s="198"/>
      <c r="DL205" s="198"/>
      <c r="DM205" s="198"/>
      <c r="DN205" s="198"/>
      <c r="DO205" s="198"/>
      <c r="DP205" s="198"/>
      <c r="DQ205" s="198"/>
      <c r="DR205" s="198"/>
    </row>
    <row r="206" spans="3:122">
      <c r="C206" s="233"/>
    </row>
    <row r="207" spans="3:122">
      <c r="C207" s="233"/>
    </row>
    <row r="208" spans="3:122">
      <c r="C208" s="233"/>
    </row>
    <row r="209" spans="3:3">
      <c r="C209" s="233"/>
    </row>
    <row r="210" spans="3:3">
      <c r="C210" s="233"/>
    </row>
    <row r="211" spans="3:3">
      <c r="C211" s="233"/>
    </row>
    <row r="212" spans="3:3">
      <c r="C212" s="233"/>
    </row>
    <row r="213" spans="3:3">
      <c r="C213" s="233"/>
    </row>
    <row r="214" spans="3:3">
      <c r="C214" s="233"/>
    </row>
    <row r="215" spans="3:3">
      <c r="C215" s="233"/>
    </row>
    <row r="216" spans="3:3">
      <c r="C216" s="233"/>
    </row>
    <row r="217" spans="3:3">
      <c r="C217" s="233"/>
    </row>
    <row r="218" spans="3:3">
      <c r="C218" s="233"/>
    </row>
    <row r="219" spans="3:3">
      <c r="C219" s="233"/>
    </row>
    <row r="220" spans="3:3">
      <c r="C220" s="233"/>
    </row>
    <row r="221" spans="3:3">
      <c r="C221" s="233"/>
    </row>
    <row r="222" spans="3:3">
      <c r="C222" s="233"/>
    </row>
    <row r="223" spans="3:3">
      <c r="C223" s="233"/>
    </row>
    <row r="224" spans="3:3">
      <c r="C224" s="233"/>
    </row>
    <row r="225" spans="3:3">
      <c r="C225" s="233"/>
    </row>
    <row r="226" spans="3:3">
      <c r="C226" s="233"/>
    </row>
    <row r="227" spans="3:3">
      <c r="C227" s="233"/>
    </row>
    <row r="228" spans="3:3">
      <c r="C228" s="233"/>
    </row>
    <row r="229" spans="3:3">
      <c r="C229" s="233"/>
    </row>
    <row r="230" spans="3:3">
      <c r="C230" s="233"/>
    </row>
    <row r="231" spans="3:3">
      <c r="C231" s="233"/>
    </row>
  </sheetData>
  <sheetProtection formatCells="0" formatColumns="0" formatRows="0" sort="0" autoFilter="0" pivotTables="0"/>
  <mergeCells count="28">
    <mergeCell ref="T9:U9"/>
    <mergeCell ref="T11:U11"/>
    <mergeCell ref="T12:U12"/>
    <mergeCell ref="V9:W9"/>
    <mergeCell ref="V11:W11"/>
    <mergeCell ref="V12:W12"/>
    <mergeCell ref="P9:Q9"/>
    <mergeCell ref="P11:Q11"/>
    <mergeCell ref="P12:Q12"/>
    <mergeCell ref="R9:S9"/>
    <mergeCell ref="R11:S11"/>
    <mergeCell ref="R12:S12"/>
    <mergeCell ref="D9:E9"/>
    <mergeCell ref="F9:G9"/>
    <mergeCell ref="N9:O9"/>
    <mergeCell ref="L9:M9"/>
    <mergeCell ref="J9:K9"/>
    <mergeCell ref="H9:I9"/>
    <mergeCell ref="F12:G12"/>
    <mergeCell ref="H12:I12"/>
    <mergeCell ref="J12:K12"/>
    <mergeCell ref="D12:E12"/>
    <mergeCell ref="C12:C13"/>
    <mergeCell ref="I6:K6"/>
    <mergeCell ref="H7:L7"/>
    <mergeCell ref="L12:M12"/>
    <mergeCell ref="N12:O12"/>
    <mergeCell ref="N11:O11"/>
  </mergeCells>
  <pageMargins left="0.70866141732283472" right="0.70866141732283472" top="0.99" bottom="0.74803149606299213" header="0.31496062992125984" footer="0.31496062992125984"/>
  <pageSetup scale="15" orientation="portrait" r:id="rId1"/>
  <rowBreaks count="1" manualBreakCount="1">
    <brk id="10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8" r:id="rId4" name="List Box 2">
              <controlPr defaultSize="0" autoLine="0" autoPict="0">
                <anchor moveWithCells="1">
                  <from>
                    <xdr:col>0</xdr:col>
                    <xdr:colOff>28575</xdr:colOff>
                    <xdr:row>0</xdr:row>
                    <xdr:rowOff>19050</xdr:rowOff>
                  </from>
                  <to>
                    <xdr:col>2</xdr:col>
                    <xdr:colOff>1247775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HP741"/>
  <sheetViews>
    <sheetView zoomScaleNormal="100" workbookViewId="0">
      <pane ySplit="12" topLeftCell="A13" activePane="bottomLeft" state="frozen"/>
      <selection pane="bottomLeft" activeCell="Z18" sqref="Z18"/>
    </sheetView>
  </sheetViews>
  <sheetFormatPr defaultRowHeight="12.75"/>
  <cols>
    <col min="1" max="2" width="9.140625" style="161" customWidth="1"/>
    <col min="3" max="3" width="37.42578125" style="161" customWidth="1"/>
    <col min="4" max="17" width="8" style="161" customWidth="1"/>
    <col min="18" max="23" width="8" style="160" customWidth="1"/>
    <col min="24" max="32" width="10.7109375" style="160" customWidth="1"/>
    <col min="33" max="33" width="13.85546875" style="322" customWidth="1"/>
    <col min="34" max="35" width="48.28515625" style="160" customWidth="1"/>
    <col min="36" max="42" width="9.140625" style="160" customWidth="1"/>
    <col min="43" max="111" width="9.140625" style="161" customWidth="1"/>
    <col min="112" max="112" width="12.7109375" style="161" customWidth="1"/>
    <col min="113" max="113" width="11.85546875" style="161" customWidth="1"/>
    <col min="114" max="119" width="9.140625" style="161" customWidth="1"/>
    <col min="120" max="120" width="9.140625" style="161" hidden="1" customWidth="1"/>
    <col min="121" max="121" width="10" style="161" hidden="1" customWidth="1"/>
    <col min="122" max="126" width="9.140625" style="161" hidden="1" customWidth="1"/>
    <col min="127" max="160" width="9.140625" style="161" customWidth="1"/>
    <col min="161" max="161" width="9.140625" style="161"/>
    <col min="162" max="162" width="11" style="161" bestFit="1" customWidth="1"/>
    <col min="163" max="163" width="17.42578125" style="161" bestFit="1" customWidth="1"/>
    <col min="164" max="164" width="9.140625" style="161"/>
    <col min="165" max="167" width="9.140625" style="161" hidden="1" customWidth="1"/>
    <col min="168" max="168" width="17.42578125" style="260" hidden="1" customWidth="1"/>
    <col min="169" max="169" width="9.140625" style="161" hidden="1" customWidth="1"/>
    <col min="170" max="170" width="11.5703125" style="161" hidden="1" customWidth="1"/>
    <col min="171" max="172" width="9.140625" style="161" hidden="1" customWidth="1"/>
    <col min="173" max="183" width="0" style="161" hidden="1" customWidth="1"/>
    <col min="184" max="185" width="9.140625" style="161"/>
    <col min="186" max="186" width="0" style="161" hidden="1" customWidth="1"/>
    <col min="187" max="16384" width="9.140625" style="161"/>
  </cols>
  <sheetData>
    <row r="1" spans="1:224">
      <c r="A1" s="160"/>
      <c r="B1" s="160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224" ht="15" customHeight="1">
      <c r="A2" s="160"/>
      <c r="B2" s="160"/>
      <c r="C2" s="261"/>
      <c r="D2" s="1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</row>
    <row r="3" spans="1:224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2"/>
      <c r="P3" s="326"/>
      <c r="Q3" s="326"/>
      <c r="R3" s="326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FL3" s="263"/>
    </row>
    <row r="4" spans="1:224">
      <c r="A4" s="160"/>
      <c r="B4" s="160"/>
      <c r="C4" s="162"/>
      <c r="D4" s="162"/>
      <c r="E4" s="162"/>
      <c r="F4" s="162"/>
      <c r="G4" s="162"/>
      <c r="H4" s="162"/>
      <c r="I4" s="162"/>
      <c r="J4" s="162"/>
      <c r="K4" s="162"/>
      <c r="L4" s="160"/>
      <c r="M4" s="160"/>
      <c r="N4" s="162"/>
      <c r="O4" s="162"/>
      <c r="P4" s="326"/>
      <c r="Q4" s="326"/>
      <c r="R4" s="326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461"/>
      <c r="AD4" s="461"/>
      <c r="AE4" s="461"/>
      <c r="AF4" s="461"/>
      <c r="AG4" s="314"/>
      <c r="AH4" s="162"/>
      <c r="AI4" s="162"/>
      <c r="AJ4" s="162"/>
      <c r="AK4" s="162"/>
      <c r="AL4" s="162"/>
      <c r="AM4" s="162"/>
      <c r="AN4" s="162"/>
      <c r="AO4" s="162"/>
      <c r="AP4" s="162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265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</row>
    <row r="5" spans="1:224">
      <c r="A5" s="160"/>
      <c r="B5" s="160"/>
      <c r="C5" s="532"/>
      <c r="D5" s="532"/>
      <c r="E5" s="266"/>
      <c r="F5" s="266"/>
      <c r="G5" s="266"/>
      <c r="H5" s="266"/>
      <c r="I5" s="530"/>
      <c r="J5" s="530"/>
      <c r="K5" s="530"/>
      <c r="L5" s="234"/>
      <c r="M5" s="160"/>
      <c r="N5" s="160"/>
      <c r="O5" s="162"/>
      <c r="P5" s="326"/>
      <c r="Q5" s="326"/>
      <c r="R5" s="326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461"/>
      <c r="AD5" s="461"/>
      <c r="AE5" s="461"/>
      <c r="AF5" s="461"/>
      <c r="AG5" s="314"/>
      <c r="AH5" s="162"/>
      <c r="AI5" s="162"/>
      <c r="AJ5" s="162"/>
      <c r="AK5" s="162"/>
      <c r="AL5" s="162"/>
      <c r="AM5" s="162"/>
      <c r="AN5" s="162"/>
      <c r="AO5" s="162"/>
      <c r="AP5" s="162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265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</row>
    <row r="6" spans="1:224">
      <c r="A6" s="160"/>
      <c r="B6" s="160"/>
      <c r="C6" s="160"/>
      <c r="D6" s="160"/>
      <c r="E6" s="160"/>
      <c r="F6" s="160"/>
      <c r="G6" s="160"/>
      <c r="H6" s="516"/>
      <c r="I6" s="516"/>
      <c r="J6" s="516"/>
      <c r="K6" s="516"/>
      <c r="L6" s="516"/>
      <c r="M6" s="234"/>
      <c r="N6" s="160"/>
      <c r="O6" s="162"/>
      <c r="P6" s="326"/>
      <c r="Q6" s="326"/>
      <c r="R6" s="326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461"/>
      <c r="AD6" s="461"/>
      <c r="AE6" s="461"/>
      <c r="AF6" s="461"/>
      <c r="AG6" s="314"/>
      <c r="AH6" s="162"/>
      <c r="AI6" s="162"/>
      <c r="AJ6" s="162"/>
      <c r="AK6" s="162"/>
      <c r="AL6" s="162"/>
      <c r="AM6" s="162"/>
      <c r="AN6" s="162"/>
      <c r="AO6" s="162"/>
      <c r="AP6" s="162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265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</row>
    <row r="7" spans="1:224">
      <c r="A7" s="160"/>
      <c r="B7" s="160"/>
      <c r="C7" s="160"/>
      <c r="D7" s="267"/>
      <c r="E7" s="267"/>
      <c r="F7" s="268"/>
      <c r="G7" s="267"/>
      <c r="H7" s="267"/>
      <c r="I7" s="267"/>
      <c r="J7" s="267"/>
      <c r="K7" s="267"/>
      <c r="L7" s="267"/>
      <c r="M7" s="267"/>
      <c r="N7" s="267"/>
      <c r="O7" s="267"/>
      <c r="P7" s="326"/>
      <c r="Q7" s="326"/>
      <c r="R7" s="326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461"/>
      <c r="AD7" s="461"/>
      <c r="AE7" s="461"/>
      <c r="AF7" s="461"/>
      <c r="AG7" s="314"/>
      <c r="AH7" s="162"/>
      <c r="AI7" s="162"/>
      <c r="AJ7" s="162"/>
      <c r="AK7" s="162"/>
      <c r="AL7" s="162"/>
      <c r="AM7" s="162"/>
      <c r="AN7" s="162"/>
      <c r="AO7" s="162"/>
      <c r="AP7" s="162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265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</row>
    <row r="8" spans="1:224" ht="13.5" thickBot="1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326"/>
      <c r="Q8" s="326"/>
      <c r="R8" s="326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461"/>
      <c r="AD8" s="461"/>
      <c r="AE8" s="461"/>
      <c r="AF8" s="461"/>
      <c r="AG8" s="314"/>
      <c r="AH8" s="162"/>
      <c r="AI8" s="162"/>
      <c r="AJ8" s="162"/>
      <c r="AK8" s="162"/>
      <c r="AL8" s="162"/>
      <c r="AM8" s="162"/>
      <c r="AN8" s="162"/>
      <c r="AO8" s="162"/>
      <c r="AP8" s="162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265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</row>
    <row r="9" spans="1:224" ht="16.5" customHeight="1" thickTop="1" thickBot="1">
      <c r="A9" s="160"/>
      <c r="B9" s="160"/>
      <c r="C9" s="328" t="str">
        <f>'Cental Budget_int'!C11</f>
        <v>BDP (u mil. €)</v>
      </c>
      <c r="D9" s="531">
        <f>'Cental Budget_int'!D11</f>
        <v>2148900000</v>
      </c>
      <c r="E9" s="531">
        <f>'Cental Budget_int'!E11</f>
        <v>0</v>
      </c>
      <c r="F9" s="526">
        <f>'Cental Budget_int'!F11</f>
        <v>2680500000</v>
      </c>
      <c r="G9" s="526">
        <f>'Cental Budget_int'!G11</f>
        <v>0</v>
      </c>
      <c r="H9" s="526">
        <f>'Cental Budget_int'!H11</f>
        <v>3085600000</v>
      </c>
      <c r="I9" s="526">
        <f>'Cental Budget_int'!I11</f>
        <v>0</v>
      </c>
      <c r="J9" s="526">
        <f>'Cental Budget_int'!J11</f>
        <v>2981000000</v>
      </c>
      <c r="K9" s="526">
        <f>'Cental Budget_int'!K11</f>
        <v>0</v>
      </c>
      <c r="L9" s="526">
        <f>'Cental Budget_int'!L11</f>
        <v>3125000000</v>
      </c>
      <c r="M9" s="526">
        <f>'Cental Budget_int'!M11</f>
        <v>0</v>
      </c>
      <c r="N9" s="526">
        <f>'Cental Budget_int'!N11</f>
        <v>3265000000</v>
      </c>
      <c r="O9" s="526">
        <f>'Cental Budget_int'!O11</f>
        <v>0</v>
      </c>
      <c r="P9" s="526">
        <f>'Cental Budget_int'!P11</f>
        <v>3181000000</v>
      </c>
      <c r="Q9" s="526">
        <f>'Cental Budget_int'!Q11</f>
        <v>0</v>
      </c>
      <c r="R9" s="527">
        <f>'Cental Budget_int'!R11</f>
        <v>3362000000</v>
      </c>
      <c r="S9" s="527">
        <f>'Cental Budget_int'!S11</f>
        <v>0</v>
      </c>
      <c r="T9" s="527">
        <f>'Cental Budget_int'!T11</f>
        <v>3457900000</v>
      </c>
      <c r="U9" s="527">
        <f>'Cental Budget_int'!U11</f>
        <v>0</v>
      </c>
      <c r="V9" s="527">
        <f>'Cental Budget_int'!V11</f>
        <v>3595000000</v>
      </c>
      <c r="W9" s="527">
        <f>'Cental Budget_int'!W11</f>
        <v>0</v>
      </c>
      <c r="X9" s="460"/>
      <c r="Y9" s="460"/>
      <c r="Z9" s="460"/>
      <c r="AA9" s="460"/>
      <c r="AB9" s="460"/>
      <c r="AC9" s="460"/>
      <c r="AD9" s="460"/>
      <c r="AE9" s="460"/>
      <c r="AF9" s="460"/>
      <c r="AG9" s="314"/>
      <c r="AH9" s="162"/>
      <c r="AI9" s="162"/>
      <c r="AJ9" s="162"/>
      <c r="AK9" s="162"/>
      <c r="AL9" s="162"/>
      <c r="AM9" s="162"/>
      <c r="AN9" s="162"/>
      <c r="AO9" s="162"/>
      <c r="AP9" s="162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265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</row>
    <row r="10" spans="1:224" ht="16.5" customHeight="1" thickTop="1" thickBot="1">
      <c r="A10" s="160"/>
      <c r="B10" s="160"/>
      <c r="C10" s="329"/>
      <c r="D10" s="330"/>
      <c r="E10" s="330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269"/>
      <c r="Q10" s="269"/>
      <c r="R10" s="269"/>
      <c r="S10" s="269"/>
      <c r="T10" s="269"/>
      <c r="U10" s="269"/>
      <c r="V10" s="269"/>
      <c r="W10" s="269"/>
      <c r="X10" s="460"/>
      <c r="Y10" s="460"/>
      <c r="Z10" s="460"/>
      <c r="AA10" s="460"/>
      <c r="AB10" s="460"/>
      <c r="AC10" s="460"/>
      <c r="AD10" s="460"/>
      <c r="AE10" s="460"/>
      <c r="AF10" s="460"/>
      <c r="AG10" s="314"/>
      <c r="AH10" s="162"/>
      <c r="AI10" s="162"/>
      <c r="AJ10" s="162"/>
      <c r="AK10" s="162"/>
      <c r="AL10" s="162"/>
      <c r="AM10" s="162"/>
      <c r="AN10" s="162"/>
      <c r="AO10" s="162"/>
      <c r="AP10" s="162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265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</row>
    <row r="11" spans="1:224" ht="17.25" customHeight="1" thickTop="1">
      <c r="A11" s="160"/>
      <c r="B11" s="270"/>
      <c r="C11" s="528" t="str">
        <f>IF(MasterSheet!$A$1=1,MasterSheet!B258,MasterSheet!B257)</f>
        <v>Javna potrošnja</v>
      </c>
      <c r="D11" s="525">
        <v>2006</v>
      </c>
      <c r="E11" s="525"/>
      <c r="F11" s="525">
        <v>2007</v>
      </c>
      <c r="G11" s="525"/>
      <c r="H11" s="525">
        <v>2008</v>
      </c>
      <c r="I11" s="525"/>
      <c r="J11" s="525">
        <v>2009</v>
      </c>
      <c r="K11" s="525"/>
      <c r="L11" s="525">
        <v>2010</v>
      </c>
      <c r="M11" s="525"/>
      <c r="N11" s="525">
        <v>2011</v>
      </c>
      <c r="O11" s="525"/>
      <c r="P11" s="525">
        <v>2012</v>
      </c>
      <c r="Q11" s="525"/>
      <c r="R11" s="525">
        <v>2013</v>
      </c>
      <c r="S11" s="525"/>
      <c r="T11" s="525">
        <v>2014</v>
      </c>
      <c r="U11" s="525"/>
      <c r="V11" s="525">
        <v>2015</v>
      </c>
      <c r="W11" s="525"/>
      <c r="X11" s="271"/>
      <c r="Y11" s="271"/>
      <c r="Z11" s="271"/>
      <c r="AA11" s="271"/>
      <c r="AB11" s="271"/>
      <c r="AC11" s="271"/>
      <c r="AD11" s="271"/>
      <c r="AE11" s="271"/>
      <c r="AF11" s="271"/>
      <c r="AG11" s="314"/>
      <c r="AH11" s="162"/>
      <c r="AI11" s="162"/>
      <c r="AJ11" s="162"/>
      <c r="AK11" s="162"/>
      <c r="AL11" s="162"/>
      <c r="AM11" s="162"/>
      <c r="AN11" s="162"/>
      <c r="AO11" s="162"/>
      <c r="AP11" s="162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265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</row>
    <row r="12" spans="1:224" ht="16.5" customHeight="1" thickBot="1">
      <c r="A12" s="160"/>
      <c r="B12" s="160"/>
      <c r="C12" s="529"/>
      <c r="D12" s="272" t="str">
        <f>IF(MasterSheet!$A$1=1,MasterSheet!C258,MasterSheet!C257)</f>
        <v>mil. €</v>
      </c>
      <c r="E12" s="273" t="str">
        <f>IF(MasterSheet!$A$1=1,MasterSheet!D258,MasterSheet!D257)</f>
        <v xml:space="preserve"> % BDP</v>
      </c>
      <c r="F12" s="272" t="str">
        <f>IF(MasterSheet!$A$1=1,MasterSheet!E258,MasterSheet!E257)</f>
        <v>mil. €</v>
      </c>
      <c r="G12" s="273" t="str">
        <f>IF(MasterSheet!$A$1=1,MasterSheet!F258,MasterSheet!F257)</f>
        <v xml:space="preserve"> % BDP</v>
      </c>
      <c r="H12" s="272" t="str">
        <f>IF(MasterSheet!$A$1=1,MasterSheet!G258,MasterSheet!G257)</f>
        <v>mil. €</v>
      </c>
      <c r="I12" s="273" t="str">
        <f>IF(MasterSheet!$A$1=1,MasterSheet!H258,MasterSheet!H257)</f>
        <v xml:space="preserve"> % BDP</v>
      </c>
      <c r="J12" s="274" t="str">
        <f>IF(MasterSheet!$A$1=1,MasterSheet!I258,MasterSheet!I257)</f>
        <v>mil. €</v>
      </c>
      <c r="K12" s="274" t="str">
        <f>IF(MasterSheet!$A$1=1,MasterSheet!J258,MasterSheet!J257)</f>
        <v xml:space="preserve"> % BDP</v>
      </c>
      <c r="L12" s="272" t="str">
        <f>IF(MasterSheet!$A$1=1,MasterSheet!K258,MasterSheet!K257)</f>
        <v>mil. €</v>
      </c>
      <c r="M12" s="273" t="str">
        <f>IF(MasterSheet!$A$1=1,MasterSheet!L258,MasterSheet!L257)</f>
        <v xml:space="preserve"> % BDP</v>
      </c>
      <c r="N12" s="272" t="str">
        <f>IF(MasterSheet!$A$1=1,MasterSheet!M258,MasterSheet!M257)</f>
        <v>mil. €</v>
      </c>
      <c r="O12" s="273" t="str">
        <f>IF(MasterSheet!$A$1=1,MasterSheet!N258,MasterSheet!N257)</f>
        <v xml:space="preserve"> % BDP</v>
      </c>
      <c r="P12" s="272" t="str">
        <f>IF(MasterSheet!$A$1=1,MasterSheet!O258,MasterSheet!O257)</f>
        <v>mil. €</v>
      </c>
      <c r="Q12" s="273" t="str">
        <f>IF(MasterSheet!$A$1=1,MasterSheet!P258,MasterSheet!P257)</f>
        <v xml:space="preserve"> % BDP</v>
      </c>
      <c r="R12" s="272" t="str">
        <f>IF(MasterSheet!$A$1=1,MasterSheet!Q258,MasterSheet!Q257)</f>
        <v>mil. €</v>
      </c>
      <c r="S12" s="273" t="str">
        <f>IF(MasterSheet!$A$1=1,MasterSheet!R258,MasterSheet!R257)</f>
        <v xml:space="preserve"> % BDP</v>
      </c>
      <c r="T12" s="272" t="str">
        <f>IF(MasterSheet!$A$1=1,MasterSheet!S258,MasterSheet!S257)</f>
        <v>mil. €</v>
      </c>
      <c r="U12" s="273" t="str">
        <f>IF(MasterSheet!$A$1=1,MasterSheet!T258,MasterSheet!T257)</f>
        <v xml:space="preserve"> % BDP</v>
      </c>
      <c r="V12" s="272" t="str">
        <f>IF(MasterSheet!$A$1=1,MasterSheet!U258,MasterSheet!U257)</f>
        <v>mil. €</v>
      </c>
      <c r="W12" s="273" t="str">
        <f>IF(MasterSheet!$A$1=1,MasterSheet!V258,MasterSheet!V257)</f>
        <v xml:space="preserve"> % BDP</v>
      </c>
      <c r="X12" s="275"/>
      <c r="Y12" s="275"/>
      <c r="Z12" s="275"/>
      <c r="AA12" s="275"/>
      <c r="AB12" s="275"/>
      <c r="AC12" s="275"/>
      <c r="AD12" s="275"/>
      <c r="AE12" s="275"/>
      <c r="AF12" s="275"/>
      <c r="AG12" s="314"/>
      <c r="AH12" s="535"/>
      <c r="AI12" s="536"/>
      <c r="AJ12" s="536"/>
      <c r="AK12" s="536"/>
      <c r="AL12" s="536"/>
      <c r="AM12" s="162"/>
      <c r="AN12" s="162"/>
      <c r="AO12" s="162"/>
      <c r="AP12" s="162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265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</row>
    <row r="13" spans="1:224" ht="15" customHeight="1" thickTop="1" thickBot="1">
      <c r="A13" s="160"/>
      <c r="B13" s="160"/>
      <c r="C13" s="276" t="str">
        <f>IF(MasterSheet!$A$1=1,MasterSheet!C259,MasterSheet!B259)</f>
        <v>Izvorni prihodi</v>
      </c>
      <c r="D13" s="277">
        <f>+D14+D23+D28+D29+D30+D31</f>
        <v>980262233.06999958</v>
      </c>
      <c r="E13" s="278">
        <f>+D13/$D$9*100</f>
        <v>45.616931130811096</v>
      </c>
      <c r="F13" s="277">
        <f>+F14+F23+F28+F29+F30+F31</f>
        <v>1340023851.76</v>
      </c>
      <c r="G13" s="278">
        <f t="shared" ref="G13:G45" si="0">+F13/$F$9*100</f>
        <v>49.991563206864392</v>
      </c>
      <c r="H13" s="277">
        <f>+H14+H23+H28+H29+H30+H31</f>
        <v>1544436557.4989567</v>
      </c>
      <c r="I13" s="278">
        <f t="shared" ref="I13:I45" si="1">+H13/$H$9*100</f>
        <v>50.053038550005077</v>
      </c>
      <c r="J13" s="277">
        <f>+J14+J23+J28+J29+J30+J31</f>
        <v>1350932072.7700002</v>
      </c>
      <c r="K13" s="278">
        <f t="shared" ref="K13:K45" si="2">+J13/$J$9*100</f>
        <v>45.318083621938953</v>
      </c>
      <c r="L13" s="277">
        <f>+L14+L23+L28+L29+L30+L31</f>
        <v>1314326020.6084619</v>
      </c>
      <c r="M13" s="278">
        <f t="shared" ref="M13:M45" si="3">+L13/$L$9*100</f>
        <v>42.058432659470782</v>
      </c>
      <c r="N13" s="277">
        <f>+N14+N23+N28+N29+N30+N31</f>
        <v>1285074777.05</v>
      </c>
      <c r="O13" s="278">
        <f t="shared" ref="O13:O45" si="4">+N13/$N$9*100</f>
        <v>39.359104963246558</v>
      </c>
      <c r="P13" s="277">
        <f>+P14+P23+P28+P29+P30+P31</f>
        <v>1295415501.3633332</v>
      </c>
      <c r="Q13" s="278">
        <f t="shared" ref="Q13:Q58" si="5">+P13/P$9*100</f>
        <v>40.723530379230851</v>
      </c>
      <c r="R13" s="277">
        <f>+R14+R23+R28+R29+R30+R31+R32</f>
        <v>1431898677.03</v>
      </c>
      <c r="S13" s="278">
        <f>+R13/R$9*100</f>
        <v>42.590680458953003</v>
      </c>
      <c r="T13" s="277">
        <f>+T14+T23+T28+T29+T30+T31+T32</f>
        <v>1549805242.8399999</v>
      </c>
      <c r="U13" s="278">
        <f>+T13/T$9*100</f>
        <v>44.81926148355938</v>
      </c>
      <c r="V13" s="423">
        <f>+V14+V23+V28+V29+V30+V31+V32</f>
        <v>1525811584.8280001</v>
      </c>
      <c r="W13" s="443">
        <f>+V13/V$9*100</f>
        <v>42.442603194102922</v>
      </c>
      <c r="X13" s="279"/>
      <c r="Y13" s="279"/>
      <c r="Z13" s="279"/>
      <c r="AA13" s="279"/>
      <c r="AB13" s="279"/>
      <c r="AC13" s="279"/>
      <c r="AD13" s="279"/>
      <c r="AE13" s="279"/>
      <c r="AF13" s="279"/>
      <c r="AG13" s="314"/>
      <c r="AH13" s="232"/>
      <c r="AI13" s="162"/>
      <c r="AJ13" s="162"/>
      <c r="AK13" s="162"/>
      <c r="AL13" s="162"/>
      <c r="AM13" s="162"/>
      <c r="AN13" s="162"/>
      <c r="AO13" s="162"/>
      <c r="AP13" s="162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280"/>
      <c r="FC13" s="197"/>
      <c r="FD13" s="197"/>
      <c r="FE13" s="197"/>
      <c r="FF13" s="197"/>
      <c r="FG13" s="197"/>
      <c r="FH13" s="197"/>
      <c r="FI13" s="197"/>
      <c r="FJ13" s="197"/>
      <c r="FK13" s="197"/>
      <c r="FL13" s="265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</row>
    <row r="14" spans="1:224" ht="15" customHeight="1" thickTop="1">
      <c r="A14" s="160"/>
      <c r="B14" s="160"/>
      <c r="C14" s="281" t="str">
        <f>IF(MasterSheet!$A$1=1,MasterSheet!C260,MasterSheet!B260)</f>
        <v>Porezi</v>
      </c>
      <c r="D14" s="282">
        <f>SUM(D15:D22)</f>
        <v>554531683.49999976</v>
      </c>
      <c r="E14" s="283">
        <f t="shared" ref="E14:E45" si="6">+D14/$D$9*100</f>
        <v>25.805374075108183</v>
      </c>
      <c r="F14" s="282">
        <f>SUM(F15:F22)</f>
        <v>782936478.57999992</v>
      </c>
      <c r="G14" s="283">
        <f t="shared" si="0"/>
        <v>29.208598342846482</v>
      </c>
      <c r="H14" s="282">
        <f>SUM(H15:H22)</f>
        <v>926395935.53392506</v>
      </c>
      <c r="I14" s="283">
        <f t="shared" si="1"/>
        <v>30.023202473876232</v>
      </c>
      <c r="J14" s="282">
        <f>SUM(J15:J22)</f>
        <v>795656504.49000013</v>
      </c>
      <c r="K14" s="283">
        <f t="shared" si="2"/>
        <v>26.690926014424694</v>
      </c>
      <c r="L14" s="282">
        <f>SUM(L15:L22)</f>
        <v>757228561.60846162</v>
      </c>
      <c r="M14" s="283">
        <f t="shared" si="3"/>
        <v>24.231313971470772</v>
      </c>
      <c r="N14" s="282">
        <f>SUM(N15:N22)</f>
        <v>794524489.61999989</v>
      </c>
      <c r="O14" s="283">
        <f t="shared" si="4"/>
        <v>24.334593862787131</v>
      </c>
      <c r="P14" s="282">
        <f>SUM(P15:P22)</f>
        <v>785991110.5333333</v>
      </c>
      <c r="Q14" s="283">
        <f t="shared" si="5"/>
        <v>24.708931484858009</v>
      </c>
      <c r="R14" s="282">
        <f>SUM(R15:R22)</f>
        <v>863515765.85000002</v>
      </c>
      <c r="S14" s="283">
        <f t="shared" ref="S14:S81" si="7">+R14/R$9*100</f>
        <v>25.684585539857231</v>
      </c>
      <c r="T14" s="282">
        <f>SUM(T15:T22)</f>
        <v>950116518.19000006</v>
      </c>
      <c r="U14" s="283">
        <f t="shared" ref="U14:U81" si="8">+T14/T$9*100</f>
        <v>27.476691581306572</v>
      </c>
      <c r="V14" s="424">
        <f>SUM(V15:V22)</f>
        <v>925573053.77799988</v>
      </c>
      <c r="W14" s="444">
        <f t="shared" ref="W14:W81" si="9">+V14/V$9*100</f>
        <v>25.746121106481219</v>
      </c>
      <c r="X14" s="279"/>
      <c r="Y14" s="279"/>
      <c r="Z14" s="279"/>
      <c r="AA14" s="279"/>
      <c r="AB14" s="279"/>
      <c r="AC14" s="279"/>
      <c r="AD14" s="279"/>
      <c r="AE14" s="279"/>
      <c r="AF14" s="279"/>
      <c r="AG14" s="314"/>
      <c r="AH14" s="462"/>
      <c r="AI14" s="162"/>
      <c r="AJ14" s="162"/>
      <c r="AK14" s="162"/>
      <c r="AL14" s="162"/>
      <c r="AM14" s="162"/>
      <c r="AN14" s="162"/>
      <c r="AO14" s="162"/>
      <c r="AP14" s="162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248"/>
      <c r="FH14" s="197"/>
      <c r="FI14" s="197"/>
      <c r="FJ14" s="197"/>
      <c r="FK14" s="197"/>
      <c r="FL14" s="265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</row>
    <row r="15" spans="1:224" ht="15" customHeight="1">
      <c r="A15" s="160"/>
      <c r="B15" s="160"/>
      <c r="C15" s="284" t="str">
        <f>IF(MasterSheet!$A$1=1,MasterSheet!C261,MasterSheet!B261)</f>
        <v>Porez na dohodak fizičkih lica</v>
      </c>
      <c r="D15" s="285">
        <f>+'Cental Budget_int'!D17+'Local Government_int'!D16</f>
        <v>93019533.179999962</v>
      </c>
      <c r="E15" s="286">
        <f t="shared" si="6"/>
        <v>4.3287046014239827</v>
      </c>
      <c r="F15" s="285">
        <f>+'Cental Budget_int'!F17+'Local Government_int'!F16</f>
        <v>108097319.60000001</v>
      </c>
      <c r="G15" s="286">
        <f t="shared" si="0"/>
        <v>4.0327296996828954</v>
      </c>
      <c r="H15" s="285">
        <f>+'Cental Budget_int'!H17+'Local Government_int'!H16</f>
        <v>141669118.97468352</v>
      </c>
      <c r="I15" s="286">
        <f t="shared" si="1"/>
        <v>4.5912989037685872</v>
      </c>
      <c r="J15" s="285">
        <f>+'Cental Budget_int'!J17+'Local Government_int'!J16</f>
        <v>121370552.31</v>
      </c>
      <c r="K15" s="286">
        <f t="shared" si="2"/>
        <v>4.0714710603824225</v>
      </c>
      <c r="L15" s="285">
        <f>+'Cental Budget_int'!L17+'Local Government_int'!L16</f>
        <v>115069139.70512819</v>
      </c>
      <c r="M15" s="286">
        <f t="shared" si="3"/>
        <v>3.6822124705641022</v>
      </c>
      <c r="N15" s="285">
        <f>+'Cental Budget_int'!N17+'Local Government_int'!N16</f>
        <v>113227848.49200001</v>
      </c>
      <c r="O15" s="286">
        <f t="shared" si="4"/>
        <v>3.4679279783154673</v>
      </c>
      <c r="P15" s="285">
        <f>+'Cental Budget_int'!P17+'Local Government_int'!P16</f>
        <v>109682444.37333333</v>
      </c>
      <c r="Q15" s="286">
        <f t="shared" si="5"/>
        <v>3.4480491786649901</v>
      </c>
      <c r="R15" s="285">
        <f>+'Cental Budget_int'!R17+'Local Government_int'!R16</f>
        <v>124151670.43000001</v>
      </c>
      <c r="S15" s="286">
        <f t="shared" si="7"/>
        <v>3.6927921008328375</v>
      </c>
      <c r="T15" s="285">
        <f>+'Cental Budget_int'!T17+'Local Government_int'!T16</f>
        <v>136822612.75</v>
      </c>
      <c r="U15" s="286">
        <f t="shared" si="8"/>
        <v>3.9568123066022731</v>
      </c>
      <c r="V15" s="425">
        <f>'Cental Budget_int'!V17+'Local Government_int'!V16</f>
        <v>135727918.74999997</v>
      </c>
      <c r="W15" s="445">
        <f t="shared" si="9"/>
        <v>3.7754636648122384</v>
      </c>
      <c r="X15" s="287"/>
      <c r="Y15" s="287"/>
      <c r="Z15" s="287"/>
      <c r="AA15" s="287"/>
      <c r="AB15" s="287"/>
      <c r="AC15" s="287"/>
      <c r="AD15" s="287"/>
      <c r="AE15" s="287"/>
      <c r="AF15" s="287"/>
      <c r="AG15" s="314"/>
      <c r="AH15" s="254"/>
      <c r="AI15" s="254"/>
      <c r="AJ15" s="162"/>
      <c r="AK15" s="463"/>
      <c r="AL15" s="463"/>
      <c r="AM15" s="463"/>
      <c r="AN15" s="463"/>
      <c r="AO15" s="463"/>
      <c r="AP15" s="162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265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</row>
    <row r="16" spans="1:224" ht="15" customHeight="1">
      <c r="A16" s="160"/>
      <c r="B16" s="160"/>
      <c r="C16" s="284" t="str">
        <f>IF(MasterSheet!$A$1=1,MasterSheet!C262,MasterSheet!B262)</f>
        <v>Porez na dobit pravnih lica</v>
      </c>
      <c r="D16" s="285">
        <f>+'Cental Budget_int'!D18</f>
        <v>12681282.079999981</v>
      </c>
      <c r="E16" s="286">
        <f t="shared" si="6"/>
        <v>0.59012899995346368</v>
      </c>
      <c r="F16" s="285">
        <f>+'Cental Budget_int'!F18</f>
        <v>39076661.670000002</v>
      </c>
      <c r="G16" s="286">
        <f t="shared" si="0"/>
        <v>1.457812410744264</v>
      </c>
      <c r="H16" s="285">
        <f>+'Cental Budget_int'!H18</f>
        <v>62803344.119999997</v>
      </c>
      <c r="I16" s="286">
        <f t="shared" si="1"/>
        <v>2.035368943479388</v>
      </c>
      <c r="J16" s="285">
        <f>+'Cental Budget_int'!J18</f>
        <v>54738222.979999997</v>
      </c>
      <c r="K16" s="286">
        <f t="shared" si="2"/>
        <v>1.8362369332438777</v>
      </c>
      <c r="L16" s="285">
        <f>+'Cental Budget_int'!L18</f>
        <v>20270971.710000001</v>
      </c>
      <c r="M16" s="286">
        <f t="shared" si="3"/>
        <v>0.64867109472000006</v>
      </c>
      <c r="N16" s="285">
        <f>+'Cental Budget_int'!N18</f>
        <v>36101185.260000005</v>
      </c>
      <c r="O16" s="286">
        <f t="shared" si="4"/>
        <v>1.1057024581929558</v>
      </c>
      <c r="P16" s="285">
        <f>+'Cental Budget_int'!P18</f>
        <v>64016557.520000003</v>
      </c>
      <c r="Q16" s="286">
        <f t="shared" si="5"/>
        <v>2.0124664419993712</v>
      </c>
      <c r="R16" s="285">
        <f>+'Cental Budget_int'!R18</f>
        <v>40638726.390000008</v>
      </c>
      <c r="S16" s="286">
        <f t="shared" si="7"/>
        <v>1.2087664006543728</v>
      </c>
      <c r="T16" s="285">
        <f>+'Cental Budget_int'!T18</f>
        <v>45020371.5</v>
      </c>
      <c r="U16" s="286">
        <f t="shared" si="8"/>
        <v>1.3019570114809567</v>
      </c>
      <c r="V16" s="425">
        <f>'Cental Budget_int'!V18</f>
        <v>42151728.179999992</v>
      </c>
      <c r="W16" s="445">
        <f t="shared" si="9"/>
        <v>1.1725098242002778</v>
      </c>
      <c r="X16" s="287"/>
      <c r="Y16" s="287"/>
      <c r="Z16" s="287"/>
      <c r="AA16" s="287"/>
      <c r="AB16" s="287"/>
      <c r="AC16" s="287"/>
      <c r="AD16" s="287"/>
      <c r="AE16" s="287"/>
      <c r="AF16" s="287"/>
      <c r="AG16" s="314"/>
      <c r="AH16" s="254"/>
      <c r="AI16" s="254"/>
      <c r="AJ16" s="162"/>
      <c r="AK16" s="463"/>
      <c r="AL16" s="463"/>
      <c r="AM16" s="463"/>
      <c r="AN16" s="463"/>
      <c r="AO16" s="463"/>
      <c r="AP16" s="162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248"/>
      <c r="FH16" s="197"/>
      <c r="FI16" s="197"/>
      <c r="FJ16" s="197"/>
      <c r="FK16" s="197"/>
      <c r="FL16" s="265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</row>
    <row r="17" spans="1:224" ht="15" customHeight="1">
      <c r="A17" s="160"/>
      <c r="B17" s="160"/>
      <c r="C17" s="284" t="str">
        <f>IF(MasterSheet!$A$1=1,MasterSheet!C263,MasterSheet!B263)</f>
        <v>Porez na promet nepokretnosti</v>
      </c>
      <c r="D17" s="285">
        <f>+'Cental Budget_int'!D19+'Local Government_int'!D18</f>
        <v>24870004.329999998</v>
      </c>
      <c r="E17" s="286">
        <f t="shared" si="6"/>
        <v>1.1573365130997253</v>
      </c>
      <c r="F17" s="285">
        <f>+'Cental Budget_int'!F19+'Local Government_int'!F18</f>
        <v>40206747.170000002</v>
      </c>
      <c r="G17" s="286">
        <f t="shared" si="0"/>
        <v>1.4999719145681778</v>
      </c>
      <c r="H17" s="285">
        <f>+'Cental Budget_int'!H19+'Local Government_int'!H18</f>
        <v>38094437.466666669</v>
      </c>
      <c r="I17" s="286">
        <f t="shared" si="1"/>
        <v>1.2345876804079166</v>
      </c>
      <c r="J17" s="285">
        <f>+'Cental Budget_int'!J19+'Local Government_int'!J18</f>
        <v>19797902.189999998</v>
      </c>
      <c r="K17" s="286">
        <f t="shared" si="2"/>
        <v>0.66413626937269366</v>
      </c>
      <c r="L17" s="285">
        <f>+'Cental Budget_int'!L19+'Local Government_int'!L18</f>
        <v>16461436.933333334</v>
      </c>
      <c r="M17" s="286">
        <f t="shared" si="3"/>
        <v>0.52676598186666668</v>
      </c>
      <c r="N17" s="285">
        <f>+'Cental Budget_int'!N19+'Local Government_int'!N18</f>
        <v>15656686.157999998</v>
      </c>
      <c r="O17" s="286">
        <f t="shared" si="4"/>
        <v>0.47953096961715158</v>
      </c>
      <c r="P17" s="285">
        <f>+'Cental Budget_int'!P19+'Local Government_int'!P18</f>
        <v>14414493.999999998</v>
      </c>
      <c r="Q17" s="286">
        <f t="shared" si="5"/>
        <v>0.45314347689405837</v>
      </c>
      <c r="R17" s="285">
        <f>+'Cental Budget_int'!R19+'Local Government_int'!R18</f>
        <v>14130634.390000001</v>
      </c>
      <c r="S17" s="286">
        <f t="shared" si="7"/>
        <v>0.42030441374182037</v>
      </c>
      <c r="T17" s="285">
        <f>+'Cental Budget_int'!T19+'Local Government_int'!T18</f>
        <v>14878988.949999999</v>
      </c>
      <c r="U17" s="286">
        <f t="shared" si="8"/>
        <v>0.43028974088319499</v>
      </c>
      <c r="V17" s="425">
        <f>'Cental Budget_int'!V19+'Local Government_int'!V18</f>
        <v>14563053.488000002</v>
      </c>
      <c r="W17" s="445">
        <f t="shared" si="9"/>
        <v>0.40509189118219752</v>
      </c>
      <c r="X17" s="287"/>
      <c r="Y17" s="287"/>
      <c r="Z17" s="287"/>
      <c r="AA17" s="287"/>
      <c r="AB17" s="287"/>
      <c r="AC17" s="287"/>
      <c r="AD17" s="287"/>
      <c r="AE17" s="287"/>
      <c r="AF17" s="287"/>
      <c r="AG17" s="314"/>
      <c r="AH17" s="254"/>
      <c r="AI17" s="254"/>
      <c r="AJ17" s="162"/>
      <c r="AK17" s="162"/>
      <c r="AL17" s="162"/>
      <c r="AM17" s="162"/>
      <c r="AN17" s="162"/>
      <c r="AO17" s="162"/>
      <c r="AP17" s="162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265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</row>
    <row r="18" spans="1:224" ht="15" customHeight="1">
      <c r="A18" s="160"/>
      <c r="B18" s="160"/>
      <c r="C18" s="284" t="str">
        <f>IF(MasterSheet!$A$1=1,MasterSheet!C264,MasterSheet!B264)</f>
        <v>Porez na dodatu vrijednost</v>
      </c>
      <c r="D18" s="285">
        <f>+'Cental Budget_int'!D20</f>
        <v>273156637.07999986</v>
      </c>
      <c r="E18" s="286">
        <f t="shared" si="6"/>
        <v>12.711463403601837</v>
      </c>
      <c r="F18" s="285">
        <f>+'Cental Budget_int'!F20</f>
        <v>393174255.16000003</v>
      </c>
      <c r="G18" s="286">
        <f t="shared" si="0"/>
        <v>14.667944605857116</v>
      </c>
      <c r="H18" s="285">
        <f>+'Cental Budget_int'!H20</f>
        <v>440064484.29000002</v>
      </c>
      <c r="I18" s="286">
        <f t="shared" si="1"/>
        <v>14.26187724559243</v>
      </c>
      <c r="J18" s="285">
        <f>+'Cental Budget_int'!J20</f>
        <v>370776941.73000002</v>
      </c>
      <c r="K18" s="286">
        <f t="shared" si="2"/>
        <v>12.438005425360618</v>
      </c>
      <c r="L18" s="285">
        <f>+'Cental Budget_int'!L20</f>
        <v>364177041.45999998</v>
      </c>
      <c r="M18" s="286">
        <f t="shared" si="3"/>
        <v>11.653665326719999</v>
      </c>
      <c r="N18" s="285">
        <f>+'Cental Budget_int'!N20</f>
        <v>392235880.90999997</v>
      </c>
      <c r="O18" s="286">
        <f t="shared" si="4"/>
        <v>12.013350104441042</v>
      </c>
      <c r="P18" s="285">
        <f>+'Cental Budget_int'!P20</f>
        <v>354714031.35000002</v>
      </c>
      <c r="Q18" s="286">
        <f t="shared" si="5"/>
        <v>11.151022676831186</v>
      </c>
      <c r="R18" s="285">
        <f>+'Cental Budget_int'!R20</f>
        <v>429195069.32999998</v>
      </c>
      <c r="S18" s="286">
        <f t="shared" si="7"/>
        <v>12.766063930101129</v>
      </c>
      <c r="T18" s="285">
        <f>+'Cental Budget_int'!T20</f>
        <v>497589192.80000001</v>
      </c>
      <c r="U18" s="286">
        <f t="shared" si="8"/>
        <v>14.38992431244397</v>
      </c>
      <c r="V18" s="425">
        <f>'Cental Budget_int'!V20</f>
        <v>457115481.22000003</v>
      </c>
      <c r="W18" s="445">
        <f t="shared" si="9"/>
        <v>12.715312412239221</v>
      </c>
      <c r="X18" s="287"/>
      <c r="Y18" s="287"/>
      <c r="Z18" s="287"/>
      <c r="AA18" s="287"/>
      <c r="AB18" s="287"/>
      <c r="AC18" s="287"/>
      <c r="AD18" s="287"/>
      <c r="AE18" s="287"/>
      <c r="AF18" s="287"/>
      <c r="AG18" s="314"/>
      <c r="AH18" s="254"/>
      <c r="AI18" s="254"/>
      <c r="AJ18" s="162"/>
      <c r="AK18" s="537"/>
      <c r="AL18" s="534"/>
      <c r="AM18" s="534"/>
      <c r="AN18" s="534"/>
      <c r="AO18" s="534"/>
      <c r="AP18" s="534"/>
      <c r="AQ18" s="534"/>
      <c r="AR18" s="534"/>
      <c r="AS18" s="534"/>
      <c r="AT18" s="534"/>
      <c r="AU18" s="534"/>
      <c r="AV18" s="534"/>
      <c r="AW18" s="533"/>
      <c r="AX18" s="534"/>
      <c r="AY18" s="534"/>
      <c r="AZ18" s="534"/>
      <c r="BA18" s="534"/>
      <c r="BB18" s="534"/>
      <c r="BC18" s="534"/>
      <c r="BD18" s="534"/>
      <c r="BE18" s="534"/>
      <c r="BF18" s="534"/>
      <c r="BG18" s="534"/>
      <c r="BH18" s="534"/>
      <c r="BI18" s="237"/>
      <c r="BJ18" s="533"/>
      <c r="BK18" s="534"/>
      <c r="BL18" s="534"/>
      <c r="BM18" s="534"/>
      <c r="BN18" s="534"/>
      <c r="BO18" s="534"/>
      <c r="BP18" s="534"/>
      <c r="BQ18" s="534"/>
      <c r="BR18" s="534"/>
      <c r="BS18" s="534"/>
      <c r="BT18" s="534"/>
      <c r="BU18" s="534"/>
      <c r="BV18" s="533"/>
      <c r="BW18" s="534"/>
      <c r="BX18" s="534"/>
      <c r="BY18" s="534"/>
      <c r="BZ18" s="534"/>
      <c r="CA18" s="534"/>
      <c r="CB18" s="534"/>
      <c r="CC18" s="534"/>
      <c r="CD18" s="534"/>
      <c r="CE18" s="534"/>
      <c r="CF18" s="534"/>
      <c r="CG18" s="534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264"/>
      <c r="FH18" s="197"/>
      <c r="FI18" s="197"/>
      <c r="FJ18" s="197"/>
      <c r="FK18" s="197"/>
      <c r="FL18" s="265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197"/>
      <c r="GD18" s="197"/>
      <c r="GE18" s="197"/>
      <c r="GF18" s="197"/>
      <c r="GG18" s="197"/>
      <c r="GH18" s="197"/>
      <c r="GI18" s="197"/>
      <c r="GJ18" s="197"/>
      <c r="GK18" s="197"/>
      <c r="GL18" s="197"/>
      <c r="GM18" s="197"/>
      <c r="GN18" s="197"/>
      <c r="GO18" s="197"/>
      <c r="GP18" s="197"/>
      <c r="GQ18" s="197"/>
      <c r="GR18" s="197"/>
      <c r="GS18" s="197"/>
      <c r="GT18" s="197"/>
      <c r="GU18" s="197"/>
      <c r="GV18" s="197"/>
      <c r="GW18" s="197"/>
      <c r="GX18" s="197"/>
      <c r="GY18" s="197"/>
      <c r="GZ18" s="197"/>
      <c r="HA18" s="197"/>
      <c r="HB18" s="197"/>
      <c r="HC18" s="197"/>
      <c r="HD18" s="197"/>
      <c r="HE18" s="197"/>
      <c r="HF18" s="197"/>
      <c r="HG18" s="197"/>
      <c r="HH18" s="197"/>
      <c r="HI18" s="197"/>
      <c r="HJ18" s="197"/>
      <c r="HK18" s="197"/>
      <c r="HL18" s="197"/>
      <c r="HM18" s="197"/>
      <c r="HN18" s="197"/>
      <c r="HO18" s="197"/>
      <c r="HP18" s="197"/>
    </row>
    <row r="19" spans="1:224" ht="15" customHeight="1">
      <c r="A19" s="160"/>
      <c r="B19" s="160"/>
      <c r="C19" s="284" t="str">
        <f>IF(MasterSheet!$A$1=1,MasterSheet!C265,MasterSheet!B265)</f>
        <v>Akcize</v>
      </c>
      <c r="D19" s="285">
        <f>+'Cental Budget_int'!D21</f>
        <v>72376242.179999948</v>
      </c>
      <c r="E19" s="286">
        <f t="shared" si="6"/>
        <v>3.3680600390897646</v>
      </c>
      <c r="F19" s="285">
        <f>+'Cental Budget_int'!F21</f>
        <v>94538367.25</v>
      </c>
      <c r="G19" s="286">
        <f t="shared" si="0"/>
        <v>3.526893014362992</v>
      </c>
      <c r="H19" s="285">
        <f>+'Cental Budget_int'!H21</f>
        <v>120303864.65000001</v>
      </c>
      <c r="I19" s="286">
        <f t="shared" si="1"/>
        <v>3.8988807573891631</v>
      </c>
      <c r="J19" s="285">
        <f>+'Cental Budget_int'!J21</f>
        <v>128684864.44</v>
      </c>
      <c r="K19" s="286">
        <f t="shared" si="2"/>
        <v>4.3168354391143904</v>
      </c>
      <c r="L19" s="285">
        <f>+'Cental Budget_int'!L21</f>
        <v>134261371.03</v>
      </c>
      <c r="M19" s="286">
        <f t="shared" si="3"/>
        <v>4.2963638729600007</v>
      </c>
      <c r="N19" s="285">
        <f>+'Cental Budget_int'!N21</f>
        <v>143379590.77000001</v>
      </c>
      <c r="O19" s="286">
        <f t="shared" si="4"/>
        <v>4.3914116621745789</v>
      </c>
      <c r="P19" s="285">
        <f>+'Cental Budget_int'!P21</f>
        <v>151766097.75999999</v>
      </c>
      <c r="Q19" s="286">
        <f t="shared" si="5"/>
        <v>4.7710184772084245</v>
      </c>
      <c r="R19" s="285">
        <f>+'Cental Budget_int'!R21</f>
        <v>161445470.17000002</v>
      </c>
      <c r="S19" s="286">
        <f t="shared" si="7"/>
        <v>4.802066334622249</v>
      </c>
      <c r="T19" s="285">
        <f>+'Cental Budget_int'!T21</f>
        <v>156466946.75</v>
      </c>
      <c r="U19" s="286">
        <f t="shared" si="8"/>
        <v>4.5249124251713466</v>
      </c>
      <c r="V19" s="425">
        <f>'Cental Budget_int'!V21</f>
        <v>170010238.31999999</v>
      </c>
      <c r="W19" s="445">
        <f t="shared" si="9"/>
        <v>4.7290747794158552</v>
      </c>
      <c r="X19" s="287"/>
      <c r="Y19" s="287"/>
      <c r="Z19" s="287"/>
      <c r="AA19" s="287"/>
      <c r="AB19" s="287"/>
      <c r="AC19" s="287"/>
      <c r="AD19" s="287"/>
      <c r="AE19" s="287"/>
      <c r="AF19" s="287"/>
      <c r="AG19" s="314"/>
      <c r="AH19" s="254"/>
      <c r="AI19" s="254"/>
      <c r="AJ19" s="162"/>
      <c r="AK19" s="537"/>
      <c r="AL19" s="534"/>
      <c r="AM19" s="534"/>
      <c r="AN19" s="534"/>
      <c r="AO19" s="534"/>
      <c r="AP19" s="534"/>
      <c r="AQ19" s="534"/>
      <c r="AR19" s="534"/>
      <c r="AS19" s="534"/>
      <c r="AT19" s="534"/>
      <c r="AU19" s="534"/>
      <c r="AV19" s="534"/>
      <c r="AW19" s="533"/>
      <c r="AX19" s="534"/>
      <c r="AY19" s="534"/>
      <c r="AZ19" s="534"/>
      <c r="BA19" s="534"/>
      <c r="BB19" s="534"/>
      <c r="BC19" s="534"/>
      <c r="BD19" s="534"/>
      <c r="BE19" s="534"/>
      <c r="BF19" s="534"/>
      <c r="BG19" s="534"/>
      <c r="BH19" s="534"/>
      <c r="BI19" s="237"/>
      <c r="BJ19" s="533"/>
      <c r="BK19" s="534"/>
      <c r="BL19" s="534"/>
      <c r="BM19" s="534"/>
      <c r="BN19" s="534"/>
      <c r="BO19" s="534"/>
      <c r="BP19" s="534"/>
      <c r="BQ19" s="534"/>
      <c r="BR19" s="534"/>
      <c r="BS19" s="534"/>
      <c r="BT19" s="534"/>
      <c r="BU19" s="534"/>
      <c r="BV19" s="533"/>
      <c r="BW19" s="534"/>
      <c r="BX19" s="534"/>
      <c r="BY19" s="534"/>
      <c r="BZ19" s="534"/>
      <c r="CA19" s="534"/>
      <c r="CB19" s="534"/>
      <c r="CC19" s="534"/>
      <c r="CD19" s="534"/>
      <c r="CE19" s="534"/>
      <c r="CF19" s="534"/>
      <c r="CG19" s="534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533"/>
      <c r="CU19" s="534"/>
      <c r="CV19" s="534"/>
      <c r="CW19" s="534"/>
      <c r="CX19" s="534"/>
      <c r="CY19" s="534"/>
      <c r="CZ19" s="534"/>
      <c r="DA19" s="534"/>
      <c r="DB19" s="534"/>
      <c r="DC19" s="534"/>
      <c r="DD19" s="534"/>
      <c r="DE19" s="534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288"/>
      <c r="FH19" s="197"/>
      <c r="FI19" s="197"/>
      <c r="FJ19" s="197"/>
      <c r="FK19" s="197"/>
      <c r="FL19" s="265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</row>
    <row r="20" spans="1:224" ht="19.5" customHeight="1">
      <c r="A20" s="160"/>
      <c r="B20" s="160"/>
      <c r="C20" s="284" t="str">
        <f>IF(MasterSheet!$A$1=1,MasterSheet!C266,MasterSheet!B266)</f>
        <v>Porez na međunarodnu trgovinu i transakcije</v>
      </c>
      <c r="D20" s="285">
        <f>+'Cental Budget_int'!D22</f>
        <v>56766223.619999953</v>
      </c>
      <c r="E20" s="286">
        <f t="shared" si="6"/>
        <v>2.6416410079575572</v>
      </c>
      <c r="F20" s="285">
        <f>+'Cental Budget_int'!F22</f>
        <v>68495722.040000007</v>
      </c>
      <c r="G20" s="286">
        <f t="shared" si="0"/>
        <v>2.5553337825032645</v>
      </c>
      <c r="H20" s="285">
        <f>+'Cental Budget_int'!H22</f>
        <v>72926890</v>
      </c>
      <c r="I20" s="286">
        <f t="shared" si="1"/>
        <v>2.3634589707026183</v>
      </c>
      <c r="J20" s="285">
        <f>+'Cental Budget_int'!J22</f>
        <v>49121124.340000004</v>
      </c>
      <c r="K20" s="286">
        <f t="shared" si="2"/>
        <v>1.6478069218383093</v>
      </c>
      <c r="L20" s="285">
        <f>+'Cental Budget_int'!L22</f>
        <v>50811537.57</v>
      </c>
      <c r="M20" s="286">
        <f t="shared" si="3"/>
        <v>1.6259692022400001</v>
      </c>
      <c r="N20" s="285">
        <f>+'Cental Budget_int'!N22</f>
        <v>45327985.280000009</v>
      </c>
      <c r="O20" s="286">
        <f t="shared" si="4"/>
        <v>1.3882997022970907</v>
      </c>
      <c r="P20" s="285">
        <f>+'Cental Budget_int'!P22</f>
        <v>28965025.329999998</v>
      </c>
      <c r="Q20" s="286">
        <f t="shared" si="5"/>
        <v>0.91056351241747879</v>
      </c>
      <c r="R20" s="285">
        <f>+'Cental Budget_int'!R22</f>
        <v>22269382.640000001</v>
      </c>
      <c r="S20" s="286">
        <f t="shared" si="7"/>
        <v>0.66238496847114814</v>
      </c>
      <c r="T20" s="285">
        <f>+'Cental Budget_int'!T22</f>
        <v>22270229.460000001</v>
      </c>
      <c r="U20" s="286">
        <f t="shared" si="8"/>
        <v>0.64403914109719773</v>
      </c>
      <c r="V20" s="425">
        <f>'Cental Budget_int'!V22</f>
        <v>22887481.920000002</v>
      </c>
      <c r="W20" s="445">
        <f t="shared" si="9"/>
        <v>0.63664761947148829</v>
      </c>
      <c r="X20" s="287"/>
      <c r="Y20" s="287"/>
      <c r="Z20" s="287"/>
      <c r="AA20" s="287"/>
      <c r="AB20" s="287"/>
      <c r="AC20" s="287"/>
      <c r="AD20" s="287"/>
      <c r="AE20" s="287"/>
      <c r="AF20" s="287"/>
      <c r="AG20" s="314"/>
      <c r="AH20" s="254"/>
      <c r="AI20" s="254"/>
      <c r="AJ20" s="162"/>
      <c r="AK20" s="162"/>
      <c r="AL20" s="162"/>
      <c r="AM20" s="162"/>
      <c r="AN20" s="162"/>
      <c r="AO20" s="162"/>
      <c r="AP20" s="162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265"/>
      <c r="FM20" s="197"/>
      <c r="FN20" s="197"/>
      <c r="FO20" s="197"/>
      <c r="FP20" s="197"/>
      <c r="FQ20" s="197"/>
      <c r="FR20" s="197"/>
      <c r="FS20" s="197"/>
      <c r="FT20" s="197"/>
      <c r="FU20" s="197"/>
      <c r="FV20" s="197"/>
      <c r="FW20" s="197"/>
      <c r="FX20" s="197"/>
      <c r="FY20" s="197"/>
      <c r="FZ20" s="197"/>
      <c r="GA20" s="197"/>
      <c r="GB20" s="197"/>
      <c r="GC20" s="197"/>
      <c r="GD20" s="197"/>
      <c r="GE20" s="197"/>
      <c r="GF20" s="197"/>
      <c r="GG20" s="197"/>
      <c r="GH20" s="197"/>
      <c r="GI20" s="197"/>
      <c r="GJ20" s="197"/>
      <c r="GK20" s="197"/>
      <c r="GL20" s="197"/>
      <c r="GM20" s="197"/>
      <c r="GN20" s="197"/>
      <c r="GO20" s="197"/>
      <c r="GP20" s="197"/>
      <c r="GQ20" s="197"/>
      <c r="GR20" s="197"/>
      <c r="GS20" s="197"/>
      <c r="GT20" s="197"/>
      <c r="GU20" s="197"/>
      <c r="GV20" s="197"/>
      <c r="GW20" s="197"/>
      <c r="GX20" s="197"/>
      <c r="GY20" s="197"/>
      <c r="GZ20" s="197"/>
      <c r="HA20" s="197"/>
      <c r="HB20" s="197"/>
      <c r="HC20" s="197"/>
      <c r="HD20" s="197"/>
      <c r="HE20" s="197"/>
      <c r="HF20" s="197"/>
      <c r="HG20" s="197"/>
      <c r="HH20" s="197"/>
      <c r="HI20" s="197"/>
      <c r="HJ20" s="197"/>
      <c r="HK20" s="197"/>
      <c r="HL20" s="197"/>
      <c r="HM20" s="197"/>
      <c r="HN20" s="197"/>
      <c r="HO20" s="197"/>
      <c r="HP20" s="197"/>
    </row>
    <row r="21" spans="1:224" ht="15" customHeight="1">
      <c r="A21" s="160"/>
      <c r="B21" s="160"/>
      <c r="C21" s="284" t="str">
        <f>IF(MasterSheet!$A$1=1,MasterSheet!C267,MasterSheet!B267)</f>
        <v>Lokalni porezi</v>
      </c>
      <c r="D21" s="289">
        <f>+'Local Government_int'!D20</f>
        <v>17125994.16</v>
      </c>
      <c r="E21" s="286">
        <f t="shared" si="6"/>
        <v>0.79696561775792263</v>
      </c>
      <c r="F21" s="289">
        <f>+'Local Government_int'!F20</f>
        <v>32608096.789999999</v>
      </c>
      <c r="G21" s="286">
        <f t="shared" si="0"/>
        <v>1.2164930718149598</v>
      </c>
      <c r="H21" s="289">
        <f>+'Local Government_int'!H20</f>
        <v>42004203.132574901</v>
      </c>
      <c r="I21" s="286">
        <f t="shared" si="1"/>
        <v>1.3612977421757486</v>
      </c>
      <c r="J21" s="289">
        <f>+'Local Government_int'!J20</f>
        <v>42246040.649999999</v>
      </c>
      <c r="K21" s="286">
        <f t="shared" si="2"/>
        <v>1.4171768081180811</v>
      </c>
      <c r="L21" s="289">
        <f>+'Local Government_int'!L20</f>
        <v>44590000</v>
      </c>
      <c r="M21" s="286">
        <f t="shared" si="3"/>
        <v>1.4268799999999999</v>
      </c>
      <c r="N21" s="289">
        <f>+'Local Government_int'!N20</f>
        <v>44446728.650000006</v>
      </c>
      <c r="O21" s="286">
        <f t="shared" si="4"/>
        <v>1.3613086875957123</v>
      </c>
      <c r="P21" s="289">
        <f>+'Local Government_int'!P20</f>
        <v>50963320.149999999</v>
      </c>
      <c r="Q21" s="286">
        <f t="shared" si="5"/>
        <v>1.6021163203395159</v>
      </c>
      <c r="R21" s="289">
        <f>+'Local Government_int'!R20</f>
        <v>66596000.75</v>
      </c>
      <c r="S21" s="286">
        <f t="shared" si="7"/>
        <v>1.980844757584771</v>
      </c>
      <c r="T21" s="289">
        <f>+'Local Government_int'!T20</f>
        <v>71096555.519999996</v>
      </c>
      <c r="U21" s="286">
        <f t="shared" si="8"/>
        <v>2.0560616420370748</v>
      </c>
      <c r="V21" s="425">
        <f>'Local Government_int'!V20</f>
        <v>75997609.719999999</v>
      </c>
      <c r="W21" s="445">
        <f t="shared" si="9"/>
        <v>2.1139807988873436</v>
      </c>
      <c r="X21" s="287"/>
      <c r="Y21" s="480"/>
      <c r="Z21" s="287"/>
      <c r="AA21" s="287"/>
      <c r="AB21" s="287"/>
      <c r="AC21" s="287"/>
      <c r="AD21" s="287"/>
      <c r="AE21" s="287"/>
      <c r="AF21" s="287"/>
      <c r="AG21" s="314"/>
      <c r="AH21" s="254"/>
      <c r="AI21" s="254"/>
      <c r="AJ21" s="162"/>
      <c r="AK21" s="162"/>
      <c r="AL21" s="162"/>
      <c r="AM21" s="162"/>
      <c r="AN21" s="162"/>
      <c r="AO21" s="162"/>
      <c r="AP21" s="162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265"/>
      <c r="FM21" s="197"/>
      <c r="FN21" s="19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  <c r="GA21" s="197"/>
      <c r="GB21" s="197"/>
      <c r="GC21" s="197"/>
      <c r="GD21" s="197"/>
      <c r="GE21" s="197"/>
      <c r="GF21" s="197"/>
      <c r="GG21" s="197"/>
      <c r="GH21" s="197"/>
      <c r="GI21" s="197"/>
      <c r="GJ21" s="197"/>
      <c r="GK21" s="197"/>
      <c r="GL21" s="197"/>
      <c r="GM21" s="197"/>
      <c r="GN21" s="197"/>
      <c r="GO21" s="197"/>
      <c r="GP21" s="197"/>
      <c r="GQ21" s="197"/>
      <c r="GR21" s="197"/>
      <c r="GS21" s="197"/>
      <c r="GT21" s="197"/>
      <c r="GU21" s="197"/>
      <c r="GV21" s="197"/>
      <c r="GW21" s="197"/>
      <c r="GX21" s="197"/>
      <c r="GY21" s="197"/>
      <c r="GZ21" s="197"/>
      <c r="HA21" s="197"/>
      <c r="HB21" s="197"/>
      <c r="HC21" s="197"/>
      <c r="HD21" s="197"/>
      <c r="HE21" s="197"/>
      <c r="HF21" s="197"/>
      <c r="HG21" s="197"/>
      <c r="HH21" s="197"/>
      <c r="HI21" s="197"/>
      <c r="HJ21" s="197"/>
      <c r="HK21" s="197"/>
      <c r="HL21" s="197"/>
      <c r="HM21" s="197"/>
      <c r="HN21" s="197"/>
      <c r="HO21" s="197"/>
      <c r="HP21" s="197"/>
    </row>
    <row r="22" spans="1:224" ht="15" customHeight="1">
      <c r="A22" s="160"/>
      <c r="B22" s="160"/>
      <c r="C22" s="284" t="str">
        <f>IF(MasterSheet!$A$1=1,MasterSheet!C268,MasterSheet!B268)</f>
        <v>Ostali republički porezi</v>
      </c>
      <c r="D22" s="285">
        <f>+'Cental Budget_int'!D23</f>
        <v>4535766.87</v>
      </c>
      <c r="E22" s="286">
        <f t="shared" si="6"/>
        <v>0.21107389222392853</v>
      </c>
      <c r="F22" s="285">
        <f>+'Cental Budget_int'!F23</f>
        <v>6739308.9000000004</v>
      </c>
      <c r="G22" s="286">
        <f t="shared" si="0"/>
        <v>0.25141984331281481</v>
      </c>
      <c r="H22" s="285">
        <f>+'Cental Budget_int'!H23</f>
        <v>8529592.9000000004</v>
      </c>
      <c r="I22" s="286">
        <f t="shared" si="1"/>
        <v>0.27643223036038372</v>
      </c>
      <c r="J22" s="285">
        <f>+'Cental Budget_int'!J23</f>
        <v>8920855.8499999996</v>
      </c>
      <c r="K22" s="286">
        <f t="shared" si="2"/>
        <v>0.29925715699429722</v>
      </c>
      <c r="L22" s="285">
        <f>+'Cental Budget_int'!L23</f>
        <v>11587063.199999999</v>
      </c>
      <c r="M22" s="286">
        <f t="shared" si="3"/>
        <v>0.37078602239999997</v>
      </c>
      <c r="N22" s="285">
        <f>+'Cental Budget_int'!N23</f>
        <v>4148584.0999999996</v>
      </c>
      <c r="O22" s="286">
        <f t="shared" si="4"/>
        <v>0.12706230015313935</v>
      </c>
      <c r="P22" s="285">
        <f>+'Cental Budget_int'!P23+'Local Government_int'!P23</f>
        <v>11469140.050000001</v>
      </c>
      <c r="Q22" s="286">
        <f t="shared" si="5"/>
        <v>0.36055140050298651</v>
      </c>
      <c r="R22" s="285">
        <f>+'Cental Budget_int'!R23</f>
        <v>5088811.75</v>
      </c>
      <c r="S22" s="286">
        <f t="shared" si="7"/>
        <v>0.15136263384889945</v>
      </c>
      <c r="T22" s="285">
        <f>+'Cental Budget_int'!T23</f>
        <v>5971620.4600000009</v>
      </c>
      <c r="U22" s="286">
        <f t="shared" si="8"/>
        <v>0.17269500159056075</v>
      </c>
      <c r="V22" s="425">
        <f>'Cental Budget_int'!V23</f>
        <v>7119542.1799999997</v>
      </c>
      <c r="W22" s="445">
        <f t="shared" si="9"/>
        <v>0.19804011627260082</v>
      </c>
      <c r="X22" s="287"/>
      <c r="Y22" s="287"/>
      <c r="Z22" s="287"/>
      <c r="AA22" s="287"/>
      <c r="AB22" s="287"/>
      <c r="AC22" s="287"/>
      <c r="AD22" s="287"/>
      <c r="AE22" s="287"/>
      <c r="AF22" s="287"/>
      <c r="AG22" s="314"/>
      <c r="AH22" s="254"/>
      <c r="AI22" s="254"/>
      <c r="AJ22" s="162"/>
      <c r="AK22" s="162"/>
      <c r="AL22" s="162"/>
      <c r="AM22" s="162"/>
      <c r="AN22" s="162"/>
      <c r="AO22" s="162"/>
      <c r="AP22" s="162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265"/>
      <c r="FM22" s="197"/>
      <c r="FN22" s="19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  <c r="GA22" s="197"/>
      <c r="GB22" s="197"/>
      <c r="GC22" s="197"/>
      <c r="GD22" s="197"/>
      <c r="GE22" s="197"/>
      <c r="GF22" s="197"/>
      <c r="GG22" s="197"/>
      <c r="GH22" s="197"/>
      <c r="GI22" s="197"/>
      <c r="GJ22" s="197"/>
      <c r="GK22" s="197"/>
      <c r="GL22" s="197"/>
      <c r="GM22" s="197"/>
      <c r="GN22" s="197"/>
      <c r="GO22" s="197"/>
      <c r="GP22" s="197"/>
      <c r="GQ22" s="197"/>
      <c r="GR22" s="197"/>
      <c r="GS22" s="197"/>
      <c r="GT22" s="197"/>
      <c r="GU22" s="197"/>
      <c r="GV22" s="197"/>
      <c r="GW22" s="197"/>
      <c r="GX22" s="197"/>
      <c r="GY22" s="197"/>
      <c r="GZ22" s="197"/>
      <c r="HA22" s="197"/>
      <c r="HB22" s="197"/>
      <c r="HC22" s="197"/>
      <c r="HD22" s="197"/>
      <c r="HE22" s="197"/>
      <c r="HF22" s="197"/>
      <c r="HG22" s="197"/>
      <c r="HH22" s="197"/>
      <c r="HI22" s="197"/>
      <c r="HJ22" s="197"/>
      <c r="HK22" s="197"/>
      <c r="HL22" s="197"/>
      <c r="HM22" s="197"/>
      <c r="HN22" s="197"/>
      <c r="HO22" s="197"/>
      <c r="HP22" s="197"/>
    </row>
    <row r="23" spans="1:224" ht="15" customHeight="1">
      <c r="A23" s="160"/>
      <c r="B23" s="160"/>
      <c r="C23" s="290" t="str">
        <f>IF(MasterSheet!$A$1=1,MasterSheet!C269,MasterSheet!B269)</f>
        <v>Doprinosi</v>
      </c>
      <c r="D23" s="291">
        <f>SUM(D24:D27)</f>
        <v>255157132.13</v>
      </c>
      <c r="E23" s="292">
        <f t="shared" si="6"/>
        <v>11.873848579738471</v>
      </c>
      <c r="F23" s="291">
        <f>SUM(F24:F27)</f>
        <v>306787808.32999998</v>
      </c>
      <c r="G23" s="292">
        <f t="shared" si="0"/>
        <v>11.445170987875395</v>
      </c>
      <c r="H23" s="291">
        <f>SUM(H24:H27)</f>
        <v>339912631.83999997</v>
      </c>
      <c r="I23" s="292">
        <f t="shared" si="1"/>
        <v>11.016095146486906</v>
      </c>
      <c r="J23" s="291">
        <f>SUM(J24:J27)</f>
        <v>307544352.32999998</v>
      </c>
      <c r="K23" s="292">
        <f t="shared" si="2"/>
        <v>10.316818259979872</v>
      </c>
      <c r="L23" s="291">
        <f>SUM(L24:L27)</f>
        <v>379756996.48000008</v>
      </c>
      <c r="M23" s="292">
        <f t="shared" si="3"/>
        <v>12.152223887360003</v>
      </c>
      <c r="N23" s="291">
        <f>SUM(N24:N27)</f>
        <v>353577453.33000004</v>
      </c>
      <c r="O23" s="292">
        <f t="shared" si="4"/>
        <v>10.82932475742726</v>
      </c>
      <c r="P23" s="291">
        <f>SUM(P24:P27)</f>
        <v>362250409.59999996</v>
      </c>
      <c r="Q23" s="292">
        <f t="shared" si="5"/>
        <v>11.387941200880224</v>
      </c>
      <c r="R23" s="291">
        <f>SUM(R24:R27)</f>
        <v>398494284.19</v>
      </c>
      <c r="S23" s="292">
        <f t="shared" si="7"/>
        <v>11.852893640392622</v>
      </c>
      <c r="T23" s="291">
        <f>SUM(T24:T27)</f>
        <v>444303244.55000001</v>
      </c>
      <c r="U23" s="292">
        <f t="shared" si="8"/>
        <v>12.848932720726452</v>
      </c>
      <c r="V23" s="426">
        <f>SUM(V24:V27)</f>
        <v>437288820.67000002</v>
      </c>
      <c r="W23" s="446">
        <f t="shared" si="9"/>
        <v>12.16380586008345</v>
      </c>
      <c r="X23" s="279"/>
      <c r="Y23" s="279"/>
      <c r="Z23" s="279"/>
      <c r="AA23" s="279"/>
      <c r="AB23" s="279"/>
      <c r="AC23" s="279"/>
      <c r="AD23" s="279"/>
      <c r="AE23" s="279"/>
      <c r="AF23" s="279"/>
      <c r="AG23" s="314"/>
      <c r="AH23" s="462"/>
      <c r="AI23" s="462"/>
      <c r="AJ23" s="162"/>
      <c r="AK23" s="162"/>
      <c r="AL23" s="162"/>
      <c r="AM23" s="162"/>
      <c r="AN23" s="162"/>
      <c r="AO23" s="162"/>
      <c r="AP23" s="162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239"/>
      <c r="DI23" s="239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265"/>
      <c r="FM23" s="197"/>
      <c r="FN23" s="19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  <c r="GA23" s="197"/>
      <c r="GB23" s="197"/>
      <c r="GC23" s="197"/>
      <c r="GD23" s="197"/>
      <c r="GE23" s="197"/>
      <c r="GF23" s="197"/>
      <c r="GG23" s="197"/>
      <c r="GH23" s="197"/>
      <c r="GI23" s="197"/>
      <c r="GJ23" s="197"/>
      <c r="GK23" s="197"/>
      <c r="GL23" s="197"/>
      <c r="GM23" s="197"/>
      <c r="GN23" s="197"/>
      <c r="GO23" s="197"/>
      <c r="GP23" s="197"/>
      <c r="GQ23" s="197"/>
      <c r="GR23" s="197"/>
      <c r="GS23" s="197"/>
      <c r="GT23" s="197"/>
      <c r="GU23" s="197"/>
      <c r="GV23" s="197"/>
      <c r="GW23" s="197"/>
      <c r="GX23" s="197"/>
      <c r="GY23" s="197"/>
      <c r="GZ23" s="197"/>
      <c r="HA23" s="197"/>
      <c r="HB23" s="197"/>
      <c r="HC23" s="197"/>
      <c r="HD23" s="197"/>
      <c r="HE23" s="197"/>
      <c r="HF23" s="197"/>
      <c r="HG23" s="197"/>
      <c r="HH23" s="197"/>
      <c r="HI23" s="197"/>
      <c r="HJ23" s="197"/>
      <c r="HK23" s="197"/>
      <c r="HL23" s="197"/>
      <c r="HM23" s="197"/>
      <c r="HN23" s="197"/>
      <c r="HO23" s="197"/>
      <c r="HP23" s="197"/>
    </row>
    <row r="24" spans="1:224" ht="15" customHeight="1">
      <c r="A24" s="160"/>
      <c r="B24" s="160"/>
      <c r="C24" s="284" t="str">
        <f>IF(MasterSheet!$A$1=1,MasterSheet!C270,MasterSheet!B270)</f>
        <v>Doprinosi za penzijsko i invalidsko osiguranje</v>
      </c>
      <c r="D24" s="285">
        <f>+'Cental Budget_int'!D25</f>
        <v>138179769.16</v>
      </c>
      <c r="E24" s="286">
        <f t="shared" si="6"/>
        <v>6.4302559058122766</v>
      </c>
      <c r="F24" s="285">
        <f>+'Cental Budget_int'!F25</f>
        <v>173517241.65000001</v>
      </c>
      <c r="G24" s="286">
        <f t="shared" si="0"/>
        <v>6.473316233911584</v>
      </c>
      <c r="H24" s="285">
        <v>213850904.31999999</v>
      </c>
      <c r="I24" s="286">
        <f t="shared" si="1"/>
        <v>6.9306100700025919</v>
      </c>
      <c r="J24" s="285">
        <f>+'Cental Budget_int'!J25</f>
        <v>199510659.24000001</v>
      </c>
      <c r="K24" s="286">
        <f t="shared" si="2"/>
        <v>6.6927426782958737</v>
      </c>
      <c r="L24" s="285">
        <f>+'Cental Budget_int'!L25</f>
        <v>233496116.37</v>
      </c>
      <c r="M24" s="286">
        <f t="shared" si="3"/>
        <v>7.4718757238400002</v>
      </c>
      <c r="N24" s="285">
        <f>+'Cental Budget_int'!N25</f>
        <v>213452220.68000001</v>
      </c>
      <c r="O24" s="286">
        <f t="shared" si="4"/>
        <v>6.5375871571209805</v>
      </c>
      <c r="P24" s="285">
        <f>+'Cental Budget_int'!P25</f>
        <v>216501675.27000001</v>
      </c>
      <c r="Q24" s="286">
        <f t="shared" si="5"/>
        <v>6.8060885026721154</v>
      </c>
      <c r="R24" s="285">
        <f>+'Cental Budget_int'!R25</f>
        <v>241949355.72999999</v>
      </c>
      <c r="S24" s="286">
        <f t="shared" si="7"/>
        <v>7.196589997917906</v>
      </c>
      <c r="T24" s="285">
        <f>+'Cental Budget_int'!T25</f>
        <v>270120228.04000002</v>
      </c>
      <c r="U24" s="286">
        <f t="shared" si="8"/>
        <v>7.8116842025506807</v>
      </c>
      <c r="V24" s="393">
        <f>'Cental Budget_int'!V25</f>
        <v>264099239.14000005</v>
      </c>
      <c r="W24" s="445">
        <f t="shared" si="9"/>
        <v>7.3462931610570239</v>
      </c>
      <c r="X24" s="287"/>
      <c r="Y24" s="287"/>
      <c r="Z24" s="287"/>
      <c r="AA24" s="287"/>
      <c r="AB24" s="287"/>
      <c r="AC24" s="287"/>
      <c r="AD24" s="287"/>
      <c r="AE24" s="287"/>
      <c r="AF24" s="287"/>
      <c r="AG24" s="314"/>
      <c r="AH24" s="254"/>
      <c r="AI24" s="254"/>
      <c r="AJ24" s="162"/>
      <c r="AK24" s="162"/>
      <c r="AL24" s="162"/>
      <c r="AM24" s="162"/>
      <c r="AN24" s="162"/>
      <c r="AO24" s="162"/>
      <c r="AP24" s="162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239"/>
      <c r="DI24" s="239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265"/>
      <c r="FM24" s="197"/>
      <c r="FN24" s="19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  <c r="GA24" s="197"/>
      <c r="GB24" s="197"/>
      <c r="GC24" s="197"/>
      <c r="GD24" s="197"/>
      <c r="GE24" s="197"/>
      <c r="GF24" s="197"/>
      <c r="GG24" s="197"/>
      <c r="GH24" s="197"/>
      <c r="GI24" s="197"/>
      <c r="GJ24" s="197"/>
      <c r="GK24" s="197"/>
      <c r="GL24" s="197"/>
      <c r="GM24" s="197"/>
      <c r="GN24" s="197"/>
      <c r="GO24" s="197"/>
      <c r="GP24" s="197"/>
      <c r="GQ24" s="197"/>
      <c r="GR24" s="197"/>
      <c r="GS24" s="197"/>
      <c r="GT24" s="197"/>
      <c r="GU24" s="197"/>
      <c r="GV24" s="197"/>
      <c r="GW24" s="197"/>
      <c r="GX24" s="197"/>
      <c r="GY24" s="197"/>
      <c r="GZ24" s="197"/>
      <c r="HA24" s="197"/>
      <c r="HB24" s="197"/>
      <c r="HC24" s="197"/>
      <c r="HD24" s="197"/>
      <c r="HE24" s="197"/>
      <c r="HF24" s="197"/>
      <c r="HG24" s="197"/>
      <c r="HH24" s="197"/>
      <c r="HI24" s="197"/>
      <c r="HJ24" s="197"/>
      <c r="HK24" s="197"/>
      <c r="HL24" s="197"/>
      <c r="HM24" s="197"/>
      <c r="HN24" s="197"/>
      <c r="HO24" s="197"/>
      <c r="HP24" s="197"/>
    </row>
    <row r="25" spans="1:224" ht="15" customHeight="1">
      <c r="A25" s="160"/>
      <c r="B25" s="160"/>
      <c r="C25" s="284" t="str">
        <f>IF(MasterSheet!$A$1=1,MasterSheet!C271,MasterSheet!B271)</f>
        <v>Doprinosi za zdravstveno osiguranje</v>
      </c>
      <c r="D25" s="285">
        <f>+'Cental Budget_int'!D26</f>
        <v>110592983</v>
      </c>
      <c r="E25" s="286">
        <f t="shared" si="6"/>
        <v>5.1464927637395883</v>
      </c>
      <c r="F25" s="285">
        <f>+'Cental Budget_int'!F26</f>
        <v>125446267</v>
      </c>
      <c r="G25" s="286">
        <f t="shared" si="0"/>
        <v>4.6799577317664616</v>
      </c>
      <c r="H25" s="285">
        <v>115860488.59999999</v>
      </c>
      <c r="I25" s="286">
        <f t="shared" si="1"/>
        <v>3.7548771260046667</v>
      </c>
      <c r="J25" s="285">
        <f>+'Cental Budget_int'!J26</f>
        <v>97587762.519999996</v>
      </c>
      <c r="K25" s="286">
        <f t="shared" si="2"/>
        <v>3.2736585883931566</v>
      </c>
      <c r="L25" s="285">
        <f>+'Cental Budget_int'!L26</f>
        <v>129895634.22</v>
      </c>
      <c r="M25" s="286">
        <f t="shared" si="3"/>
        <v>4.15666029504</v>
      </c>
      <c r="N25" s="285">
        <f>+'Cental Budget_int'!N26</f>
        <v>120890439.24000001</v>
      </c>
      <c r="O25" s="286">
        <f t="shared" si="4"/>
        <v>3.7026168220520677</v>
      </c>
      <c r="P25" s="285">
        <f>+'Cental Budget_int'!P26</f>
        <v>125738855</v>
      </c>
      <c r="Q25" s="286">
        <f t="shared" si="5"/>
        <v>3.9528090223200252</v>
      </c>
      <c r="R25" s="285">
        <f>+'Cental Budget_int'!R26</f>
        <v>134703897.09</v>
      </c>
      <c r="S25" s="286">
        <f t="shared" si="7"/>
        <v>4.0066596397977401</v>
      </c>
      <c r="T25" s="285">
        <f>+'Cental Budget_int'!T26</f>
        <v>151034703.57999998</v>
      </c>
      <c r="U25" s="286">
        <f t="shared" si="8"/>
        <v>4.3678158298389187</v>
      </c>
      <c r="V25" s="393">
        <f>'Cental Budget_int'!V26</f>
        <v>150309788.34999993</v>
      </c>
      <c r="W25" s="445">
        <f t="shared" si="9"/>
        <v>4.181078952712098</v>
      </c>
      <c r="X25" s="287"/>
      <c r="Y25" s="287"/>
      <c r="Z25" s="287"/>
      <c r="AA25" s="287"/>
      <c r="AB25" s="287"/>
      <c r="AC25" s="287"/>
      <c r="AD25" s="287"/>
      <c r="AE25" s="287"/>
      <c r="AF25" s="287"/>
      <c r="AG25" s="314"/>
      <c r="AH25" s="254"/>
      <c r="AI25" s="254"/>
      <c r="AJ25" s="162"/>
      <c r="AK25" s="162"/>
      <c r="AL25" s="162"/>
      <c r="AM25" s="162"/>
      <c r="AN25" s="162"/>
      <c r="AO25" s="162"/>
      <c r="AP25" s="162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239"/>
      <c r="DI25" s="239"/>
      <c r="DJ25" s="197"/>
      <c r="DK25" s="197"/>
      <c r="DL25" s="197"/>
      <c r="DM25" s="197"/>
      <c r="DN25" s="197"/>
      <c r="DO25" s="197"/>
      <c r="DP25" s="197"/>
      <c r="DQ25" s="332"/>
      <c r="DR25" s="332"/>
      <c r="DS25" s="332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265"/>
      <c r="FM25" s="197"/>
      <c r="FN25" s="19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  <c r="GA25" s="197"/>
      <c r="GB25" s="197"/>
      <c r="GC25" s="197"/>
      <c r="GD25" s="197"/>
      <c r="GE25" s="197"/>
      <c r="GF25" s="197"/>
      <c r="GG25" s="197"/>
      <c r="GH25" s="197"/>
      <c r="GI25" s="197"/>
      <c r="GJ25" s="197"/>
      <c r="GK25" s="197"/>
      <c r="GL25" s="197"/>
      <c r="GM25" s="197"/>
      <c r="GN25" s="197"/>
      <c r="GO25" s="197"/>
      <c r="GP25" s="197"/>
      <c r="GQ25" s="197"/>
      <c r="GR25" s="197"/>
      <c r="GS25" s="197"/>
      <c r="GT25" s="197"/>
      <c r="GU25" s="197"/>
      <c r="GV25" s="197"/>
      <c r="GW25" s="197"/>
      <c r="GX25" s="197"/>
      <c r="GY25" s="197"/>
      <c r="GZ25" s="197"/>
      <c r="HA25" s="197"/>
      <c r="HB25" s="197"/>
      <c r="HC25" s="197"/>
      <c r="HD25" s="197"/>
      <c r="HE25" s="197"/>
      <c r="HF25" s="197"/>
      <c r="HG25" s="197"/>
      <c r="HH25" s="197"/>
      <c r="HI25" s="197"/>
      <c r="HJ25" s="197"/>
      <c r="HK25" s="197"/>
      <c r="HL25" s="197"/>
      <c r="HM25" s="197"/>
      <c r="HN25" s="197"/>
      <c r="HO25" s="197"/>
      <c r="HP25" s="197"/>
    </row>
    <row r="26" spans="1:224" ht="15" customHeight="1">
      <c r="A26" s="160"/>
      <c r="B26" s="160"/>
      <c r="C26" s="284" t="str">
        <f>IF(MasterSheet!$A$1=1,MasterSheet!C272,MasterSheet!B272)</f>
        <v>Doprinosi za osiguranje od nezaposlenosti</v>
      </c>
      <c r="D26" s="285">
        <f>+'Cental Budget_int'!D27</f>
        <v>6384379.9699999997</v>
      </c>
      <c r="E26" s="286">
        <f t="shared" si="6"/>
        <v>0.29709991018660709</v>
      </c>
      <c r="F26" s="285">
        <f>+'Cental Budget_int'!F27</f>
        <v>7824299.6800000006</v>
      </c>
      <c r="G26" s="286">
        <f t="shared" si="0"/>
        <v>0.29189702219735131</v>
      </c>
      <c r="H26" s="285">
        <v>10201238.92</v>
      </c>
      <c r="I26" s="286">
        <f t="shared" si="1"/>
        <v>0.33060795047964742</v>
      </c>
      <c r="J26" s="285">
        <f>+'Cental Budget_int'!J27</f>
        <v>10445930.57</v>
      </c>
      <c r="K26" s="286">
        <f t="shared" si="2"/>
        <v>0.35041699329084197</v>
      </c>
      <c r="L26" s="285">
        <f>+'Cental Budget_int'!L27</f>
        <v>10149691.789999999</v>
      </c>
      <c r="M26" s="286">
        <f t="shared" si="3"/>
        <v>0.32479013727999995</v>
      </c>
      <c r="N26" s="285">
        <f>+'Cental Budget_int'!N27</f>
        <v>10764704.380000001</v>
      </c>
      <c r="O26" s="286">
        <f t="shared" si="4"/>
        <v>0.32969998101071979</v>
      </c>
      <c r="P26" s="285">
        <f>+'Cental Budget_int'!P27</f>
        <v>9987592.2599999998</v>
      </c>
      <c r="Q26" s="286">
        <f t="shared" si="5"/>
        <v>0.31397649355548568</v>
      </c>
      <c r="R26" s="285">
        <f>+'Cental Budget_int'!R27</f>
        <v>10770190.189999999</v>
      </c>
      <c r="S26" s="286">
        <f t="shared" si="7"/>
        <v>0.32035068976799519</v>
      </c>
      <c r="T26" s="285">
        <f>+'Cental Budget_int'!T27</f>
        <v>12160117.389999999</v>
      </c>
      <c r="U26" s="286">
        <f t="shared" si="8"/>
        <v>0.35166191590271545</v>
      </c>
      <c r="V26" s="393">
        <f>'Cental Budget_int'!V27</f>
        <v>12114496.520000001</v>
      </c>
      <c r="W26" s="445">
        <f t="shared" si="9"/>
        <v>0.3369818225312935</v>
      </c>
      <c r="X26" s="287"/>
      <c r="Y26" s="287"/>
      <c r="Z26" s="287"/>
      <c r="AA26" s="287"/>
      <c r="AB26" s="287"/>
      <c r="AC26" s="287"/>
      <c r="AD26" s="287"/>
      <c r="AE26" s="287"/>
      <c r="AF26" s="287"/>
      <c r="AG26" s="314"/>
      <c r="AH26" s="254"/>
      <c r="AI26" s="254"/>
      <c r="AJ26" s="162"/>
      <c r="AK26" s="162"/>
      <c r="AL26" s="162"/>
      <c r="AM26" s="162"/>
      <c r="AN26" s="162"/>
      <c r="AO26" s="162"/>
      <c r="AP26" s="162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239"/>
      <c r="DI26" s="239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265"/>
      <c r="FM26" s="197"/>
      <c r="FN26" s="197"/>
      <c r="FO26" s="197"/>
      <c r="FP26" s="197"/>
      <c r="FQ26" s="197"/>
      <c r="FR26" s="197"/>
      <c r="FS26" s="197"/>
      <c r="FT26" s="197"/>
      <c r="FU26" s="197"/>
      <c r="FV26" s="197"/>
      <c r="FW26" s="197"/>
      <c r="FX26" s="197"/>
      <c r="FY26" s="197"/>
      <c r="FZ26" s="197"/>
      <c r="GA26" s="197"/>
      <c r="GB26" s="197"/>
      <c r="GC26" s="197"/>
      <c r="GD26" s="197"/>
      <c r="GE26" s="197"/>
      <c r="GF26" s="197"/>
      <c r="GG26" s="197"/>
      <c r="GH26" s="197"/>
      <c r="GI26" s="197"/>
      <c r="GJ26" s="197"/>
      <c r="GK26" s="197"/>
      <c r="GL26" s="197"/>
      <c r="GM26" s="197"/>
      <c r="GN26" s="197"/>
      <c r="GO26" s="197"/>
      <c r="GP26" s="197"/>
      <c r="GQ26" s="197"/>
      <c r="GR26" s="197"/>
      <c r="GS26" s="197"/>
      <c r="GT26" s="197"/>
      <c r="GU26" s="197"/>
      <c r="GV26" s="197"/>
      <c r="GW26" s="197"/>
      <c r="GX26" s="197"/>
      <c r="GY26" s="197"/>
      <c r="GZ26" s="197"/>
      <c r="HA26" s="197"/>
      <c r="HB26" s="197"/>
      <c r="HC26" s="197"/>
      <c r="HD26" s="197"/>
      <c r="HE26" s="197"/>
      <c r="HF26" s="197"/>
      <c r="HG26" s="197"/>
      <c r="HH26" s="197"/>
      <c r="HI26" s="197"/>
      <c r="HJ26" s="197"/>
      <c r="HK26" s="197"/>
      <c r="HL26" s="197"/>
      <c r="HM26" s="197"/>
      <c r="HN26" s="197"/>
      <c r="HO26" s="197"/>
      <c r="HP26" s="197"/>
    </row>
    <row r="27" spans="1:224" ht="15" customHeight="1">
      <c r="A27" s="160"/>
      <c r="B27" s="160"/>
      <c r="C27" s="284" t="str">
        <f>IF(MasterSheet!$A$1=1,MasterSheet!C273,MasterSheet!B273)</f>
        <v>Ostali doprinosi</v>
      </c>
      <c r="D27" s="285">
        <f>+'Cental Budget_int'!D28</f>
        <v>0</v>
      </c>
      <c r="E27" s="286">
        <f t="shared" si="6"/>
        <v>0</v>
      </c>
      <c r="F27" s="285">
        <f>+'Cental Budget_int'!F28</f>
        <v>0</v>
      </c>
      <c r="G27" s="286">
        <f t="shared" si="0"/>
        <v>0</v>
      </c>
      <c r="H27" s="285">
        <v>0</v>
      </c>
      <c r="I27" s="286">
        <f t="shared" si="1"/>
        <v>0</v>
      </c>
      <c r="J27" s="285">
        <f>+'Cental Budget_int'!J28</f>
        <v>0</v>
      </c>
      <c r="K27" s="286">
        <f t="shared" si="2"/>
        <v>0</v>
      </c>
      <c r="L27" s="285">
        <f>+'Cental Budget_int'!L28</f>
        <v>6215554.0999999996</v>
      </c>
      <c r="M27" s="286">
        <f t="shared" si="3"/>
        <v>0.19889773119999998</v>
      </c>
      <c r="N27" s="285">
        <f>+'Cental Budget_int'!N28</f>
        <v>8470089.0300000012</v>
      </c>
      <c r="O27" s="286">
        <f t="shared" si="4"/>
        <v>0.25942079724349165</v>
      </c>
      <c r="P27" s="285">
        <f>+'Cental Budget_int'!P28</f>
        <v>10022287.07</v>
      </c>
      <c r="Q27" s="286">
        <f t="shared" si="5"/>
        <v>0.31506718233259984</v>
      </c>
      <c r="R27" s="285">
        <f>+'Cental Budget_int'!R28</f>
        <v>11070841.180000002</v>
      </c>
      <c r="S27" s="286">
        <f t="shared" si="7"/>
        <v>0.32929331290898278</v>
      </c>
      <c r="T27" s="285">
        <f>+'Cental Budget_int'!T28</f>
        <v>10988195.539999999</v>
      </c>
      <c r="U27" s="286">
        <f t="shared" si="8"/>
        <v>0.31777077243413632</v>
      </c>
      <c r="V27" s="393">
        <f>'Cental Budget_int'!V28</f>
        <v>10765296.66</v>
      </c>
      <c r="W27" s="445">
        <f t="shared" si="9"/>
        <v>0.29945192378303198</v>
      </c>
      <c r="X27" s="287"/>
      <c r="Y27" s="287"/>
      <c r="Z27" s="287"/>
      <c r="AA27" s="287"/>
      <c r="AB27" s="287"/>
      <c r="AC27" s="287"/>
      <c r="AD27" s="287"/>
      <c r="AE27" s="287"/>
      <c r="AF27" s="287"/>
      <c r="AG27" s="314"/>
      <c r="AH27" s="254"/>
      <c r="AI27" s="254"/>
      <c r="AJ27" s="162"/>
      <c r="AK27" s="162"/>
      <c r="AL27" s="162"/>
      <c r="AM27" s="162"/>
      <c r="AN27" s="162"/>
      <c r="AO27" s="162"/>
      <c r="AP27" s="162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239"/>
      <c r="DI27" s="239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265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  <c r="GA27" s="197"/>
      <c r="GB27" s="197"/>
      <c r="GC27" s="197"/>
      <c r="GD27" s="197"/>
      <c r="GE27" s="197"/>
      <c r="GF27" s="197"/>
      <c r="GG27" s="197"/>
      <c r="GH27" s="197"/>
      <c r="GI27" s="197"/>
      <c r="GJ27" s="197"/>
      <c r="GK27" s="197"/>
      <c r="GL27" s="197"/>
      <c r="GM27" s="197"/>
      <c r="GN27" s="197"/>
      <c r="GO27" s="197"/>
      <c r="GP27" s="197"/>
      <c r="GQ27" s="197"/>
      <c r="GR27" s="197"/>
      <c r="GS27" s="197"/>
      <c r="GT27" s="197"/>
      <c r="GU27" s="197"/>
      <c r="GV27" s="197"/>
      <c r="GW27" s="197"/>
      <c r="GX27" s="197"/>
      <c r="GY27" s="197"/>
      <c r="GZ27" s="197"/>
      <c r="HA27" s="197"/>
      <c r="HB27" s="197"/>
      <c r="HC27" s="197"/>
      <c r="HD27" s="197"/>
      <c r="HE27" s="197"/>
      <c r="HF27" s="197"/>
      <c r="HG27" s="197"/>
      <c r="HH27" s="197"/>
      <c r="HI27" s="197"/>
      <c r="HJ27" s="197"/>
      <c r="HK27" s="197"/>
      <c r="HL27" s="197"/>
      <c r="HM27" s="197"/>
      <c r="HN27" s="197"/>
      <c r="HO27" s="197"/>
      <c r="HP27" s="197"/>
    </row>
    <row r="28" spans="1:224" ht="15" customHeight="1">
      <c r="A28" s="160"/>
      <c r="B28" s="160"/>
      <c r="C28" s="290" t="str">
        <f>IF(MasterSheet!$A$1=1,MasterSheet!C274,MasterSheet!B274)</f>
        <v>Takse</v>
      </c>
      <c r="D28" s="291">
        <f>+'Cental Budget_int'!D29+'Local Government_int'!D29</f>
        <v>29294505.049999993</v>
      </c>
      <c r="E28" s="292">
        <f t="shared" si="6"/>
        <v>1.3632325864395733</v>
      </c>
      <c r="F28" s="291">
        <f>+'Cental Budget_int'!F29+'Local Government_int'!F29</f>
        <v>33768971.5</v>
      </c>
      <c r="G28" s="292">
        <f t="shared" si="0"/>
        <v>1.2598012124603619</v>
      </c>
      <c r="H28" s="291">
        <f>+'Cental Budget_int'!H29+'Local Government_int'!H29</f>
        <v>36088945.276364855</v>
      </c>
      <c r="I28" s="292">
        <f t="shared" si="1"/>
        <v>1.1695924707144432</v>
      </c>
      <c r="J28" s="291">
        <f>+'Cental Budget_int'!J29+'Local Government_int'!J29</f>
        <v>29028413.729999997</v>
      </c>
      <c r="K28" s="292">
        <f t="shared" si="2"/>
        <v>0.97378107111707468</v>
      </c>
      <c r="L28" s="291">
        <f>+'Cental Budget_int'!L29+'Local Government_int'!L29</f>
        <v>26284226.239999998</v>
      </c>
      <c r="M28" s="292">
        <f t="shared" si="3"/>
        <v>0.84109523968</v>
      </c>
      <c r="N28" s="291">
        <f>+'Cental Budget_int'!N29+'Local Government_int'!N29</f>
        <v>21981102.689999998</v>
      </c>
      <c r="O28" s="292">
        <f t="shared" si="4"/>
        <v>0.67323438560490045</v>
      </c>
      <c r="P28" s="291">
        <f>+'Cental Budget_int'!P29+'Local Government_int'!P29</f>
        <v>23495943.529999997</v>
      </c>
      <c r="Q28" s="292">
        <f t="shared" si="5"/>
        <v>0.73863387393901281</v>
      </c>
      <c r="R28" s="291">
        <f>+'Cental Budget_int'!R29+'Local Government_int'!R29</f>
        <v>33296762.52</v>
      </c>
      <c r="S28" s="292">
        <f t="shared" si="7"/>
        <v>0.99038555978584164</v>
      </c>
      <c r="T28" s="291">
        <v>20784867.41</v>
      </c>
      <c r="U28" s="292">
        <f t="shared" si="8"/>
        <v>0.6010835307556609</v>
      </c>
      <c r="V28" s="426">
        <f>'Cental Budget_int'!V29+'Local Government_int'!V29</f>
        <v>18436067</v>
      </c>
      <c r="W28" s="446">
        <f t="shared" si="9"/>
        <v>0.51282522948539644</v>
      </c>
      <c r="X28" s="279"/>
      <c r="Y28" s="279"/>
      <c r="Z28" s="279"/>
      <c r="AA28" s="279"/>
      <c r="AB28" s="279"/>
      <c r="AC28" s="279"/>
      <c r="AD28" s="279"/>
      <c r="AE28" s="279"/>
      <c r="AF28" s="279"/>
      <c r="AG28" s="314"/>
      <c r="AH28" s="462"/>
      <c r="AI28" s="462"/>
      <c r="AJ28" s="162"/>
      <c r="AK28" s="162"/>
      <c r="AL28" s="162"/>
      <c r="AM28" s="162"/>
      <c r="AN28" s="162"/>
      <c r="AO28" s="162"/>
      <c r="AP28" s="162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240"/>
      <c r="DI28" s="240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265"/>
      <c r="FM28" s="197"/>
      <c r="FN28" s="197"/>
      <c r="FO28" s="197"/>
      <c r="FP28" s="197"/>
      <c r="FQ28" s="197"/>
      <c r="FR28" s="197"/>
      <c r="FS28" s="197"/>
      <c r="FT28" s="197"/>
      <c r="FU28" s="197"/>
      <c r="FV28" s="197"/>
      <c r="FW28" s="197"/>
      <c r="FX28" s="197"/>
      <c r="FY28" s="197"/>
      <c r="FZ28" s="197"/>
      <c r="GA28" s="197"/>
      <c r="GB28" s="197"/>
      <c r="GC28" s="197"/>
      <c r="GD28" s="197"/>
      <c r="GE28" s="197"/>
      <c r="GF28" s="197"/>
      <c r="GG28" s="197"/>
      <c r="GH28" s="197"/>
      <c r="GI28" s="197"/>
      <c r="GJ28" s="197"/>
      <c r="GK28" s="197"/>
      <c r="GL28" s="197"/>
      <c r="GM28" s="197"/>
      <c r="GN28" s="197"/>
      <c r="GO28" s="197"/>
      <c r="GP28" s="197"/>
      <c r="GQ28" s="197"/>
      <c r="GR28" s="197"/>
      <c r="GS28" s="197"/>
      <c r="GT28" s="197"/>
      <c r="GU28" s="197"/>
      <c r="GV28" s="197"/>
      <c r="GW28" s="197"/>
      <c r="GX28" s="197"/>
      <c r="GY28" s="197"/>
      <c r="GZ28" s="197"/>
      <c r="HA28" s="197"/>
      <c r="HB28" s="197"/>
      <c r="HC28" s="197"/>
      <c r="HD28" s="197"/>
      <c r="HE28" s="197"/>
      <c r="HF28" s="197"/>
      <c r="HG28" s="197"/>
      <c r="HH28" s="197"/>
      <c r="HI28" s="197"/>
      <c r="HJ28" s="197"/>
      <c r="HK28" s="197"/>
      <c r="HL28" s="197"/>
      <c r="HM28" s="197"/>
      <c r="HN28" s="197"/>
      <c r="HO28" s="197"/>
      <c r="HP28" s="197"/>
    </row>
    <row r="29" spans="1:224" ht="15" customHeight="1">
      <c r="A29" s="160"/>
      <c r="B29" s="160"/>
      <c r="C29" s="290" t="str">
        <f>IF(MasterSheet!$A$1=1,MasterSheet!C275,MasterSheet!B275)</f>
        <v>Naknade</v>
      </c>
      <c r="D29" s="291">
        <f>+'Cental Budget_int'!D34+'Local Government_int'!D35</f>
        <v>57987858.799999997</v>
      </c>
      <c r="E29" s="292">
        <f t="shared" si="6"/>
        <v>2.6984903345897897</v>
      </c>
      <c r="F29" s="291">
        <f>+'Cental Budget_int'!F34+'Local Government_int'!F35</f>
        <v>122742901.39999999</v>
      </c>
      <c r="G29" s="292">
        <f t="shared" si="0"/>
        <v>4.579104696884909</v>
      </c>
      <c r="H29" s="291">
        <f>+'Cental Budget_int'!H34+'Local Government_int'!H35</f>
        <v>165758732.32866684</v>
      </c>
      <c r="I29" s="292">
        <f t="shared" si="1"/>
        <v>5.3720097332339529</v>
      </c>
      <c r="J29" s="291">
        <f>+'Cental Budget_int'!J34+'Local Government_int'!J35</f>
        <v>103547897.36</v>
      </c>
      <c r="K29" s="292">
        <f t="shared" si="2"/>
        <v>3.4735960201274745</v>
      </c>
      <c r="L29" s="291">
        <f>+'Cental Budget_int'!L34+'Local Government_int'!L35</f>
        <v>101998633.47</v>
      </c>
      <c r="M29" s="292">
        <f t="shared" si="3"/>
        <v>3.2639562710400001</v>
      </c>
      <c r="N29" s="291">
        <f>+'Cental Budget_int'!N34+'Local Government_int'!N35</f>
        <v>72573801.449999988</v>
      </c>
      <c r="O29" s="292">
        <f t="shared" si="4"/>
        <v>2.2227810551301683</v>
      </c>
      <c r="P29" s="291">
        <f>+'Cental Budget_int'!P34+'Local Government_int'!P35</f>
        <v>69254867.989999995</v>
      </c>
      <c r="Q29" s="292">
        <f t="shared" si="5"/>
        <v>2.1771414017604527</v>
      </c>
      <c r="R29" s="291">
        <f>+'Cental Budget_int'!R34+'Local Government_int'!R35</f>
        <v>68235145.780000001</v>
      </c>
      <c r="S29" s="292">
        <f t="shared" si="7"/>
        <v>2.0295998149910766</v>
      </c>
      <c r="T29" s="291">
        <f>+'Cental Budget_int'!T34+'Local Government_int'!T35</f>
        <v>71853732.310000002</v>
      </c>
      <c r="U29" s="292">
        <f t="shared" si="8"/>
        <v>2.0779586543856099</v>
      </c>
      <c r="V29" s="426">
        <f>'Cental Budget_int'!V34+'Local Government_int'!V35</f>
        <v>83690687.739999995</v>
      </c>
      <c r="W29" s="446">
        <f t="shared" si="9"/>
        <v>2.3279746242002779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314"/>
      <c r="AH29" s="162"/>
      <c r="AI29" s="162"/>
      <c r="AJ29" s="162"/>
      <c r="AK29" s="162"/>
      <c r="AL29" s="162"/>
      <c r="AM29" s="162"/>
      <c r="AN29" s="162"/>
      <c r="AO29" s="162"/>
      <c r="AP29" s="162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265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</row>
    <row r="30" spans="1:224" ht="15" customHeight="1">
      <c r="A30" s="160"/>
      <c r="B30" s="160"/>
      <c r="C30" s="290" t="str">
        <f>IF(MasterSheet!$A$1=1,MasterSheet!C276,MasterSheet!B276)</f>
        <v>Ostali prihodi</v>
      </c>
      <c r="D30" s="291">
        <f>+'Cental Budget_int'!D41+'Local Government_int'!D45</f>
        <v>68172708.409999996</v>
      </c>
      <c r="E30" s="292">
        <f t="shared" si="6"/>
        <v>3.1724467592721859</v>
      </c>
      <c r="F30" s="291">
        <f>+'Cental Budget_int'!F41+'Local Government_int'!F45</f>
        <v>70976416.00999999</v>
      </c>
      <c r="G30" s="292">
        <f t="shared" si="0"/>
        <v>2.6478797243051666</v>
      </c>
      <c r="H30" s="291">
        <f>+'Cental Budget_int'!H41+'Local Government_int'!H45</f>
        <v>67281484.739999995</v>
      </c>
      <c r="I30" s="292">
        <f t="shared" si="1"/>
        <v>2.1804992461757844</v>
      </c>
      <c r="J30" s="291">
        <f>+'Cental Budget_int'!J41+'Local Government_int'!J45</f>
        <v>60342355.939999998</v>
      </c>
      <c r="K30" s="292">
        <f t="shared" si="2"/>
        <v>2.0242320006709158</v>
      </c>
      <c r="L30" s="291">
        <f>+'Cental Budget_int'!L41+'Local Government_int'!L45</f>
        <v>44088288.899999999</v>
      </c>
      <c r="M30" s="292">
        <f t="shared" si="3"/>
        <v>1.4108252448</v>
      </c>
      <c r="N30" s="291">
        <f>+'Cental Budget_int'!N41+'Local Government_int'!N45</f>
        <v>37411485.980000004</v>
      </c>
      <c r="O30" s="292">
        <f t="shared" si="4"/>
        <v>1.1458341800918836</v>
      </c>
      <c r="P30" s="291">
        <f>+'Cental Budget_int'!P41+'Local Government_int'!P45</f>
        <v>48924367.209999993</v>
      </c>
      <c r="Q30" s="292">
        <f t="shared" si="5"/>
        <v>1.5380184599182645</v>
      </c>
      <c r="R30" s="291">
        <f>+'Cental Budget_int'!R41+'Local Government_int'!R45</f>
        <v>50006225.780000001</v>
      </c>
      <c r="S30" s="292">
        <f t="shared" si="7"/>
        <v>1.4873951748958953</v>
      </c>
      <c r="T30" s="291">
        <v>44805553.850000001</v>
      </c>
      <c r="U30" s="292">
        <f t="shared" si="8"/>
        <v>1.2957446383643252</v>
      </c>
      <c r="V30" s="426">
        <f>'Cental Budget_int'!V41+'Local Government_int'!V45</f>
        <v>39059790.25</v>
      </c>
      <c r="W30" s="446">
        <f t="shared" si="9"/>
        <v>1.0865032058414466</v>
      </c>
      <c r="X30" s="279"/>
      <c r="Y30" s="279"/>
      <c r="Z30" s="279"/>
      <c r="AA30" s="279"/>
      <c r="AB30" s="279"/>
      <c r="AC30" s="279"/>
      <c r="AD30" s="279"/>
      <c r="AE30" s="279"/>
      <c r="AF30" s="279"/>
      <c r="AG30" s="314"/>
      <c r="AH30" s="162"/>
      <c r="AI30" s="162"/>
      <c r="AJ30" s="162"/>
      <c r="AK30" s="162"/>
      <c r="AL30" s="162"/>
      <c r="AM30" s="162"/>
      <c r="AN30" s="162"/>
      <c r="AO30" s="162"/>
      <c r="AP30" s="162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265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197"/>
      <c r="GD30" s="197"/>
      <c r="GE30" s="197"/>
      <c r="GF30" s="197"/>
      <c r="GG30" s="197"/>
      <c r="GH30" s="197"/>
      <c r="GI30" s="197"/>
      <c r="GJ30" s="197"/>
      <c r="GK30" s="197"/>
      <c r="GL30" s="197"/>
      <c r="GM30" s="197"/>
      <c r="GN30" s="197"/>
      <c r="GO30" s="197"/>
      <c r="GP30" s="197"/>
      <c r="GQ30" s="197"/>
      <c r="GR30" s="197"/>
      <c r="GS30" s="197"/>
      <c r="GT30" s="197"/>
      <c r="GU30" s="197"/>
      <c r="GV30" s="197"/>
      <c r="GW30" s="197"/>
      <c r="GX30" s="197"/>
      <c r="GY30" s="197"/>
      <c r="GZ30" s="197"/>
      <c r="HA30" s="197"/>
      <c r="HB30" s="197"/>
      <c r="HC30" s="197"/>
      <c r="HD30" s="197"/>
      <c r="HE30" s="197"/>
      <c r="HF30" s="197"/>
      <c r="HG30" s="197"/>
      <c r="HH30" s="197"/>
      <c r="HI30" s="197"/>
      <c r="HJ30" s="197"/>
      <c r="HK30" s="197"/>
      <c r="HL30" s="197"/>
      <c r="HM30" s="197"/>
      <c r="HN30" s="197"/>
      <c r="HO30" s="197"/>
      <c r="HP30" s="197"/>
    </row>
    <row r="31" spans="1:224" ht="26.25" customHeight="1">
      <c r="A31" s="160"/>
      <c r="B31" s="160"/>
      <c r="C31" s="290" t="str">
        <f>IF(MasterSheet!$A$1=1,MasterSheet!C277,MasterSheet!B277)</f>
        <v>Primici od otplate kredita i sredstva prenijeta iz prethodne godine</v>
      </c>
      <c r="D31" s="291">
        <v>15118345.18</v>
      </c>
      <c r="E31" s="292">
        <f t="shared" si="6"/>
        <v>0.70353879566289723</v>
      </c>
      <c r="F31" s="291">
        <v>22811275.940000001</v>
      </c>
      <c r="G31" s="292">
        <f t="shared" si="0"/>
        <v>0.85100824249207241</v>
      </c>
      <c r="H31" s="291">
        <f>+'Cental Budget_int'!H46</f>
        <v>8998827.7799999993</v>
      </c>
      <c r="I31" s="292">
        <f t="shared" si="1"/>
        <v>0.29163947951775987</v>
      </c>
      <c r="J31" s="291">
        <f>+'Cental Budget_int'!J46</f>
        <v>54812548.920000002</v>
      </c>
      <c r="K31" s="292">
        <f t="shared" si="2"/>
        <v>1.83873025561892</v>
      </c>
      <c r="L31" s="291">
        <f>+'Cental Budget_int'!L46</f>
        <v>4969313.91</v>
      </c>
      <c r="M31" s="292">
        <f t="shared" si="3"/>
        <v>0.15901804512000001</v>
      </c>
      <c r="N31" s="291">
        <f>+'Cental Budget_int'!N46</f>
        <v>5006443.9800000004</v>
      </c>
      <c r="O31" s="292">
        <f t="shared" si="4"/>
        <v>0.15333672220520675</v>
      </c>
      <c r="P31" s="291">
        <f>+'Cental Budget_int'!P46</f>
        <v>5498802.5</v>
      </c>
      <c r="Q31" s="292">
        <f t="shared" si="5"/>
        <v>0.17286395787488212</v>
      </c>
      <c r="R31" s="291">
        <f>+'Cental Budget_int'!R46</f>
        <v>8633294.2100000009</v>
      </c>
      <c r="S31" s="292">
        <f t="shared" si="7"/>
        <v>0.25679042861392032</v>
      </c>
      <c r="T31" s="291">
        <v>8636040.2599999998</v>
      </c>
      <c r="U31" s="292">
        <f t="shared" si="8"/>
        <v>0.24974812053558518</v>
      </c>
      <c r="V31" s="426">
        <f>'Cental Budget_int'!V46+'Local Government_int'!V50</f>
        <v>8231495.4800000004</v>
      </c>
      <c r="W31" s="446">
        <f t="shared" si="9"/>
        <v>0.2289706670375522</v>
      </c>
      <c r="X31" s="279"/>
      <c r="Y31" s="279"/>
      <c r="Z31" s="279"/>
      <c r="AA31" s="279"/>
      <c r="AB31" s="279"/>
      <c r="AC31" s="279"/>
      <c r="AD31" s="279"/>
      <c r="AE31" s="279"/>
      <c r="AF31" s="279"/>
      <c r="AG31" s="314"/>
      <c r="AH31" s="162"/>
      <c r="AI31" s="162"/>
      <c r="AJ31" s="162"/>
      <c r="AK31" s="162"/>
      <c r="AL31" s="162"/>
      <c r="AM31" s="162"/>
      <c r="AN31" s="162"/>
      <c r="AO31" s="162"/>
      <c r="AP31" s="162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265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/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</row>
    <row r="32" spans="1:224" ht="15" customHeight="1" thickBot="1">
      <c r="A32" s="160"/>
      <c r="B32" s="160"/>
      <c r="C32" s="194" t="str">
        <f>IF(MasterSheet!$A$1=1,MasterSheet!C325,MasterSheet!B325)</f>
        <v>Donacije</v>
      </c>
      <c r="D32" s="348">
        <v>39070107.210000008</v>
      </c>
      <c r="E32" s="349">
        <f>+D32/$D$9*100</f>
        <v>1.8181445023035043</v>
      </c>
      <c r="F32" s="348">
        <v>78672950.909999996</v>
      </c>
      <c r="G32" s="349">
        <f>+F32/$F$9*100</f>
        <v>2.9350102932288751</v>
      </c>
      <c r="H32" s="348">
        <f>+'Cental Budget_int'!H47+'Local Government_int'!H52</f>
        <v>15974326.060000001</v>
      </c>
      <c r="I32" s="349">
        <f>+H32/$H$9*100</f>
        <v>0.51770566696914699</v>
      </c>
      <c r="J32" s="348">
        <f>+'Cental Budget_int'!J47+'Local Government_int'!J52</f>
        <v>28750406.079999998</v>
      </c>
      <c r="K32" s="349">
        <f>+J32/$J$9*100</f>
        <v>0.96445508487084874</v>
      </c>
      <c r="L32" s="348">
        <f>+'Cental Budget_int'!L47+'Local Government_int'!L52</f>
        <v>27418633.800000001</v>
      </c>
      <c r="M32" s="349">
        <f>+L32/$L$9*100</f>
        <v>0.87739628160000005</v>
      </c>
      <c r="N32" s="348">
        <f>+'Cental Budget_int'!N47+'Local Government_int'!N52</f>
        <v>15648066.199999999</v>
      </c>
      <c r="O32" s="349">
        <f>+N32/$N$9*100</f>
        <v>0.47926695865237362</v>
      </c>
      <c r="P32" s="350">
        <f>+'Cental Budget_int'!P47+'Local Government_int'!P52</f>
        <v>15568005.050000001</v>
      </c>
      <c r="Q32" s="351">
        <f>+P32/P$9*100</f>
        <v>0.48940600597296452</v>
      </c>
      <c r="R32" s="350">
        <f>+'Cental Budget_int'!R47+'Local Government_int'!R52</f>
        <v>9717198.7000000011</v>
      </c>
      <c r="S32" s="351">
        <f>+R32/R$9*100</f>
        <v>0.28903030041641886</v>
      </c>
      <c r="T32" s="348">
        <f>+'Cental Budget_int'!T47+'Local Government_int'!T52</f>
        <v>9305286.2699999996</v>
      </c>
      <c r="U32" s="349">
        <f>+T32/T$9*100</f>
        <v>0.26910223748517886</v>
      </c>
      <c r="V32" s="427">
        <f>'Cental Budget_int'!V47+'Local Government_int'!V52</f>
        <v>13531669.91</v>
      </c>
      <c r="W32" s="447">
        <f>+V32/V$9*100</f>
        <v>0.37640250097357442</v>
      </c>
      <c r="X32" s="255"/>
      <c r="Y32" s="255"/>
      <c r="Z32" s="255"/>
      <c r="AA32" s="255"/>
      <c r="AB32" s="255"/>
      <c r="AC32" s="255"/>
      <c r="AD32" s="255"/>
      <c r="AE32" s="255"/>
      <c r="AF32" s="255"/>
      <c r="AG32" s="314"/>
      <c r="AH32" s="231"/>
      <c r="AI32" s="162"/>
      <c r="AJ32" s="162"/>
      <c r="AK32" s="162"/>
      <c r="AL32" s="162"/>
      <c r="AM32" s="162"/>
      <c r="AN32" s="162"/>
      <c r="AO32" s="162"/>
      <c r="AP32" s="162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  <c r="ER32" s="197"/>
      <c r="ES32" s="197"/>
      <c r="ET32" s="197"/>
      <c r="EU32" s="197"/>
      <c r="EV32" s="197"/>
      <c r="EW32" s="197"/>
      <c r="EX32" s="197"/>
      <c r="EY32" s="197"/>
      <c r="EZ32" s="197"/>
      <c r="FA32" s="197"/>
      <c r="FB32" s="197"/>
      <c r="FC32" s="197"/>
      <c r="FD32" s="197"/>
      <c r="FE32" s="197"/>
      <c r="FF32" s="197"/>
      <c r="FG32" s="197"/>
      <c r="FH32" s="197"/>
      <c r="FI32" s="197"/>
      <c r="FJ32" s="197"/>
      <c r="FK32" s="197"/>
      <c r="FL32" s="265"/>
      <c r="FM32" s="197"/>
      <c r="FN32" s="197"/>
      <c r="FO32" s="197"/>
      <c r="FP32" s="197"/>
      <c r="FQ32" s="197"/>
      <c r="FR32" s="197"/>
      <c r="FS32" s="197"/>
      <c r="FT32" s="197"/>
      <c r="FU32" s="197"/>
      <c r="FV32" s="197"/>
      <c r="FW32" s="197"/>
      <c r="FX32" s="197"/>
      <c r="FY32" s="197"/>
      <c r="FZ32" s="197"/>
      <c r="GA32" s="197"/>
      <c r="GB32" s="197"/>
      <c r="GC32" s="197"/>
      <c r="GD32" s="197"/>
      <c r="GE32" s="197"/>
      <c r="GF32" s="197"/>
      <c r="GG32" s="197"/>
      <c r="GH32" s="197"/>
      <c r="GI32" s="197"/>
      <c r="GJ32" s="197"/>
      <c r="GK32" s="197"/>
      <c r="GL32" s="197"/>
      <c r="GM32" s="197"/>
      <c r="GN32" s="197"/>
      <c r="GO32" s="197"/>
      <c r="GP32" s="197"/>
      <c r="GQ32" s="197"/>
      <c r="GR32" s="197"/>
      <c r="GS32" s="197"/>
      <c r="GT32" s="197"/>
      <c r="GU32" s="197"/>
      <c r="GV32" s="197"/>
      <c r="GW32" s="197"/>
      <c r="GX32" s="197"/>
      <c r="GY32" s="197"/>
      <c r="GZ32" s="197"/>
      <c r="HA32" s="197"/>
      <c r="HB32" s="197"/>
      <c r="HC32" s="197"/>
      <c r="HD32" s="197"/>
      <c r="HE32" s="197"/>
      <c r="HF32" s="197"/>
      <c r="HG32" s="197"/>
      <c r="HH32" s="197"/>
      <c r="HI32" s="197"/>
      <c r="HJ32" s="197"/>
      <c r="HK32" s="197"/>
      <c r="HL32" s="197"/>
      <c r="HM32" s="197"/>
      <c r="HN32" s="197"/>
      <c r="HO32" s="197"/>
      <c r="HP32" s="197"/>
    </row>
    <row r="33" spans="1:224" ht="15" customHeight="1" thickTop="1" thickBot="1">
      <c r="A33" s="160"/>
      <c r="B33" s="160"/>
      <c r="C33" s="293" t="str">
        <f>IF(MasterSheet!$A$1=1,MasterSheet!C278,MasterSheet!B278)</f>
        <v>Javna potrošnja</v>
      </c>
      <c r="D33" s="277">
        <f>+D35+D50+D56+D62+D65+D67+D69+D68</f>
        <v>908118021.67980003</v>
      </c>
      <c r="E33" s="278">
        <f>+D33/$D$9*100</f>
        <v>42.259668745860672</v>
      </c>
      <c r="F33" s="277">
        <f>+F35+F50+F56+F62+F65+F67+F69+F68</f>
        <v>1159073486.8700001</v>
      </c>
      <c r="G33" s="278">
        <f t="shared" si="0"/>
        <v>43.240943363924643</v>
      </c>
      <c r="H33" s="277">
        <f>+H35+H50+H56+H62+H65+H67+H69+H68</f>
        <v>1558789212.3515</v>
      </c>
      <c r="I33" s="278">
        <f t="shared" si="1"/>
        <v>50.518188110950867</v>
      </c>
      <c r="J33" s="277">
        <f>+J35+J50+J56+J62+J65+J67+J69+J68</f>
        <v>1523136866.7044997</v>
      </c>
      <c r="K33" s="278">
        <f t="shared" si="2"/>
        <v>51.094829476836622</v>
      </c>
      <c r="L33" s="277">
        <f>+L35+L50+L56+L62+L65+L67+L69+L68</f>
        <v>1465247517.3100002</v>
      </c>
      <c r="M33" s="278">
        <f t="shared" si="3"/>
        <v>46.887920553920004</v>
      </c>
      <c r="N33" s="294">
        <f>+N35+N50+N56+N62+N65+N67+N69+N68</f>
        <v>1461472469.3300002</v>
      </c>
      <c r="O33" s="278">
        <f t="shared" si="4"/>
        <v>44.761790791117924</v>
      </c>
      <c r="P33" s="294">
        <f>+P35+P50+P56+P62+P65+P67+P68+P70</f>
        <v>1432492240.6800001</v>
      </c>
      <c r="Q33" s="278">
        <f t="shared" si="5"/>
        <v>45.032764560829932</v>
      </c>
      <c r="R33" s="294">
        <f>+R35+R50+R56+R62+R65+R67+R68+R70</f>
        <v>1586547203.7999997</v>
      </c>
      <c r="S33" s="278">
        <f t="shared" si="7"/>
        <v>47.190577150505639</v>
      </c>
      <c r="T33" s="394">
        <f>+T35+T49+T50+T56+T62+T65+T67+T68+T70</f>
        <v>1650761883.9724998</v>
      </c>
      <c r="U33" s="278">
        <f t="shared" si="8"/>
        <v>47.738855489531211</v>
      </c>
      <c r="V33" s="428">
        <f>+V35+V50+V56+V62+V65+V67+V68+V70</f>
        <v>1828550969.7129998</v>
      </c>
      <c r="W33" s="443">
        <f t="shared" si="9"/>
        <v>50.863726556689834</v>
      </c>
      <c r="X33" s="279"/>
      <c r="Y33" s="279"/>
      <c r="Z33" s="279"/>
      <c r="AA33" s="279"/>
      <c r="AB33" s="279"/>
      <c r="AC33" s="279"/>
      <c r="AD33" s="279"/>
      <c r="AE33" s="279"/>
      <c r="AF33" s="279"/>
      <c r="AG33" s="314"/>
      <c r="AH33" s="162"/>
      <c r="AI33" s="162"/>
      <c r="AJ33" s="162"/>
      <c r="AK33" s="162"/>
      <c r="AL33" s="162"/>
      <c r="AM33" s="162"/>
      <c r="AN33" s="162"/>
      <c r="AO33" s="162"/>
      <c r="AP33" s="162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7"/>
      <c r="FF33" s="197"/>
      <c r="FG33" s="197"/>
      <c r="FH33" s="197"/>
      <c r="FI33" s="197"/>
      <c r="FJ33" s="197"/>
      <c r="FK33" s="197"/>
      <c r="FL33" s="265"/>
      <c r="FM33" s="197"/>
      <c r="FN33" s="197"/>
      <c r="FO33" s="197"/>
      <c r="FP33" s="197"/>
      <c r="FQ33" s="197"/>
      <c r="FR33" s="197"/>
      <c r="FS33" s="197"/>
      <c r="FT33" s="197"/>
      <c r="FU33" s="197"/>
      <c r="FV33" s="197"/>
      <c r="FW33" s="197"/>
      <c r="FX33" s="197"/>
      <c r="FY33" s="197"/>
      <c r="FZ33" s="197"/>
      <c r="GA33" s="197"/>
      <c r="GB33" s="197"/>
      <c r="GC33" s="197"/>
      <c r="GD33" s="197"/>
      <c r="GE33" s="197"/>
      <c r="GF33" s="197"/>
      <c r="GG33" s="197"/>
      <c r="GH33" s="197"/>
      <c r="GI33" s="197"/>
      <c r="GJ33" s="197"/>
      <c r="GK33" s="197"/>
      <c r="GL33" s="197"/>
      <c r="GM33" s="197"/>
      <c r="GN33" s="197"/>
      <c r="GO33" s="197"/>
      <c r="GP33" s="197"/>
      <c r="GQ33" s="197"/>
      <c r="GR33" s="197"/>
      <c r="GS33" s="197"/>
      <c r="GT33" s="197"/>
      <c r="GU33" s="197"/>
      <c r="GV33" s="197"/>
      <c r="GW33" s="197"/>
      <c r="GX33" s="197"/>
      <c r="GY33" s="197"/>
      <c r="GZ33" s="197"/>
      <c r="HA33" s="197"/>
      <c r="HB33" s="197"/>
      <c r="HC33" s="197"/>
      <c r="HD33" s="197"/>
      <c r="HE33" s="197"/>
      <c r="HF33" s="197"/>
      <c r="HG33" s="197"/>
      <c r="HH33" s="197"/>
      <c r="HI33" s="197"/>
      <c r="HJ33" s="197"/>
      <c r="HK33" s="197"/>
      <c r="HL33" s="197"/>
      <c r="HM33" s="197"/>
      <c r="HN33" s="197"/>
      <c r="HO33" s="197"/>
      <c r="HP33" s="197"/>
    </row>
    <row r="34" spans="1:224" ht="15" customHeight="1" thickTop="1" thickBot="1">
      <c r="A34" s="160"/>
      <c r="B34" s="160"/>
      <c r="C34" s="293" t="str">
        <f>IF(MasterSheet!$A$1=1,MasterSheet!C279,MasterSheet!B279)</f>
        <v>Tekuća javna potrošnja</v>
      </c>
      <c r="D34" s="277">
        <f>+D33-D62</f>
        <v>851206538.01980007</v>
      </c>
      <c r="E34" s="278">
        <f t="shared" si="6"/>
        <v>39.611267998501567</v>
      </c>
      <c r="F34" s="277">
        <f>+F33-F62</f>
        <v>971811597.1500001</v>
      </c>
      <c r="G34" s="278">
        <f t="shared" si="0"/>
        <v>36.254862792389481</v>
      </c>
      <c r="H34" s="277">
        <f>+H33-H62</f>
        <v>1323067305.9115</v>
      </c>
      <c r="I34" s="278">
        <f t="shared" si="1"/>
        <v>42.878769312662044</v>
      </c>
      <c r="J34" s="277">
        <f>+J33-J62</f>
        <v>1298437010.0644999</v>
      </c>
      <c r="K34" s="278">
        <f t="shared" si="2"/>
        <v>43.557095272207306</v>
      </c>
      <c r="L34" s="277">
        <f>+L33-L62</f>
        <v>1318847148.5000002</v>
      </c>
      <c r="M34" s="278">
        <f t="shared" si="3"/>
        <v>42.203108752000006</v>
      </c>
      <c r="N34" s="277">
        <f>+N33-N62</f>
        <v>1342887606.8700001</v>
      </c>
      <c r="O34" s="278">
        <f t="shared" si="4"/>
        <v>41.129788878101074</v>
      </c>
      <c r="P34" s="277">
        <f>+P33-P62</f>
        <v>1325437562.3300002</v>
      </c>
      <c r="Q34" s="278">
        <f t="shared" si="5"/>
        <v>41.667323556428805</v>
      </c>
      <c r="R34" s="277">
        <f>+R33-R62</f>
        <v>1462160434.1899996</v>
      </c>
      <c r="S34" s="278">
        <f t="shared" si="7"/>
        <v>43.490792212671018</v>
      </c>
      <c r="T34" s="277">
        <f>+T33-T62</f>
        <v>1533655391.1624999</v>
      </c>
      <c r="U34" s="278">
        <f t="shared" si="8"/>
        <v>44.352219299647182</v>
      </c>
      <c r="V34" s="423">
        <f>+V33-V62</f>
        <v>1560415018.2429998</v>
      </c>
      <c r="W34" s="443">
        <f t="shared" si="9"/>
        <v>43.405146543616127</v>
      </c>
      <c r="X34" s="279"/>
      <c r="Y34" s="279"/>
      <c r="Z34" s="279"/>
      <c r="AA34" s="279"/>
      <c r="AB34" s="279"/>
      <c r="AC34" s="279"/>
      <c r="AD34" s="279"/>
      <c r="AE34" s="279"/>
      <c r="AF34" s="279"/>
      <c r="AG34" s="314"/>
      <c r="AH34" s="162"/>
      <c r="AI34" s="162"/>
      <c r="AJ34" s="162"/>
      <c r="AK34" s="162"/>
      <c r="AL34" s="162"/>
      <c r="AM34" s="162"/>
      <c r="AN34" s="162"/>
      <c r="AO34" s="162"/>
      <c r="AP34" s="162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  <c r="ER34" s="197"/>
      <c r="ES34" s="197"/>
      <c r="ET34" s="197"/>
      <c r="EU34" s="197"/>
      <c r="EV34" s="197"/>
      <c r="EW34" s="197"/>
      <c r="EX34" s="197"/>
      <c r="EY34" s="197"/>
      <c r="EZ34" s="197"/>
      <c r="FA34" s="197"/>
      <c r="FB34" s="197"/>
      <c r="FC34" s="197"/>
      <c r="FD34" s="197"/>
      <c r="FE34" s="197"/>
      <c r="FF34" s="197"/>
      <c r="FG34" s="197"/>
      <c r="FH34" s="197"/>
      <c r="FI34" s="197"/>
      <c r="FJ34" s="197"/>
      <c r="FK34" s="197"/>
      <c r="FL34" s="265"/>
      <c r="FM34" s="197"/>
      <c r="FN34" s="295"/>
      <c r="FO34" s="197"/>
      <c r="FP34" s="197"/>
      <c r="FQ34" s="197"/>
      <c r="FR34" s="197"/>
      <c r="FS34" s="197"/>
      <c r="FT34" s="197"/>
      <c r="FU34" s="197"/>
      <c r="FV34" s="197"/>
      <c r="FW34" s="197"/>
      <c r="FX34" s="197"/>
      <c r="FY34" s="197"/>
      <c r="FZ34" s="197"/>
      <c r="GA34" s="197"/>
      <c r="GB34" s="197"/>
      <c r="GC34" s="197"/>
      <c r="GD34" s="197"/>
      <c r="GE34" s="197"/>
      <c r="GF34" s="197"/>
      <c r="GG34" s="197"/>
      <c r="GH34" s="197"/>
      <c r="GI34" s="197"/>
      <c r="GJ34" s="197"/>
      <c r="GK34" s="197"/>
      <c r="GL34" s="197"/>
      <c r="GM34" s="197"/>
      <c r="GN34" s="197"/>
      <c r="GO34" s="197"/>
      <c r="GP34" s="197"/>
      <c r="GQ34" s="197"/>
      <c r="GR34" s="197"/>
      <c r="GS34" s="197"/>
      <c r="GT34" s="197"/>
      <c r="GU34" s="197"/>
      <c r="GV34" s="197"/>
      <c r="GW34" s="197"/>
      <c r="GX34" s="197"/>
      <c r="GY34" s="197"/>
      <c r="GZ34" s="197"/>
      <c r="HA34" s="197"/>
      <c r="HB34" s="197"/>
      <c r="HC34" s="197"/>
      <c r="HD34" s="197"/>
      <c r="HE34" s="197"/>
      <c r="HF34" s="197"/>
      <c r="HG34" s="197"/>
      <c r="HH34" s="197"/>
      <c r="HI34" s="197"/>
      <c r="HJ34" s="197"/>
      <c r="HK34" s="197"/>
      <c r="HL34" s="197"/>
      <c r="HM34" s="197"/>
      <c r="HN34" s="197"/>
      <c r="HO34" s="197"/>
      <c r="HP34" s="197"/>
    </row>
    <row r="35" spans="1:224" ht="15" customHeight="1" thickTop="1">
      <c r="A35" s="160"/>
      <c r="B35" s="160"/>
      <c r="C35" s="296" t="str">
        <f>IF(MasterSheet!$A$1=1,MasterSheet!C280,MasterSheet!B280)</f>
        <v>Tekući izdaci</v>
      </c>
      <c r="D35" s="282">
        <f>+D36+D42+D43+D45+D46+D47+D48+D44+D49</f>
        <v>485516128.15979993</v>
      </c>
      <c r="E35" s="283">
        <f t="shared" si="6"/>
        <v>22.593705065838332</v>
      </c>
      <c r="F35" s="282">
        <f>+F36+F42+F43+F45+F46+F47+F48+F44+F49</f>
        <v>565255092.01000011</v>
      </c>
      <c r="G35" s="283">
        <f t="shared" si="0"/>
        <v>21.087673643350126</v>
      </c>
      <c r="H35" s="282">
        <f>+H36+H42+H43+H45+H46+H47+H48+H44+H49</f>
        <v>650119031.29149997</v>
      </c>
      <c r="I35" s="283">
        <f t="shared" si="1"/>
        <v>21.069452660471217</v>
      </c>
      <c r="J35" s="282">
        <f>+J36+J42+J43+J45+J46+J47+J48+J44+J49</f>
        <v>587536977.26449978</v>
      </c>
      <c r="K35" s="283">
        <f t="shared" si="2"/>
        <v>19.709392058520621</v>
      </c>
      <c r="L35" s="282">
        <f>+L36+L42+L43+L45+L46+L47+L48+L44+L49</f>
        <v>609707642.16000009</v>
      </c>
      <c r="M35" s="283">
        <f t="shared" si="3"/>
        <v>19.510644549120002</v>
      </c>
      <c r="N35" s="282">
        <f>+N36+N42+N43+N45+N46+N47+N48+N44+N49</f>
        <v>697551106.44000006</v>
      </c>
      <c r="O35" s="283">
        <f t="shared" si="4"/>
        <v>21.364505557120982</v>
      </c>
      <c r="P35" s="282">
        <f>+P36+P42+P43+P45+P46+P47+P48+P44+P49</f>
        <v>729677209.30000007</v>
      </c>
      <c r="Q35" s="283">
        <f t="shared" si="5"/>
        <v>22.938610792203711</v>
      </c>
      <c r="R35" s="282">
        <f>+R36+R42+R43+R45+R46+R47+R48+R44+R49</f>
        <v>668869935.03000009</v>
      </c>
      <c r="S35" s="283">
        <f t="shared" si="7"/>
        <v>19.895001041939324</v>
      </c>
      <c r="T35" s="282">
        <f>+T36+T42+T43+T45+T46+T47+T48+T44</f>
        <v>699319500.73999989</v>
      </c>
      <c r="U35" s="283">
        <f t="shared" si="8"/>
        <v>20.223820837502526</v>
      </c>
      <c r="V35" s="424">
        <f>+V36+V42+V43+V45+V46+V47+V48+V44+V49</f>
        <v>750761038.84299982</v>
      </c>
      <c r="W35" s="444">
        <f t="shared" si="9"/>
        <v>20.883478131933238</v>
      </c>
      <c r="X35" s="279"/>
      <c r="Y35" s="279"/>
      <c r="Z35" s="279"/>
      <c r="AA35" s="279"/>
      <c r="AB35" s="279"/>
      <c r="AC35" s="279"/>
      <c r="AD35" s="279"/>
      <c r="AE35" s="279"/>
      <c r="AF35" s="279"/>
      <c r="AG35" s="314"/>
      <c r="AH35" s="162"/>
      <c r="AI35" s="162"/>
      <c r="AJ35" s="162"/>
      <c r="AK35" s="162"/>
      <c r="AL35" s="162"/>
      <c r="AM35" s="162"/>
      <c r="AN35" s="162"/>
      <c r="AO35" s="162"/>
      <c r="AP35" s="162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7"/>
      <c r="FF35" s="197"/>
      <c r="FG35" s="197"/>
      <c r="FH35" s="197"/>
      <c r="FI35" s="197"/>
      <c r="FJ35" s="197"/>
      <c r="FK35" s="197"/>
      <c r="FL35" s="265"/>
      <c r="FM35" s="197"/>
      <c r="FN35" s="197"/>
      <c r="FO35" s="197"/>
      <c r="FP35" s="197"/>
      <c r="FQ35" s="197"/>
      <c r="FR35" s="197"/>
      <c r="FS35" s="197"/>
      <c r="FT35" s="197"/>
      <c r="FU35" s="197"/>
      <c r="FV35" s="197"/>
      <c r="FW35" s="197"/>
      <c r="FX35" s="197"/>
      <c r="FY35" s="197"/>
      <c r="FZ35" s="197"/>
      <c r="GA35" s="197"/>
      <c r="GB35" s="197"/>
      <c r="GC35" s="197"/>
      <c r="GD35" s="197"/>
      <c r="GE35" s="197"/>
      <c r="GF35" s="197"/>
      <c r="GG35" s="197"/>
      <c r="GH35" s="197"/>
      <c r="GI35" s="197"/>
      <c r="GJ35" s="197"/>
      <c r="GK35" s="197"/>
      <c r="GL35" s="197"/>
      <c r="GM35" s="197"/>
      <c r="GN35" s="197"/>
      <c r="GO35" s="197"/>
      <c r="GP35" s="197"/>
      <c r="GQ35" s="197"/>
      <c r="GR35" s="197"/>
      <c r="GS35" s="197"/>
      <c r="GT35" s="197"/>
      <c r="GU35" s="197"/>
      <c r="GV35" s="197"/>
      <c r="GW35" s="197"/>
      <c r="GX35" s="197"/>
      <c r="GY35" s="197"/>
      <c r="GZ35" s="197"/>
      <c r="HA35" s="197"/>
      <c r="HB35" s="197"/>
      <c r="HC35" s="197"/>
      <c r="HD35" s="197"/>
      <c r="HE35" s="197"/>
      <c r="HF35" s="197"/>
      <c r="HG35" s="197"/>
      <c r="HH35" s="197"/>
      <c r="HI35" s="197"/>
      <c r="HJ35" s="197"/>
      <c r="HK35" s="197"/>
      <c r="HL35" s="197"/>
      <c r="HM35" s="197"/>
      <c r="HN35" s="197"/>
      <c r="HO35" s="197"/>
      <c r="HP35" s="197"/>
    </row>
    <row r="36" spans="1:224" s="198" customFormat="1" ht="15" customHeight="1">
      <c r="A36" s="160"/>
      <c r="B36" s="160"/>
      <c r="C36" s="297" t="str">
        <f>IF(MasterSheet!$A$1=1,MasterSheet!C281,MasterSheet!B281)</f>
        <v>Bruto zarade i doprinosi na teret poslodavca</v>
      </c>
      <c r="D36" s="298">
        <f>SUM(D37:D41)</f>
        <v>234529247.03979999</v>
      </c>
      <c r="E36" s="299">
        <f t="shared" si="6"/>
        <v>10.913920938145097</v>
      </c>
      <c r="F36" s="298">
        <f>SUM(F37:F41)</f>
        <v>287827732.79000002</v>
      </c>
      <c r="G36" s="299">
        <f t="shared" si="0"/>
        <v>10.737837447864205</v>
      </c>
      <c r="H36" s="298">
        <f>SUM(H37:H41)</f>
        <v>315099713.81999999</v>
      </c>
      <c r="I36" s="299">
        <f t="shared" si="1"/>
        <v>10.211943019834067</v>
      </c>
      <c r="J36" s="298">
        <f>SUM(J37:J41)</f>
        <v>299693656.73449975</v>
      </c>
      <c r="K36" s="299">
        <f t="shared" si="2"/>
        <v>10.05346047415296</v>
      </c>
      <c r="L36" s="298">
        <f>SUM(L37:L41)+'Local Government_int'!L56</f>
        <v>316422646.70999998</v>
      </c>
      <c r="M36" s="299">
        <f t="shared" si="3"/>
        <v>10.125524694719999</v>
      </c>
      <c r="N36" s="298">
        <f>SUM(N37:N41)</f>
        <v>403943773.61999995</v>
      </c>
      <c r="O36" s="299">
        <f t="shared" si="4"/>
        <v>12.371937936294026</v>
      </c>
      <c r="P36" s="298">
        <f>SUM(P37:P41)</f>
        <v>407752568.57000005</v>
      </c>
      <c r="Q36" s="299">
        <f t="shared" si="5"/>
        <v>12.818376880540713</v>
      </c>
      <c r="R36" s="298">
        <v>407046429.77000004</v>
      </c>
      <c r="S36" s="299">
        <f t="shared" si="7"/>
        <v>12.107270367935753</v>
      </c>
      <c r="T36" s="298">
        <v>424178479.06</v>
      </c>
      <c r="U36" s="299">
        <f t="shared" si="8"/>
        <v>12.266938866363979</v>
      </c>
      <c r="V36" s="429">
        <f>'Cental Budget_int'!V51+'Local Government_int'!V56</f>
        <v>428791755.66999996</v>
      </c>
      <c r="W36" s="448">
        <f t="shared" si="9"/>
        <v>11.927448001947148</v>
      </c>
      <c r="X36" s="287"/>
      <c r="Y36" s="287"/>
      <c r="Z36" s="287"/>
      <c r="AA36" s="287"/>
      <c r="AB36" s="287"/>
      <c r="AC36" s="287"/>
      <c r="AD36" s="287"/>
      <c r="AE36" s="287"/>
      <c r="AF36" s="287"/>
      <c r="AG36" s="314"/>
      <c r="AH36" s="162"/>
      <c r="AI36" s="162"/>
      <c r="AJ36" s="162"/>
      <c r="AK36" s="162"/>
      <c r="AL36" s="162"/>
      <c r="AM36" s="162"/>
      <c r="AN36" s="162"/>
      <c r="AO36" s="162"/>
      <c r="AP36" s="162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  <c r="ER36" s="197"/>
      <c r="ES36" s="197"/>
      <c r="ET36" s="197"/>
      <c r="EU36" s="197"/>
      <c r="EV36" s="197"/>
      <c r="EW36" s="197"/>
      <c r="EX36" s="197"/>
      <c r="EY36" s="197"/>
      <c r="EZ36" s="197"/>
      <c r="FA36" s="197"/>
      <c r="FB36" s="197"/>
      <c r="FC36" s="197"/>
      <c r="FD36" s="197"/>
      <c r="FE36" s="197"/>
      <c r="FF36" s="197"/>
      <c r="FG36" s="197"/>
      <c r="FH36" s="197"/>
      <c r="FI36" s="197"/>
      <c r="FJ36" s="197"/>
      <c r="FK36" s="197"/>
      <c r="FL36" s="265"/>
      <c r="FM36" s="197"/>
      <c r="FN36" s="197"/>
      <c r="FO36" s="197"/>
      <c r="FP36" s="197"/>
      <c r="FQ36" s="197"/>
      <c r="FR36" s="197"/>
      <c r="FS36" s="197"/>
      <c r="FT36" s="197"/>
      <c r="FU36" s="197"/>
      <c r="FV36" s="197"/>
      <c r="FW36" s="197"/>
      <c r="FX36" s="197"/>
      <c r="FY36" s="197"/>
      <c r="FZ36" s="197"/>
      <c r="GA36" s="197"/>
      <c r="GB36" s="197"/>
      <c r="GC36" s="197"/>
      <c r="GD36" s="197"/>
      <c r="GE36" s="197"/>
      <c r="GF36" s="197"/>
      <c r="GG36" s="197"/>
      <c r="GH36" s="197"/>
      <c r="GI36" s="197"/>
      <c r="GJ36" s="197"/>
      <c r="GK36" s="197"/>
      <c r="GL36" s="197"/>
      <c r="GM36" s="197"/>
      <c r="GN36" s="197"/>
      <c r="GO36" s="197"/>
      <c r="GP36" s="197"/>
      <c r="GQ36" s="197"/>
      <c r="GR36" s="197"/>
      <c r="GS36" s="197"/>
      <c r="GT36" s="197"/>
      <c r="GU36" s="197"/>
      <c r="GV36" s="197"/>
      <c r="GW36" s="197"/>
      <c r="GX36" s="197"/>
      <c r="GY36" s="197"/>
      <c r="GZ36" s="197"/>
      <c r="HA36" s="197"/>
      <c r="HB36" s="197"/>
      <c r="HC36" s="197"/>
      <c r="HD36" s="197"/>
      <c r="HE36" s="197"/>
      <c r="HF36" s="197"/>
      <c r="HG36" s="197"/>
      <c r="HH36" s="197"/>
      <c r="HI36" s="197"/>
      <c r="HJ36" s="197"/>
      <c r="HK36" s="197"/>
      <c r="HL36" s="197"/>
      <c r="HM36" s="197"/>
      <c r="HN36" s="197"/>
      <c r="HO36" s="197"/>
      <c r="HP36" s="197"/>
    </row>
    <row r="37" spans="1:224" ht="15" hidden="1" customHeight="1">
      <c r="A37" s="160"/>
      <c r="B37" s="160"/>
      <c r="C37" s="300" t="str">
        <f>IF(MasterSheet!$A$1=1,MasterSheet!C282,MasterSheet!B282)</f>
        <v>Neto zarade</v>
      </c>
      <c r="D37" s="285">
        <f>+'Cental Budget_int'!D52+'Local Government_int'!D57</f>
        <v>134916451.19</v>
      </c>
      <c r="E37" s="286">
        <f t="shared" si="6"/>
        <v>6.2783959788729113</v>
      </c>
      <c r="F37" s="285">
        <f>+'Cental Budget_int'!F52+'Local Government_int'!F57</f>
        <v>166140744.63000003</v>
      </c>
      <c r="G37" s="286">
        <f t="shared" si="0"/>
        <v>6.1981251494124239</v>
      </c>
      <c r="H37" s="285">
        <f>+'Cental Budget_int'!H52+'Local Government_int'!H57</f>
        <v>183073055.25</v>
      </c>
      <c r="I37" s="286">
        <f t="shared" si="1"/>
        <v>5.9331428328364018</v>
      </c>
      <c r="J37" s="285">
        <f>+'Cental Budget_int'!J52+'Local Government_int'!J57+'Local Government_int'!J56</f>
        <v>189706127.33193398</v>
      </c>
      <c r="K37" s="286">
        <f t="shared" si="2"/>
        <v>6.3638419098267018</v>
      </c>
      <c r="L37" s="285">
        <f>+'Cental Budget_int'!L52+'Local Government_int'!L57</f>
        <v>165721016.36000001</v>
      </c>
      <c r="M37" s="286">
        <f t="shared" si="3"/>
        <v>5.3030725235200009</v>
      </c>
      <c r="N37" s="285">
        <f>+'Cental Budget_int'!N52+'Local Government_int'!N57</f>
        <v>246910327.53999999</v>
      </c>
      <c r="O37" s="286">
        <f t="shared" si="4"/>
        <v>7.5623377500765701</v>
      </c>
      <c r="P37" s="285">
        <f>+'Cental Budget_int'!P52+'Local Government_int'!P57</f>
        <v>248679560.72000003</v>
      </c>
      <c r="Q37" s="286">
        <f t="shared" si="5"/>
        <v>7.8176535906947509</v>
      </c>
      <c r="R37" s="285">
        <f>+'Cental Budget_int'!R52+'Local Government_int'!R57</f>
        <v>396098295.5</v>
      </c>
      <c r="S37" s="286">
        <f t="shared" si="7"/>
        <v>11.781626873884592</v>
      </c>
      <c r="T37" s="285">
        <f>+'Cental Budget_int'!T52+'Local Government_int'!T57</f>
        <v>250699277.21567997</v>
      </c>
      <c r="U37" s="286">
        <f t="shared" si="8"/>
        <v>7.2500441659874486</v>
      </c>
      <c r="V37" s="430"/>
      <c r="W37" s="445">
        <f t="shared" si="9"/>
        <v>0</v>
      </c>
      <c r="X37" s="287"/>
      <c r="Y37" s="287"/>
      <c r="Z37" s="287"/>
      <c r="AA37" s="287"/>
      <c r="AB37" s="287"/>
      <c r="AC37" s="287"/>
      <c r="AD37" s="287"/>
      <c r="AE37" s="287"/>
      <c r="AF37" s="287"/>
      <c r="AG37" s="314"/>
      <c r="AH37" s="464"/>
      <c r="AI37" s="464"/>
      <c r="AJ37" s="162"/>
      <c r="AK37" s="162"/>
      <c r="AL37" s="162"/>
      <c r="AM37" s="162"/>
      <c r="AN37" s="162"/>
      <c r="AO37" s="162"/>
      <c r="AP37" s="162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333"/>
      <c r="DS37" s="333"/>
      <c r="DT37" s="333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  <c r="ER37" s="197"/>
      <c r="ES37" s="197"/>
      <c r="ET37" s="197"/>
      <c r="EU37" s="197"/>
      <c r="EV37" s="197"/>
      <c r="EW37" s="197"/>
      <c r="EX37" s="197"/>
      <c r="EY37" s="197"/>
      <c r="EZ37" s="197"/>
      <c r="FA37" s="197"/>
      <c r="FB37" s="197"/>
      <c r="FC37" s="197"/>
      <c r="FD37" s="197"/>
      <c r="FE37" s="197"/>
      <c r="FF37" s="197"/>
      <c r="FG37" s="197"/>
      <c r="FH37" s="197"/>
      <c r="FI37" s="197"/>
      <c r="FJ37" s="197"/>
      <c r="FK37" s="197"/>
      <c r="FL37" s="265"/>
      <c r="FM37" s="197"/>
      <c r="FN37" s="197"/>
      <c r="FO37" s="197"/>
      <c r="FP37" s="197"/>
      <c r="FQ37" s="197"/>
      <c r="FR37" s="197"/>
      <c r="FS37" s="197"/>
      <c r="FT37" s="197"/>
      <c r="FU37" s="197"/>
      <c r="FV37" s="197"/>
      <c r="FW37" s="197"/>
      <c r="FX37" s="197"/>
      <c r="FY37" s="197"/>
      <c r="FZ37" s="197"/>
      <c r="GA37" s="197"/>
      <c r="GB37" s="197"/>
      <c r="GC37" s="197"/>
      <c r="GD37" s="197"/>
      <c r="GE37" s="197"/>
      <c r="GF37" s="197"/>
      <c r="GG37" s="197"/>
      <c r="GH37" s="197"/>
      <c r="GI37" s="197"/>
      <c r="GJ37" s="197"/>
      <c r="GK37" s="197"/>
      <c r="GL37" s="197"/>
      <c r="GM37" s="197"/>
      <c r="GN37" s="197"/>
      <c r="GO37" s="197"/>
      <c r="GP37" s="197"/>
      <c r="GQ37" s="197"/>
      <c r="GR37" s="197"/>
      <c r="GS37" s="197"/>
      <c r="GT37" s="197"/>
      <c r="GU37" s="197"/>
      <c r="GV37" s="197"/>
      <c r="GW37" s="197"/>
      <c r="GX37" s="197"/>
      <c r="GY37" s="197"/>
      <c r="GZ37" s="197"/>
      <c r="HA37" s="197"/>
      <c r="HB37" s="197"/>
      <c r="HC37" s="197"/>
      <c r="HD37" s="197"/>
      <c r="HE37" s="197"/>
      <c r="HF37" s="197"/>
      <c r="HG37" s="197"/>
      <c r="HH37" s="197"/>
      <c r="HI37" s="197"/>
      <c r="HJ37" s="197"/>
      <c r="HK37" s="197"/>
      <c r="HL37" s="197"/>
      <c r="HM37" s="197"/>
      <c r="HN37" s="197"/>
      <c r="HO37" s="197"/>
      <c r="HP37" s="197"/>
    </row>
    <row r="38" spans="1:224" ht="15" hidden="1" customHeight="1">
      <c r="A38" s="160"/>
      <c r="B38" s="160"/>
      <c r="C38" s="300" t="str">
        <f>IF(MasterSheet!$A$1=1,MasterSheet!C283,MasterSheet!B283)</f>
        <v>Porez na zarade</v>
      </c>
      <c r="D38" s="285">
        <f>+'Cental Budget_int'!D53+'Local Government_int'!D58</f>
        <v>27412477.509999998</v>
      </c>
      <c r="E38" s="286">
        <f t="shared" si="6"/>
        <v>1.2756516129182371</v>
      </c>
      <c r="F38" s="285">
        <f>+'Cental Budget_int'!F53+'Local Government_int'!F58</f>
        <v>30275620.010000002</v>
      </c>
      <c r="G38" s="286">
        <f t="shared" si="0"/>
        <v>1.1294765905614625</v>
      </c>
      <c r="H38" s="285">
        <f>+'Cental Budget_int'!H53+'Local Government_int'!H58</f>
        <v>33546755.710000001</v>
      </c>
      <c r="I38" s="286">
        <f t="shared" si="1"/>
        <v>1.0872036462924553</v>
      </c>
      <c r="J38" s="285">
        <f>+'Cental Budget_int'!J53+'Local Government_int'!J58</f>
        <v>27786106.092939563</v>
      </c>
      <c r="K38" s="286">
        <f t="shared" si="2"/>
        <v>0.93210688000468167</v>
      </c>
      <c r="L38" s="285">
        <f>+'Cental Budget_int'!L53+'Local Government_int'!L58</f>
        <v>22646761.260000002</v>
      </c>
      <c r="M38" s="286">
        <f t="shared" si="3"/>
        <v>0.72469636032000007</v>
      </c>
      <c r="N38" s="285">
        <f>+'Cental Budget_int'!N53+'Local Government_int'!N58</f>
        <v>30624320.870000001</v>
      </c>
      <c r="O38" s="286">
        <f t="shared" si="4"/>
        <v>0.9379577601837672</v>
      </c>
      <c r="P38" s="285">
        <f>+'Cental Budget_int'!P53+'Local Government_int'!P58</f>
        <v>30921648.549999997</v>
      </c>
      <c r="Q38" s="286">
        <f t="shared" si="5"/>
        <v>0.97207320182332602</v>
      </c>
      <c r="R38" s="285">
        <f>+'Cental Budget_int'!R53+'Local Government_int'!R58</f>
        <v>31084498.93415964</v>
      </c>
      <c r="S38" s="286">
        <f t="shared" si="7"/>
        <v>0.92458354949909693</v>
      </c>
      <c r="T38" s="285">
        <f>+'Cental Budget_int'!T53+'Local Government_int'!T58</f>
        <v>34027518.997900002</v>
      </c>
      <c r="U38" s="286">
        <f t="shared" si="8"/>
        <v>0.9840515630266925</v>
      </c>
      <c r="V38" s="430"/>
      <c r="W38" s="445">
        <f t="shared" si="9"/>
        <v>0</v>
      </c>
      <c r="X38" s="287"/>
      <c r="Y38" s="287"/>
      <c r="Z38" s="287"/>
      <c r="AA38" s="287"/>
      <c r="AB38" s="287"/>
      <c r="AC38" s="287"/>
      <c r="AD38" s="287"/>
      <c r="AE38" s="287"/>
      <c r="AF38" s="287"/>
      <c r="AG38" s="314"/>
      <c r="AH38" s="464"/>
      <c r="AI38" s="464"/>
      <c r="AJ38" s="162"/>
      <c r="AK38" s="162"/>
      <c r="AL38" s="162"/>
      <c r="AM38" s="162"/>
      <c r="AN38" s="162"/>
      <c r="AO38" s="162"/>
      <c r="AP38" s="162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245"/>
      <c r="DL38" s="197"/>
      <c r="DM38" s="197"/>
      <c r="DN38" s="197"/>
      <c r="DO38" s="197"/>
      <c r="DP38" s="197"/>
      <c r="DQ38" s="197"/>
      <c r="DR38" s="333"/>
      <c r="DS38" s="333"/>
      <c r="DT38" s="333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  <c r="ER38" s="197"/>
      <c r="ES38" s="197"/>
      <c r="ET38" s="197"/>
      <c r="EU38" s="197"/>
      <c r="EV38" s="197"/>
      <c r="EW38" s="197"/>
      <c r="EX38" s="197"/>
      <c r="EY38" s="197"/>
      <c r="EZ38" s="197"/>
      <c r="FA38" s="197"/>
      <c r="FB38" s="197"/>
      <c r="FC38" s="197"/>
      <c r="FD38" s="197"/>
      <c r="FE38" s="197"/>
      <c r="FF38" s="197"/>
      <c r="FG38" s="197"/>
      <c r="FH38" s="197"/>
      <c r="FI38" s="197"/>
      <c r="FJ38" s="197"/>
      <c r="FK38" s="197"/>
      <c r="FL38" s="265"/>
      <c r="FM38" s="197"/>
      <c r="FN38" s="197"/>
      <c r="FO38" s="197"/>
      <c r="FP38" s="197"/>
      <c r="FQ38" s="197"/>
      <c r="FR38" s="197"/>
      <c r="FS38" s="197"/>
      <c r="FT38" s="197"/>
      <c r="FU38" s="197"/>
      <c r="FV38" s="197"/>
      <c r="FW38" s="197"/>
      <c r="FX38" s="197"/>
      <c r="FY38" s="197"/>
      <c r="FZ38" s="197"/>
      <c r="GA38" s="197"/>
      <c r="GB38" s="197"/>
      <c r="GC38" s="197"/>
      <c r="GD38" s="197"/>
      <c r="GE38" s="197"/>
      <c r="GF38" s="197"/>
      <c r="GG38" s="197"/>
      <c r="GH38" s="197"/>
      <c r="GI38" s="197"/>
      <c r="GJ38" s="197"/>
      <c r="GK38" s="197"/>
      <c r="GL38" s="197"/>
      <c r="GM38" s="197"/>
      <c r="GN38" s="197"/>
      <c r="GO38" s="197"/>
      <c r="GP38" s="197"/>
      <c r="GQ38" s="197"/>
      <c r="GR38" s="197"/>
      <c r="GS38" s="197"/>
      <c r="GT38" s="197"/>
      <c r="GU38" s="197"/>
      <c r="GV38" s="197"/>
      <c r="GW38" s="197"/>
      <c r="GX38" s="197"/>
      <c r="GY38" s="197"/>
      <c r="GZ38" s="197"/>
      <c r="HA38" s="197"/>
      <c r="HB38" s="197"/>
      <c r="HC38" s="197"/>
      <c r="HD38" s="197"/>
      <c r="HE38" s="197"/>
      <c r="HF38" s="197"/>
      <c r="HG38" s="197"/>
      <c r="HH38" s="197"/>
      <c r="HI38" s="197"/>
      <c r="HJ38" s="197"/>
      <c r="HK38" s="197"/>
      <c r="HL38" s="197"/>
      <c r="HM38" s="197"/>
      <c r="HN38" s="197"/>
      <c r="HO38" s="197"/>
      <c r="HP38" s="197"/>
    </row>
    <row r="39" spans="1:224" ht="15" hidden="1" customHeight="1">
      <c r="A39" s="160"/>
      <c r="B39" s="160"/>
      <c r="C39" s="300" t="str">
        <f>IF(MasterSheet!$A$1=1,MasterSheet!C284,MasterSheet!B284)</f>
        <v>Doprinosi na teret zaposlenog</v>
      </c>
      <c r="D39" s="285">
        <f>+'Cental Budget_int'!D54+'Local Government_int'!D59</f>
        <v>35241527.969999999</v>
      </c>
      <c r="E39" s="286">
        <f t="shared" si="6"/>
        <v>1.6399798952952671</v>
      </c>
      <c r="F39" s="285">
        <f>+'Cental Budget_int'!F54+'Local Government_int'!F59</f>
        <v>45211241.74000001</v>
      </c>
      <c r="G39" s="286">
        <f t="shared" si="0"/>
        <v>1.6866719544861037</v>
      </c>
      <c r="H39" s="285">
        <f>+'Cental Budget_int'!H54+'Local Government_int'!H59</f>
        <v>47856829.879999995</v>
      </c>
      <c r="I39" s="286">
        <f t="shared" si="1"/>
        <v>1.550973226600985</v>
      </c>
      <c r="J39" s="285">
        <f>+'Cental Budget_int'!J54+'Local Government_int'!J59</f>
        <v>39675992.256736048</v>
      </c>
      <c r="K39" s="286">
        <f t="shared" si="2"/>
        <v>1.33096250441919</v>
      </c>
      <c r="L39" s="285">
        <f>+'Cental Budget_int'!L54+'Local Government_int'!L59</f>
        <v>59935832.810000002</v>
      </c>
      <c r="M39" s="286">
        <f t="shared" si="3"/>
        <v>1.91794664992</v>
      </c>
      <c r="N39" s="285">
        <f>+'Cental Budget_int'!N54+'Local Government_int'!N59</f>
        <v>79769891.689999998</v>
      </c>
      <c r="O39" s="286">
        <f t="shared" si="4"/>
        <v>2.4431819813169984</v>
      </c>
      <c r="P39" s="285">
        <f>+'Cental Budget_int'!P54+'Local Government_int'!P59</f>
        <v>81032368.249999985</v>
      </c>
      <c r="Q39" s="286">
        <f t="shared" si="5"/>
        <v>2.5473866158440739</v>
      </c>
      <c r="R39" s="285">
        <f>+'Cental Budget_int'!R54+'Local Government_int'!R59</f>
        <v>80566911.216842994</v>
      </c>
      <c r="S39" s="286">
        <f t="shared" si="7"/>
        <v>2.3963983110304281</v>
      </c>
      <c r="T39" s="285">
        <f>+'Cental Budget_int'!T54+'Local Government_int'!T59</f>
        <v>84642788.752430007</v>
      </c>
      <c r="U39" s="286">
        <f t="shared" si="8"/>
        <v>2.4478090387931983</v>
      </c>
      <c r="V39" s="430"/>
      <c r="W39" s="445">
        <f t="shared" si="9"/>
        <v>0</v>
      </c>
      <c r="X39" s="287"/>
      <c r="Y39" s="287"/>
      <c r="Z39" s="287"/>
      <c r="AA39" s="287"/>
      <c r="AB39" s="287"/>
      <c r="AC39" s="287"/>
      <c r="AD39" s="287"/>
      <c r="AE39" s="287"/>
      <c r="AF39" s="287"/>
      <c r="AG39" s="314"/>
      <c r="AH39" s="464"/>
      <c r="AI39" s="464"/>
      <c r="AJ39" s="162"/>
      <c r="AK39" s="162"/>
      <c r="AL39" s="162"/>
      <c r="AM39" s="162"/>
      <c r="AN39" s="162"/>
      <c r="AO39" s="162"/>
      <c r="AP39" s="162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333"/>
      <c r="DS39" s="333"/>
      <c r="DT39" s="333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  <c r="EN39" s="197"/>
      <c r="EO39" s="197"/>
      <c r="EP39" s="197"/>
      <c r="EQ39" s="197"/>
      <c r="ER39" s="197"/>
      <c r="ES39" s="197"/>
      <c r="ET39" s="197"/>
      <c r="EU39" s="197"/>
      <c r="EV39" s="197"/>
      <c r="EW39" s="197"/>
      <c r="EX39" s="197"/>
      <c r="EY39" s="197"/>
      <c r="EZ39" s="197"/>
      <c r="FA39" s="197"/>
      <c r="FB39" s="197"/>
      <c r="FC39" s="197"/>
      <c r="FD39" s="197"/>
      <c r="FE39" s="197"/>
      <c r="FF39" s="197"/>
      <c r="FG39" s="197"/>
      <c r="FH39" s="197"/>
      <c r="FI39" s="197"/>
      <c r="FJ39" s="197"/>
      <c r="FK39" s="197"/>
      <c r="FL39" s="265"/>
      <c r="FM39" s="197"/>
      <c r="FN39" s="197"/>
      <c r="FO39" s="197"/>
      <c r="FP39" s="197"/>
      <c r="FQ39" s="197"/>
      <c r="FR39" s="197"/>
      <c r="FS39" s="197"/>
      <c r="FT39" s="197"/>
      <c r="FU39" s="197"/>
      <c r="FV39" s="197"/>
      <c r="FW39" s="197"/>
      <c r="FX39" s="197"/>
      <c r="FY39" s="197"/>
      <c r="FZ39" s="197"/>
      <c r="GA39" s="197"/>
      <c r="GB39" s="197"/>
      <c r="GC39" s="197"/>
      <c r="GD39" s="197"/>
      <c r="GE39" s="197"/>
      <c r="GF39" s="197"/>
      <c r="GG39" s="197"/>
      <c r="GH39" s="197"/>
      <c r="GI39" s="197"/>
      <c r="GJ39" s="197"/>
      <c r="GK39" s="197"/>
      <c r="GL39" s="197"/>
      <c r="GM39" s="197"/>
      <c r="GN39" s="197"/>
      <c r="GO39" s="197"/>
      <c r="GP39" s="197"/>
      <c r="GQ39" s="197"/>
      <c r="GR39" s="197"/>
      <c r="GS39" s="197"/>
      <c r="GT39" s="197"/>
      <c r="GU39" s="197"/>
      <c r="GV39" s="197"/>
      <c r="GW39" s="197"/>
      <c r="GX39" s="197"/>
      <c r="GY39" s="197"/>
      <c r="GZ39" s="197"/>
      <c r="HA39" s="197"/>
      <c r="HB39" s="197"/>
      <c r="HC39" s="197"/>
      <c r="HD39" s="197"/>
      <c r="HE39" s="197"/>
      <c r="HF39" s="197"/>
      <c r="HG39" s="197"/>
      <c r="HH39" s="197"/>
      <c r="HI39" s="197"/>
      <c r="HJ39" s="197"/>
      <c r="HK39" s="197"/>
      <c r="HL39" s="197"/>
      <c r="HM39" s="197"/>
      <c r="HN39" s="197"/>
      <c r="HO39" s="197"/>
      <c r="HP39" s="197"/>
    </row>
    <row r="40" spans="1:224" ht="15" hidden="1" customHeight="1">
      <c r="A40" s="160"/>
      <c r="B40" s="160"/>
      <c r="C40" s="300" t="str">
        <f>IF(MasterSheet!$A$1=1,MasterSheet!C285,MasterSheet!B285)</f>
        <v>Doprinosi na teret poslodavca</v>
      </c>
      <c r="D40" s="285">
        <f>+'Cental Budget_int'!D55+'Local Government_int'!D60</f>
        <v>32666770.049799997</v>
      </c>
      <c r="E40" s="286">
        <f t="shared" si="6"/>
        <v>1.52016241099167</v>
      </c>
      <c r="F40" s="285">
        <f>+'Cental Budget_int'!F55+'Local Government_int'!F60</f>
        <v>41792523.730000004</v>
      </c>
      <c r="G40" s="286">
        <f t="shared" si="0"/>
        <v>1.5591316444693157</v>
      </c>
      <c r="H40" s="285">
        <f>+'Cental Budget_int'!H55+'Local Government_int'!H60</f>
        <v>45905782.490000002</v>
      </c>
      <c r="I40" s="286">
        <f t="shared" si="1"/>
        <v>1.4877424970832254</v>
      </c>
      <c r="J40" s="285">
        <f>+'Cental Budget_int'!J55+'Local Government_int'!J60</f>
        <v>38622888.658217676</v>
      </c>
      <c r="K40" s="286">
        <f t="shared" si="2"/>
        <v>1.2956353122515154</v>
      </c>
      <c r="L40" s="285">
        <f>+'Cental Budget_int'!L55+'Local Government_int'!L60</f>
        <v>32139632.719999999</v>
      </c>
      <c r="M40" s="286">
        <f t="shared" si="3"/>
        <v>1.0284682470399999</v>
      </c>
      <c r="N40" s="285">
        <f>+'Cental Budget_int'!N55+'Local Government_int'!N60</f>
        <v>42311333.369999997</v>
      </c>
      <c r="O40" s="286">
        <f t="shared" si="4"/>
        <v>1.2959060756508423</v>
      </c>
      <c r="P40" s="285">
        <f>+'Cental Budget_int'!P55+'Local Government_int'!P60</f>
        <v>42714348.300000004</v>
      </c>
      <c r="Q40" s="286">
        <f t="shared" si="5"/>
        <v>1.3427962370323798</v>
      </c>
      <c r="R40" s="285">
        <f>+'Cental Budget_int'!R55+'Local Government_int'!R60</f>
        <v>41973003.66069375</v>
      </c>
      <c r="S40" s="286">
        <f t="shared" si="7"/>
        <v>1.2484534104905933</v>
      </c>
      <c r="T40" s="285">
        <f>+'Cental Budget_int'!T55+'Local Government_int'!T60</f>
        <v>43388257.567080006</v>
      </c>
      <c r="U40" s="286">
        <f t="shared" si="8"/>
        <v>1.2547574414262994</v>
      </c>
      <c r="V40" s="430"/>
      <c r="W40" s="445">
        <f t="shared" si="9"/>
        <v>0</v>
      </c>
      <c r="X40" s="287"/>
      <c r="Y40" s="287"/>
      <c r="Z40" s="287"/>
      <c r="AA40" s="287"/>
      <c r="AB40" s="287"/>
      <c r="AC40" s="287"/>
      <c r="AD40" s="287"/>
      <c r="AE40" s="287"/>
      <c r="AF40" s="287"/>
      <c r="AG40" s="314"/>
      <c r="AH40" s="464"/>
      <c r="AI40" s="464"/>
      <c r="AJ40" s="162"/>
      <c r="AK40" s="162"/>
      <c r="AL40" s="162"/>
      <c r="AM40" s="162"/>
      <c r="AN40" s="162"/>
      <c r="AO40" s="162"/>
      <c r="AP40" s="162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333"/>
      <c r="DS40" s="333"/>
      <c r="DT40" s="333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  <c r="ER40" s="197"/>
      <c r="ES40" s="197"/>
      <c r="ET40" s="197"/>
      <c r="EU40" s="197"/>
      <c r="EV40" s="197"/>
      <c r="EW40" s="197"/>
      <c r="EX40" s="197"/>
      <c r="EY40" s="197"/>
      <c r="EZ40" s="197"/>
      <c r="FA40" s="197"/>
      <c r="FB40" s="197"/>
      <c r="FC40" s="197"/>
      <c r="FD40" s="197"/>
      <c r="FE40" s="197"/>
      <c r="FF40" s="197"/>
      <c r="FG40" s="197"/>
      <c r="FH40" s="197"/>
      <c r="FI40" s="197"/>
      <c r="FJ40" s="197"/>
      <c r="FK40" s="197"/>
      <c r="FL40" s="265"/>
      <c r="FM40" s="197"/>
      <c r="FN40" s="197"/>
      <c r="FO40" s="197"/>
      <c r="FP40" s="197"/>
      <c r="FQ40" s="197"/>
      <c r="FR40" s="197"/>
      <c r="FS40" s="197"/>
      <c r="FT40" s="197"/>
      <c r="FU40" s="197"/>
      <c r="FV40" s="197"/>
      <c r="FW40" s="197"/>
      <c r="FX40" s="197"/>
      <c r="FY40" s="197"/>
      <c r="FZ40" s="197"/>
      <c r="GA40" s="197"/>
      <c r="GB40" s="197"/>
      <c r="GC40" s="197"/>
      <c r="GD40" s="197"/>
      <c r="GE40" s="197"/>
      <c r="GF40" s="197"/>
      <c r="GG40" s="197"/>
      <c r="GH40" s="197"/>
      <c r="GI40" s="197"/>
      <c r="GJ40" s="197"/>
      <c r="GK40" s="197"/>
      <c r="GL40" s="197"/>
      <c r="GM40" s="197"/>
      <c r="GN40" s="197"/>
      <c r="GO40" s="197"/>
      <c r="GP40" s="197"/>
      <c r="GQ40" s="197"/>
      <c r="GR40" s="197"/>
      <c r="GS40" s="197"/>
      <c r="GT40" s="197"/>
      <c r="GU40" s="197"/>
      <c r="GV40" s="197"/>
      <c r="GW40" s="197"/>
      <c r="GX40" s="197"/>
      <c r="GY40" s="197"/>
      <c r="GZ40" s="197"/>
      <c r="HA40" s="197"/>
      <c r="HB40" s="197"/>
      <c r="HC40" s="197"/>
      <c r="HD40" s="197"/>
      <c r="HE40" s="197"/>
      <c r="HF40" s="197"/>
      <c r="HG40" s="197"/>
      <c r="HH40" s="197"/>
      <c r="HI40" s="197"/>
      <c r="HJ40" s="197"/>
      <c r="HK40" s="197"/>
      <c r="HL40" s="197"/>
      <c r="HM40" s="197"/>
      <c r="HN40" s="197"/>
      <c r="HO40" s="197"/>
      <c r="HP40" s="197"/>
    </row>
    <row r="41" spans="1:224" ht="15" hidden="1" customHeight="1">
      <c r="A41" s="160"/>
      <c r="B41" s="160"/>
      <c r="C41" s="300" t="str">
        <f>IF(MasterSheet!$A$1=1,MasterSheet!C286,MasterSheet!B286)</f>
        <v>Opštinski prirez</v>
      </c>
      <c r="D41" s="285">
        <f>+'Cental Budget_int'!D56+'Local Government_int'!D61</f>
        <v>4292020.32</v>
      </c>
      <c r="E41" s="286">
        <f t="shared" si="6"/>
        <v>0.19973104006701103</v>
      </c>
      <c r="F41" s="285">
        <f>+'Cental Budget_int'!F56+'Local Government_int'!F61</f>
        <v>4407602.68</v>
      </c>
      <c r="G41" s="286">
        <f t="shared" si="0"/>
        <v>0.16443210893490021</v>
      </c>
      <c r="H41" s="285">
        <f>+'Cental Budget_int'!H56+'Local Government_int'!H61</f>
        <v>4717290.49</v>
      </c>
      <c r="I41" s="286">
        <f t="shared" si="1"/>
        <v>0.15288081702100079</v>
      </c>
      <c r="J41" s="285">
        <f>+'Cental Budget_int'!J56+'Local Government_int'!J61</f>
        <v>3902542.3946725391</v>
      </c>
      <c r="K41" s="286">
        <f t="shared" si="2"/>
        <v>0.13091386765087348</v>
      </c>
      <c r="L41" s="285">
        <f>+'Cental Budget_int'!L56+'Local Government_int'!L61</f>
        <v>3219403.56</v>
      </c>
      <c r="M41" s="286">
        <f t="shared" si="3"/>
        <v>0.10302091392000001</v>
      </c>
      <c r="N41" s="285">
        <f>+'Cental Budget_int'!N56+'Local Government_int'!N61</f>
        <v>4327900.1500000004</v>
      </c>
      <c r="O41" s="286">
        <f t="shared" si="4"/>
        <v>0.13255436906584994</v>
      </c>
      <c r="P41" s="285">
        <f>+'Cental Budget_int'!P56+'Local Government_int'!P61</f>
        <v>4404642.75</v>
      </c>
      <c r="Q41" s="286">
        <f t="shared" si="5"/>
        <v>0.13846723514618045</v>
      </c>
      <c r="R41" s="285">
        <f>+'Cental Budget_int'!R56+'Local Government_int'!R61</f>
        <v>1701113.1912213285</v>
      </c>
      <c r="S41" s="286">
        <f t="shared" si="7"/>
        <v>5.0598250779932435E-2</v>
      </c>
      <c r="T41" s="285">
        <f>+'Cental Budget_int'!T56+'Local Government_int'!T61</f>
        <v>4871847.0861399993</v>
      </c>
      <c r="U41" s="286">
        <f t="shared" si="8"/>
        <v>0.1408903405575638</v>
      </c>
      <c r="V41" s="430"/>
      <c r="W41" s="445">
        <f t="shared" si="9"/>
        <v>0</v>
      </c>
      <c r="X41" s="287"/>
      <c r="Y41" s="287"/>
      <c r="Z41" s="287"/>
      <c r="AA41" s="287"/>
      <c r="AB41" s="287"/>
      <c r="AC41" s="287"/>
      <c r="AD41" s="287"/>
      <c r="AE41" s="287"/>
      <c r="AF41" s="287"/>
      <c r="AG41" s="314"/>
      <c r="AH41" s="464"/>
      <c r="AI41" s="464"/>
      <c r="AJ41" s="162"/>
      <c r="AK41" s="162"/>
      <c r="AL41" s="162"/>
      <c r="AM41" s="162"/>
      <c r="AN41" s="162"/>
      <c r="AO41" s="162"/>
      <c r="AP41" s="162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  <c r="EN41" s="197"/>
      <c r="EO41" s="197"/>
      <c r="EP41" s="197"/>
      <c r="EQ41" s="197"/>
      <c r="ER41" s="197"/>
      <c r="ES41" s="197"/>
      <c r="ET41" s="197"/>
      <c r="EU41" s="197"/>
      <c r="EV41" s="197"/>
      <c r="EW41" s="197"/>
      <c r="EX41" s="197"/>
      <c r="EY41" s="197"/>
      <c r="EZ41" s="197"/>
      <c r="FA41" s="197"/>
      <c r="FB41" s="197"/>
      <c r="FC41" s="197"/>
      <c r="FD41" s="197"/>
      <c r="FE41" s="197"/>
      <c r="FF41" s="197"/>
      <c r="FG41" s="197"/>
      <c r="FH41" s="197"/>
      <c r="FI41" s="197"/>
      <c r="FJ41" s="197"/>
      <c r="FK41" s="197"/>
      <c r="FL41" s="265"/>
      <c r="FM41" s="197"/>
      <c r="FN41" s="197"/>
      <c r="FO41" s="197"/>
      <c r="FP41" s="197"/>
      <c r="FQ41" s="197"/>
      <c r="FR41" s="197"/>
      <c r="FS41" s="197"/>
      <c r="FT41" s="197"/>
      <c r="FU41" s="197"/>
      <c r="FV41" s="197"/>
      <c r="FW41" s="197"/>
      <c r="FX41" s="197"/>
      <c r="FY41" s="197"/>
      <c r="FZ41" s="197"/>
      <c r="GA41" s="197"/>
      <c r="GB41" s="197"/>
      <c r="GC41" s="197"/>
      <c r="GD41" s="197"/>
      <c r="GE41" s="197"/>
      <c r="GF41" s="197"/>
      <c r="GG41" s="197"/>
      <c r="GH41" s="197"/>
      <c r="GI41" s="197"/>
      <c r="GJ41" s="197"/>
      <c r="GK41" s="197"/>
      <c r="GL41" s="197"/>
      <c r="GM41" s="197"/>
      <c r="GN41" s="197"/>
      <c r="GO41" s="197"/>
      <c r="GP41" s="197"/>
      <c r="GQ41" s="197"/>
      <c r="GR41" s="197"/>
      <c r="GS41" s="197"/>
      <c r="GT41" s="197"/>
      <c r="GU41" s="197"/>
      <c r="GV41" s="197"/>
      <c r="GW41" s="197"/>
      <c r="GX41" s="197"/>
      <c r="GY41" s="197"/>
      <c r="GZ41" s="197"/>
      <c r="HA41" s="197"/>
      <c r="HB41" s="197"/>
      <c r="HC41" s="197"/>
      <c r="HD41" s="197"/>
      <c r="HE41" s="197"/>
      <c r="HF41" s="197"/>
      <c r="HG41" s="197"/>
      <c r="HH41" s="197"/>
      <c r="HI41" s="197"/>
      <c r="HJ41" s="197"/>
      <c r="HK41" s="197"/>
      <c r="HL41" s="197"/>
      <c r="HM41" s="197"/>
      <c r="HN41" s="197"/>
      <c r="HO41" s="197"/>
      <c r="HP41" s="197"/>
    </row>
    <row r="42" spans="1:224" ht="15" customHeight="1">
      <c r="A42" s="160"/>
      <c r="B42" s="160"/>
      <c r="C42" s="301" t="str">
        <f>IF(MasterSheet!$A$1=1,MasterSheet!C287,MasterSheet!B287)</f>
        <v>Ostala lična primanja</v>
      </c>
      <c r="D42" s="291">
        <f>+'Cental Budget_int'!D57+'Local Government_int'!D62</f>
        <v>19829561.809999999</v>
      </c>
      <c r="E42" s="292">
        <f t="shared" si="6"/>
        <v>0.92277731909348959</v>
      </c>
      <c r="F42" s="291">
        <f>+'Cental Budget_int'!F57+'Local Government_int'!F62</f>
        <v>33667814.479999997</v>
      </c>
      <c r="G42" s="292">
        <f t="shared" si="0"/>
        <v>1.2560274008580488</v>
      </c>
      <c r="H42" s="291">
        <f>+'Cental Budget_int'!H57+'Local Government_int'!H62</f>
        <v>28819351.150000002</v>
      </c>
      <c r="I42" s="292">
        <f t="shared" si="1"/>
        <v>0.93399504634430908</v>
      </c>
      <c r="J42" s="291">
        <f>+'Cental Budget_int'!J57+'Local Government_int'!J62</f>
        <v>27672695.609999999</v>
      </c>
      <c r="K42" s="292">
        <f t="shared" si="2"/>
        <v>0.92830243575981219</v>
      </c>
      <c r="L42" s="291">
        <f>+'Cental Budget_int'!L57+'Local Government_int'!L62</f>
        <v>24555767.040000003</v>
      </c>
      <c r="M42" s="292">
        <f t="shared" si="3"/>
        <v>0.78578454528000008</v>
      </c>
      <c r="N42" s="291">
        <f>+'Cental Budget_int'!N57+'Local Government_int'!N62</f>
        <v>20176987.59</v>
      </c>
      <c r="O42" s="292">
        <f t="shared" si="4"/>
        <v>0.61797818039816232</v>
      </c>
      <c r="P42" s="291">
        <f>+'Cental Budget_int'!P57+'Local Government_int'!P62</f>
        <v>13271350.060000001</v>
      </c>
      <c r="Q42" s="292">
        <f t="shared" si="5"/>
        <v>0.41720685507701977</v>
      </c>
      <c r="R42" s="291">
        <v>14603808.939999999</v>
      </c>
      <c r="S42" s="292">
        <f t="shared" si="7"/>
        <v>0.4343786121356335</v>
      </c>
      <c r="T42" s="291">
        <f>+'Cental Budget_int'!T57+'Local Government_int'!T62</f>
        <v>14266056.699999999</v>
      </c>
      <c r="U42" s="292">
        <f t="shared" si="8"/>
        <v>0.41256417768009485</v>
      </c>
      <c r="V42" s="430">
        <f>'Cental Budget_int'!V57+'Local Government_int'!V62</f>
        <v>19792182.75</v>
      </c>
      <c r="W42" s="446">
        <f t="shared" si="9"/>
        <v>0.5505475034770515</v>
      </c>
      <c r="X42" s="287"/>
      <c r="Y42" s="287"/>
      <c r="Z42" s="287"/>
      <c r="AA42" s="287"/>
      <c r="AB42" s="287"/>
      <c r="AC42" s="287"/>
      <c r="AD42" s="287"/>
      <c r="AE42" s="287"/>
      <c r="AF42" s="287"/>
      <c r="AG42" s="314"/>
      <c r="AH42" s="465"/>
      <c r="AI42" s="465"/>
      <c r="AJ42" s="162"/>
      <c r="AK42" s="162"/>
      <c r="AL42" s="162"/>
      <c r="AM42" s="162"/>
      <c r="AN42" s="162"/>
      <c r="AO42" s="162"/>
      <c r="AP42" s="162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197"/>
      <c r="EY42" s="197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265"/>
      <c r="FM42" s="197"/>
      <c r="FN42" s="197"/>
      <c r="FO42" s="197"/>
      <c r="FP42" s="197"/>
      <c r="FQ42" s="197"/>
      <c r="FR42" s="197"/>
      <c r="FS42" s="197"/>
      <c r="FT42" s="197"/>
      <c r="FU42" s="197"/>
      <c r="FV42" s="197"/>
      <c r="FW42" s="197"/>
      <c r="FX42" s="197"/>
      <c r="FY42" s="197"/>
      <c r="FZ42" s="197"/>
      <c r="GA42" s="197"/>
      <c r="GB42" s="197"/>
      <c r="GC42" s="197"/>
      <c r="GD42" s="197"/>
      <c r="GE42" s="197"/>
      <c r="GF42" s="197"/>
      <c r="GG42" s="197"/>
      <c r="GH42" s="197"/>
      <c r="GI42" s="197"/>
      <c r="GJ42" s="197"/>
      <c r="GK42" s="197"/>
      <c r="GL42" s="197"/>
      <c r="GM42" s="197"/>
      <c r="GN42" s="197"/>
      <c r="GO42" s="197"/>
      <c r="GP42" s="197"/>
      <c r="GQ42" s="197"/>
      <c r="GR42" s="197"/>
      <c r="GS42" s="197"/>
      <c r="GT42" s="197"/>
      <c r="GU42" s="197"/>
      <c r="GV42" s="197"/>
      <c r="GW42" s="197"/>
      <c r="GX42" s="197"/>
      <c r="GY42" s="197"/>
      <c r="GZ42" s="197"/>
      <c r="HA42" s="197"/>
      <c r="HB42" s="197"/>
      <c r="HC42" s="197"/>
      <c r="HD42" s="197"/>
      <c r="HE42" s="197"/>
      <c r="HF42" s="197"/>
      <c r="HG42" s="197"/>
      <c r="HH42" s="197"/>
      <c r="HI42" s="197"/>
      <c r="HJ42" s="197"/>
      <c r="HK42" s="197"/>
      <c r="HL42" s="197"/>
      <c r="HM42" s="197"/>
      <c r="HN42" s="197"/>
      <c r="HO42" s="197"/>
      <c r="HP42" s="197"/>
    </row>
    <row r="43" spans="1:224" ht="15" customHeight="1">
      <c r="A43" s="160"/>
      <c r="B43" s="160"/>
      <c r="C43" s="301" t="str">
        <f>IF(MasterSheet!$A$1=1,MasterSheet!C288,MasterSheet!B288)</f>
        <v>Rashodi za materijal i usluge</v>
      </c>
      <c r="D43" s="291">
        <f>+'Cental Budget_int'!D58+'Local Government_int'!D63</f>
        <v>127227787.62</v>
      </c>
      <c r="E43" s="292">
        <f t="shared" si="6"/>
        <v>5.9206006617339106</v>
      </c>
      <c r="F43" s="291">
        <f>+'Cental Budget_int'!F58+'Local Government_int'!F63</f>
        <v>158458815.82000002</v>
      </c>
      <c r="G43" s="292">
        <f t="shared" si="0"/>
        <v>5.9115394821861598</v>
      </c>
      <c r="H43" s="291">
        <f>+'Cental Budget_int'!H58+'Local Government_int'!H63</f>
        <v>137718934.25</v>
      </c>
      <c r="I43" s="292">
        <f t="shared" si="1"/>
        <v>4.4632789165802444</v>
      </c>
      <c r="J43" s="291">
        <f>+'Cental Budget_int'!J58+'Local Government_int'!J63</f>
        <v>129954349.67999999</v>
      </c>
      <c r="K43" s="292">
        <f t="shared" si="2"/>
        <v>4.3594213243877888</v>
      </c>
      <c r="L43" s="291">
        <f>+'Cental Budget_int'!L58+'Local Government_int'!L63</f>
        <v>130523384.09</v>
      </c>
      <c r="M43" s="292">
        <f t="shared" si="3"/>
        <v>4.17674829088</v>
      </c>
      <c r="N43" s="291">
        <f>+'Cental Budget_int'!N58+'Local Government_int'!N63</f>
        <v>119842683.82999998</v>
      </c>
      <c r="O43" s="292">
        <f t="shared" si="4"/>
        <v>3.670526304134762</v>
      </c>
      <c r="P43" s="291">
        <f>+'Cental Budget_int'!P58+'Local Government_int'!P63</f>
        <v>170528511.53999999</v>
      </c>
      <c r="Q43" s="292">
        <f t="shared" si="5"/>
        <v>5.3608460088022634</v>
      </c>
      <c r="R43" s="291">
        <f>+'Cental Budget_int'!R58+'Local Government_int'!R63</f>
        <v>92142016.649999991</v>
      </c>
      <c r="S43" s="292">
        <f t="shared" si="7"/>
        <v>2.7406905606781677</v>
      </c>
      <c r="T43" s="291">
        <f>+'Cental Budget_int'!T58+'Local Government_int'!T63</f>
        <v>97073134.070000008</v>
      </c>
      <c r="U43" s="292">
        <f t="shared" si="8"/>
        <v>2.8072857534920042</v>
      </c>
      <c r="V43" s="430">
        <f>'Cental Budget_int'!V58+'Local Government_int'!V63</f>
        <v>100617348.81300001</v>
      </c>
      <c r="W43" s="446">
        <f t="shared" si="9"/>
        <v>2.7988135970236439</v>
      </c>
      <c r="X43" s="287"/>
      <c r="Y43" s="287"/>
      <c r="Z43" s="287"/>
      <c r="AA43" s="287"/>
      <c r="AB43" s="287"/>
      <c r="AC43" s="287"/>
      <c r="AD43" s="287"/>
      <c r="AE43" s="287"/>
      <c r="AF43" s="287"/>
      <c r="AG43" s="314"/>
      <c r="AH43" s="465"/>
      <c r="AI43" s="465"/>
      <c r="AJ43" s="162"/>
      <c r="AK43" s="162"/>
      <c r="AL43" s="162"/>
      <c r="AM43" s="162"/>
      <c r="AN43" s="162"/>
      <c r="AO43" s="162"/>
      <c r="AP43" s="162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265"/>
      <c r="FM43" s="197"/>
      <c r="FN43" s="197"/>
      <c r="FO43" s="197"/>
      <c r="FP43" s="197"/>
      <c r="FQ43" s="197"/>
      <c r="FR43" s="197"/>
      <c r="FS43" s="197"/>
      <c r="FT43" s="197"/>
      <c r="FU43" s="197"/>
      <c r="FV43" s="197"/>
      <c r="FW43" s="197"/>
      <c r="FX43" s="197"/>
      <c r="FY43" s="197"/>
      <c r="FZ43" s="197"/>
      <c r="GA43" s="197"/>
      <c r="GB43" s="197"/>
      <c r="GC43" s="197"/>
      <c r="GD43" s="197"/>
      <c r="GE43" s="197"/>
      <c r="GF43" s="197"/>
      <c r="GG43" s="197"/>
      <c r="GH43" s="197"/>
      <c r="GI43" s="197"/>
      <c r="GJ43" s="197"/>
      <c r="GK43" s="197"/>
      <c r="GL43" s="197"/>
      <c r="GM43" s="197"/>
      <c r="GN43" s="197"/>
      <c r="GO43" s="197"/>
      <c r="GP43" s="197"/>
      <c r="GQ43" s="197"/>
      <c r="GR43" s="197"/>
      <c r="GS43" s="197"/>
      <c r="GT43" s="197"/>
      <c r="GU43" s="197"/>
      <c r="GV43" s="197"/>
      <c r="GW43" s="197"/>
      <c r="GX43" s="197"/>
      <c r="GY43" s="197"/>
      <c r="GZ43" s="197"/>
      <c r="HA43" s="197"/>
      <c r="HB43" s="197"/>
      <c r="HC43" s="197"/>
      <c r="HD43" s="197"/>
      <c r="HE43" s="197"/>
      <c r="HF43" s="197"/>
      <c r="HG43" s="197"/>
      <c r="HH43" s="197"/>
      <c r="HI43" s="197"/>
      <c r="HJ43" s="197"/>
      <c r="HK43" s="197"/>
      <c r="HL43" s="197"/>
      <c r="HM43" s="197"/>
      <c r="HN43" s="197"/>
      <c r="HO43" s="197"/>
      <c r="HP43" s="197"/>
    </row>
    <row r="44" spans="1:224" ht="15" customHeight="1">
      <c r="A44" s="160"/>
      <c r="B44" s="160"/>
      <c r="C44" s="301" t="str">
        <f>IF(MasterSheet!$A$1=1,MasterSheet!C289,MasterSheet!B289)</f>
        <v>Tekuće održavanje</v>
      </c>
      <c r="D44" s="291">
        <f>+'Cental Budget_int'!D59+'Local Government_int'!D64</f>
        <v>25094049.890000001</v>
      </c>
      <c r="E44" s="292">
        <f t="shared" si="6"/>
        <v>1.1677625710828796</v>
      </c>
      <c r="F44" s="291">
        <f>+'Cental Budget_int'!F59+'Local Government_int'!F64</f>
        <v>30124521.010000005</v>
      </c>
      <c r="G44" s="292">
        <f t="shared" si="0"/>
        <v>1.1238396198470437</v>
      </c>
      <c r="H44" s="291">
        <f>+'Cental Budget_int'!H59+'Local Government_int'!H64</f>
        <v>29890496.960000001</v>
      </c>
      <c r="I44" s="292">
        <f t="shared" si="1"/>
        <v>0.96870939071817475</v>
      </c>
      <c r="J44" s="291">
        <f>+'Cental Budget_int'!J59+'Local Government_int'!J64</f>
        <v>9992826.3900000006</v>
      </c>
      <c r="K44" s="292">
        <f t="shared" si="2"/>
        <v>0.33521725561891985</v>
      </c>
      <c r="L44" s="291">
        <f>+'Cental Budget_int'!L59+'Local Government_int'!L64</f>
        <v>32845189.850000001</v>
      </c>
      <c r="M44" s="292">
        <f t="shared" si="3"/>
        <v>1.0510460751999999</v>
      </c>
      <c r="N44" s="291">
        <f>+'Cental Budget_int'!N59+'Local Government_int'!N64</f>
        <v>28163758.149999999</v>
      </c>
      <c r="O44" s="292">
        <f t="shared" si="4"/>
        <v>0.86259596171516084</v>
      </c>
      <c r="P44" s="291">
        <f>+'Cental Budget_int'!P59+'Local Government_int'!P64</f>
        <v>27572271.490000002</v>
      </c>
      <c r="Q44" s="292">
        <f t="shared" si="5"/>
        <v>0.86677999025463692</v>
      </c>
      <c r="R44" s="291">
        <f>+'Cental Budget_int'!R59+'Local Government_int'!R64</f>
        <v>24268766.889999997</v>
      </c>
      <c r="S44" s="292">
        <f t="shared" si="7"/>
        <v>0.72185505324211774</v>
      </c>
      <c r="T44" s="291">
        <f>+'Cental Budget_int'!T59+'Local Government_int'!T64</f>
        <v>25224909.039999999</v>
      </c>
      <c r="U44" s="292">
        <f t="shared" si="8"/>
        <v>0.72948636571329417</v>
      </c>
      <c r="V44" s="430">
        <f>'Cental Budget_int'!V59+'Local Government_int'!V64</f>
        <v>24882513.529999997</v>
      </c>
      <c r="W44" s="446">
        <f t="shared" si="9"/>
        <v>0.69214224005563274</v>
      </c>
      <c r="X44" s="287"/>
      <c r="Y44" s="287"/>
      <c r="Z44" s="287"/>
      <c r="AA44" s="287"/>
      <c r="AB44" s="287"/>
      <c r="AC44" s="287"/>
      <c r="AD44" s="287"/>
      <c r="AE44" s="287"/>
      <c r="AF44" s="287"/>
      <c r="AG44" s="314"/>
      <c r="AH44" s="465"/>
      <c r="AI44" s="465"/>
      <c r="AJ44" s="162"/>
      <c r="AK44" s="162"/>
      <c r="AL44" s="162"/>
      <c r="AM44" s="162"/>
      <c r="AN44" s="162"/>
      <c r="AO44" s="162"/>
      <c r="AP44" s="162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248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  <c r="ER44" s="197"/>
      <c r="ES44" s="197"/>
      <c r="ET44" s="197"/>
      <c r="EU44" s="197"/>
      <c r="EV44" s="197"/>
      <c r="EW44" s="197"/>
      <c r="EX44" s="197"/>
      <c r="EY44" s="197"/>
      <c r="EZ44" s="197"/>
      <c r="FA44" s="197"/>
      <c r="FB44" s="197"/>
      <c r="FC44" s="197"/>
      <c r="FD44" s="197"/>
      <c r="FE44" s="197"/>
      <c r="FF44" s="197"/>
      <c r="FG44" s="197"/>
      <c r="FH44" s="197"/>
      <c r="FI44" s="197"/>
      <c r="FJ44" s="197"/>
      <c r="FK44" s="197"/>
      <c r="FL44" s="265"/>
      <c r="FM44" s="197"/>
      <c r="FN44" s="197"/>
      <c r="FO44" s="197"/>
      <c r="FP44" s="197"/>
      <c r="FQ44" s="197"/>
      <c r="FR44" s="197"/>
      <c r="FS44" s="197"/>
      <c r="FT44" s="197"/>
      <c r="FU44" s="197"/>
      <c r="FV44" s="197"/>
      <c r="FW44" s="197"/>
      <c r="FX44" s="197"/>
      <c r="FY44" s="197"/>
      <c r="FZ44" s="197"/>
      <c r="GA44" s="197"/>
      <c r="GB44" s="197"/>
      <c r="GC44" s="197"/>
      <c r="GD44" s="197"/>
      <c r="GE44" s="197"/>
      <c r="GF44" s="197"/>
      <c r="GG44" s="197"/>
      <c r="GH44" s="197"/>
      <c r="GI44" s="197"/>
      <c r="GJ44" s="197"/>
      <c r="GK44" s="197"/>
      <c r="GL44" s="197"/>
      <c r="GM44" s="197"/>
      <c r="GN44" s="197"/>
      <c r="GO44" s="197"/>
      <c r="GP44" s="197"/>
      <c r="GQ44" s="197"/>
      <c r="GR44" s="197"/>
      <c r="GS44" s="197"/>
      <c r="GT44" s="197"/>
      <c r="GU44" s="197"/>
      <c r="GV44" s="197"/>
      <c r="GW44" s="197"/>
      <c r="GX44" s="197"/>
      <c r="GY44" s="197"/>
      <c r="GZ44" s="197"/>
      <c r="HA44" s="197"/>
      <c r="HB44" s="197"/>
      <c r="HC44" s="197"/>
      <c r="HD44" s="197"/>
      <c r="HE44" s="197"/>
      <c r="HF44" s="197"/>
      <c r="HG44" s="197"/>
      <c r="HH44" s="197"/>
      <c r="HI44" s="197"/>
      <c r="HJ44" s="197"/>
      <c r="HK44" s="197"/>
      <c r="HL44" s="197"/>
      <c r="HM44" s="197"/>
      <c r="HN44" s="197"/>
      <c r="HO44" s="197"/>
      <c r="HP44" s="197"/>
    </row>
    <row r="45" spans="1:224" ht="15" customHeight="1">
      <c r="A45" s="160"/>
      <c r="B45" s="160"/>
      <c r="C45" s="301" t="str">
        <f>IF(MasterSheet!$A$1=1,MasterSheet!C290,MasterSheet!B290)</f>
        <v>Kamate</v>
      </c>
      <c r="D45" s="291">
        <f>+'Cental Budget_int'!D60+'Local Government_int'!D65</f>
        <v>23854663.5</v>
      </c>
      <c r="E45" s="292">
        <f t="shared" si="6"/>
        <v>1.1100871841407232</v>
      </c>
      <c r="F45" s="291">
        <f>+'Cental Budget_int'!F60+'Local Government_int'!F65</f>
        <v>27935103.170000002</v>
      </c>
      <c r="G45" s="292">
        <f t="shared" si="0"/>
        <v>1.0421601630292856</v>
      </c>
      <c r="H45" s="291">
        <f>+'Cental Budget_int'!H60+'Local Government_int'!H65</f>
        <v>23805692.059999999</v>
      </c>
      <c r="I45" s="292">
        <f t="shared" si="1"/>
        <v>0.77150933562354151</v>
      </c>
      <c r="J45" s="291">
        <f>+'Cental Budget_int'!J60+'Local Government_int'!J65</f>
        <v>25522738.039999999</v>
      </c>
      <c r="K45" s="292">
        <f t="shared" si="2"/>
        <v>0.85618041060046957</v>
      </c>
      <c r="L45" s="291">
        <f>+'Cental Budget_int'!L60+'Local Government_int'!L65</f>
        <v>31406278.469999999</v>
      </c>
      <c r="M45" s="292">
        <f t="shared" si="3"/>
        <v>1.00500091104</v>
      </c>
      <c r="N45" s="291">
        <f>+'Cental Budget_int'!N60+'Local Government_int'!N65</f>
        <v>47603265.710000001</v>
      </c>
      <c r="O45" s="292">
        <f t="shared" si="4"/>
        <v>1.4579866986217458</v>
      </c>
      <c r="P45" s="291">
        <f>+'Cental Budget_int'!P60+'Local Government_int'!P65</f>
        <v>59720316.740000002</v>
      </c>
      <c r="Q45" s="292">
        <f t="shared" si="5"/>
        <v>1.8774070022005658</v>
      </c>
      <c r="R45" s="291">
        <f>+'Cental Budget_int'!R60+'Local Government_int'!R65</f>
        <v>71270067.600000009</v>
      </c>
      <c r="S45" s="292">
        <f t="shared" si="7"/>
        <v>2.1198711362284359</v>
      </c>
      <c r="T45" s="291">
        <f>+'Cental Budget_int'!T60+'Local Government_int'!T65</f>
        <v>78901788.450000003</v>
      </c>
      <c r="U45" s="292">
        <f t="shared" si="8"/>
        <v>2.2817834075595016</v>
      </c>
      <c r="V45" s="430">
        <f>'Cental Budget_int'!V60+'Local Government_int'!V65</f>
        <v>86245572.049999982</v>
      </c>
      <c r="W45" s="446">
        <f t="shared" si="9"/>
        <v>2.3990423379694015</v>
      </c>
      <c r="X45" s="287"/>
      <c r="Y45" s="287"/>
      <c r="Z45" s="287"/>
      <c r="AA45" s="287"/>
      <c r="AB45" s="287"/>
      <c r="AC45" s="287"/>
      <c r="AD45" s="287"/>
      <c r="AE45" s="287"/>
      <c r="AF45" s="287"/>
      <c r="AG45" s="314"/>
      <c r="AH45" s="465"/>
      <c r="AI45" s="465"/>
      <c r="AJ45" s="162"/>
      <c r="AK45" s="162"/>
      <c r="AL45" s="162"/>
      <c r="AM45" s="162"/>
      <c r="AN45" s="162"/>
      <c r="AO45" s="162"/>
      <c r="AP45" s="162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  <c r="ER45" s="197"/>
      <c r="ES45" s="197"/>
      <c r="ET45" s="197"/>
      <c r="EU45" s="197"/>
      <c r="EV45" s="197"/>
      <c r="EW45" s="197"/>
      <c r="EX45" s="197"/>
      <c r="EY45" s="197"/>
      <c r="EZ45" s="197"/>
      <c r="FA45" s="197"/>
      <c r="FB45" s="197"/>
      <c r="FC45" s="197"/>
      <c r="FD45" s="197"/>
      <c r="FE45" s="197"/>
      <c r="FF45" s="197"/>
      <c r="FG45" s="197"/>
      <c r="FH45" s="197"/>
      <c r="FI45" s="197"/>
      <c r="FJ45" s="197"/>
      <c r="FK45" s="197"/>
      <c r="FL45" s="265"/>
      <c r="FM45" s="197"/>
      <c r="FN45" s="197"/>
      <c r="FO45" s="197"/>
      <c r="FP45" s="197"/>
      <c r="FQ45" s="197"/>
      <c r="FR45" s="197"/>
      <c r="FS45" s="197"/>
      <c r="FT45" s="197"/>
      <c r="FU45" s="197"/>
      <c r="FV45" s="197"/>
      <c r="FW45" s="197"/>
      <c r="FX45" s="197"/>
      <c r="FY45" s="197"/>
      <c r="FZ45" s="197"/>
      <c r="GA45" s="197"/>
      <c r="GB45" s="197"/>
      <c r="GC45" s="197"/>
      <c r="GD45" s="197"/>
      <c r="GE45" s="197"/>
      <c r="GF45" s="197"/>
      <c r="GG45" s="197"/>
      <c r="GH45" s="197"/>
      <c r="GI45" s="197"/>
      <c r="GJ45" s="197"/>
      <c r="GK45" s="197"/>
      <c r="GL45" s="197"/>
      <c r="GM45" s="197"/>
      <c r="GN45" s="197"/>
      <c r="GO45" s="197"/>
      <c r="GP45" s="197"/>
      <c r="GQ45" s="197"/>
      <c r="GR45" s="197"/>
      <c r="GS45" s="197"/>
      <c r="GT45" s="197"/>
      <c r="GU45" s="197"/>
      <c r="GV45" s="197"/>
      <c r="GW45" s="197"/>
      <c r="GX45" s="197"/>
      <c r="GY45" s="197"/>
      <c r="GZ45" s="197"/>
      <c r="HA45" s="197"/>
      <c r="HB45" s="197"/>
      <c r="HC45" s="197"/>
      <c r="HD45" s="197"/>
      <c r="HE45" s="197"/>
      <c r="HF45" s="197"/>
      <c r="HG45" s="197"/>
      <c r="HH45" s="197"/>
      <c r="HI45" s="197"/>
      <c r="HJ45" s="197"/>
      <c r="HK45" s="197"/>
      <c r="HL45" s="197"/>
      <c r="HM45" s="197"/>
      <c r="HN45" s="197"/>
      <c r="HO45" s="197"/>
      <c r="HP45" s="197"/>
    </row>
    <row r="46" spans="1:224" ht="15" customHeight="1">
      <c r="A46" s="160"/>
      <c r="B46" s="160"/>
      <c r="C46" s="301" t="str">
        <f>IF(MasterSheet!$A$1=1,MasterSheet!C291,MasterSheet!B291)</f>
        <v>Renta</v>
      </c>
      <c r="D46" s="291">
        <f>+'Cental Budget_int'!D61+'Local Government_int'!D66</f>
        <v>3086664.4299999997</v>
      </c>
      <c r="E46" s="292">
        <f t="shared" ref="E46:E58" si="10">+D46/$D$9*100</f>
        <v>0.1436392773046675</v>
      </c>
      <c r="F46" s="291">
        <f>+'Cental Budget_int'!F61+'Local Government_int'!F66</f>
        <v>5609104.4100000001</v>
      </c>
      <c r="G46" s="292">
        <f t="shared" ref="G46:G58" si="11">+F46/$F$9*100</f>
        <v>0.20925590039171799</v>
      </c>
      <c r="H46" s="291">
        <f>+'Cental Budget_int'!H61+'Local Government_int'!H66</f>
        <v>9174277.0500000007</v>
      </c>
      <c r="I46" s="292">
        <f t="shared" ref="I46:I58" si="12">+H46/$H$9*100</f>
        <v>0.29732554608504025</v>
      </c>
      <c r="J46" s="291">
        <f>+'Cental Budget_int'!J61+'Local Government_int'!J66</f>
        <v>8768055.8200000003</v>
      </c>
      <c r="K46" s="292">
        <f t="shared" ref="K46:K58" si="13">+J46/$J$9*100</f>
        <v>0.29413135927541095</v>
      </c>
      <c r="L46" s="291">
        <f>+'Cental Budget_int'!L61+'Local Government_int'!L66</f>
        <v>8585830.7100000009</v>
      </c>
      <c r="M46" s="292">
        <f t="shared" ref="M46:M58" si="14">+L46/$L$9*100</f>
        <v>0.27474658272000008</v>
      </c>
      <c r="N46" s="291">
        <f>+'Cental Budget_int'!N61+'Local Government_int'!N66</f>
        <v>7707257.9000000004</v>
      </c>
      <c r="O46" s="292">
        <f t="shared" ref="O46:O58" si="15">+N46/$N$9*100</f>
        <v>0.23605690352220521</v>
      </c>
      <c r="P46" s="291">
        <f>+'Cental Budget_int'!P61+'Local Government_int'!P66</f>
        <v>7427422.7800000003</v>
      </c>
      <c r="Q46" s="292">
        <f t="shared" si="5"/>
        <v>0.23349332851304622</v>
      </c>
      <c r="R46" s="291">
        <f>+'Cental Budget_int'!R61+'Local Government_int'!R66</f>
        <v>8363818.9899999993</v>
      </c>
      <c r="S46" s="292">
        <f t="shared" si="7"/>
        <v>0.24877510380725756</v>
      </c>
      <c r="T46" s="291">
        <f>+'Cental Budget_int'!T61+'Local Government_int'!T66</f>
        <v>8488274.4100000001</v>
      </c>
      <c r="U46" s="292">
        <f t="shared" si="8"/>
        <v>0.2454748376182076</v>
      </c>
      <c r="V46" s="430">
        <f>'Cental Budget_int'!V61+'Local Government_int'!V66</f>
        <v>8501798.0199999996</v>
      </c>
      <c r="W46" s="446">
        <f t="shared" si="9"/>
        <v>0.23648951376912378</v>
      </c>
      <c r="X46" s="287"/>
      <c r="Y46" s="287"/>
      <c r="Z46" s="287"/>
      <c r="AA46" s="287"/>
      <c r="AB46" s="287"/>
      <c r="AC46" s="287"/>
      <c r="AD46" s="287"/>
      <c r="AE46" s="287"/>
      <c r="AF46" s="287"/>
      <c r="AG46" s="314"/>
      <c r="AH46" s="465"/>
      <c r="AI46" s="465"/>
      <c r="AJ46" s="162"/>
      <c r="AK46" s="162"/>
      <c r="AL46" s="162"/>
      <c r="AM46" s="162"/>
      <c r="AN46" s="162"/>
      <c r="AO46" s="162"/>
      <c r="AP46" s="162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236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  <c r="ER46" s="197"/>
      <c r="ES46" s="197"/>
      <c r="ET46" s="197"/>
      <c r="EU46" s="197"/>
      <c r="EV46" s="197"/>
      <c r="EW46" s="197"/>
      <c r="EX46" s="197"/>
      <c r="EY46" s="197"/>
      <c r="EZ46" s="197"/>
      <c r="FA46" s="197"/>
      <c r="FB46" s="197"/>
      <c r="FC46" s="197"/>
      <c r="FD46" s="197"/>
      <c r="FE46" s="197"/>
      <c r="FF46" s="197"/>
      <c r="FG46" s="197"/>
      <c r="FH46" s="197"/>
      <c r="FI46" s="197"/>
      <c r="FJ46" s="197"/>
      <c r="FK46" s="197"/>
      <c r="FL46" s="265"/>
      <c r="FM46" s="197"/>
      <c r="FN46" s="197"/>
      <c r="FO46" s="197"/>
      <c r="FP46" s="197"/>
      <c r="FQ46" s="197"/>
      <c r="FR46" s="197"/>
      <c r="FS46" s="197"/>
      <c r="FT46" s="197"/>
      <c r="FU46" s="197"/>
      <c r="FV46" s="197"/>
      <c r="FW46" s="197"/>
      <c r="FX46" s="197"/>
      <c r="FY46" s="197"/>
      <c r="FZ46" s="197"/>
      <c r="GA46" s="197"/>
      <c r="GB46" s="197"/>
      <c r="GC46" s="197"/>
      <c r="GD46" s="197"/>
      <c r="GE46" s="197"/>
      <c r="GF46" s="197"/>
      <c r="GG46" s="197"/>
      <c r="GH46" s="197"/>
      <c r="GI46" s="197"/>
      <c r="GJ46" s="197"/>
      <c r="GK46" s="197"/>
      <c r="GL46" s="197"/>
      <c r="GM46" s="197"/>
      <c r="GN46" s="197"/>
      <c r="GO46" s="197"/>
      <c r="GP46" s="197"/>
      <c r="GQ46" s="197"/>
      <c r="GR46" s="197"/>
      <c r="GS46" s="197"/>
      <c r="GT46" s="197"/>
      <c r="GU46" s="197"/>
      <c r="GV46" s="197"/>
      <c r="GW46" s="197"/>
      <c r="GX46" s="197"/>
      <c r="GY46" s="197"/>
      <c r="GZ46" s="197"/>
      <c r="HA46" s="197"/>
      <c r="HB46" s="197"/>
      <c r="HC46" s="197"/>
      <c r="HD46" s="197"/>
      <c r="HE46" s="197"/>
      <c r="HF46" s="197"/>
      <c r="HG46" s="197"/>
      <c r="HH46" s="197"/>
      <c r="HI46" s="197"/>
      <c r="HJ46" s="197"/>
      <c r="HK46" s="197"/>
      <c r="HL46" s="197"/>
      <c r="HM46" s="197"/>
      <c r="HN46" s="197"/>
      <c r="HO46" s="197"/>
      <c r="HP46" s="197"/>
    </row>
    <row r="47" spans="1:224" ht="15" customHeight="1">
      <c r="A47" s="160"/>
      <c r="B47" s="160"/>
      <c r="C47" s="301" t="str">
        <f>IF(MasterSheet!$A$1=1,MasterSheet!C292,MasterSheet!B292)</f>
        <v>Subvencije</v>
      </c>
      <c r="D47" s="291">
        <f>+'Cental Budget_int'!D62+'Local Government_int'!D67</f>
        <v>6607753.2799999993</v>
      </c>
      <c r="E47" s="292">
        <f t="shared" si="10"/>
        <v>0.30749468472241609</v>
      </c>
      <c r="F47" s="291">
        <f>+'Cental Budget_int'!F62+'Local Government_int'!F67</f>
        <v>13869941.18</v>
      </c>
      <c r="G47" s="292">
        <f t="shared" si="11"/>
        <v>0.51743858160790901</v>
      </c>
      <c r="H47" s="291">
        <f>+'Cental Budget_int'!H62+'Local Government_int'!H67</f>
        <v>20139971.149999999</v>
      </c>
      <c r="I47" s="292">
        <f t="shared" si="12"/>
        <v>0.65270842461757839</v>
      </c>
      <c r="J47" s="291">
        <f>+'Cental Budget_int'!J62+'Local Government_int'!J67</f>
        <v>50956109.699999996</v>
      </c>
      <c r="K47" s="292">
        <f t="shared" si="13"/>
        <v>1.7093629553840992</v>
      </c>
      <c r="L47" s="291">
        <f>+'Cental Budget_int'!L62+'Local Government_int'!L67</f>
        <v>39785362.68</v>
      </c>
      <c r="M47" s="292">
        <f t="shared" si="14"/>
        <v>1.2731316057600002</v>
      </c>
      <c r="N47" s="291">
        <f>+'Cental Budget_int'!N62+'Local Government_int'!N67</f>
        <v>46353356.520000003</v>
      </c>
      <c r="O47" s="292">
        <f t="shared" si="15"/>
        <v>1.4197046407350691</v>
      </c>
      <c r="P47" s="291">
        <f>+'Cental Budget_int'!P62+'Local Government_int'!P67</f>
        <v>26607621.800000001</v>
      </c>
      <c r="Q47" s="292">
        <f t="shared" si="5"/>
        <v>0.83645463061930214</v>
      </c>
      <c r="R47" s="291">
        <f>+'Cental Budget_int'!R62+'Local Government_int'!R67</f>
        <v>18184744.609999999</v>
      </c>
      <c r="S47" s="292">
        <f t="shared" si="7"/>
        <v>0.54089067846519923</v>
      </c>
      <c r="T47" s="291">
        <f>+'Cental Budget_int'!T62+'Local Government_int'!T67</f>
        <v>18844296.169999998</v>
      </c>
      <c r="U47" s="292">
        <f t="shared" si="8"/>
        <v>0.54496359553486218</v>
      </c>
      <c r="V47" s="430">
        <f>'Cental Budget_int'!V62+'Local Government_int'!V67</f>
        <v>20285370.640000004</v>
      </c>
      <c r="W47" s="446">
        <f t="shared" si="9"/>
        <v>0.56426622086230893</v>
      </c>
      <c r="X47" s="287"/>
      <c r="Y47" s="287"/>
      <c r="Z47" s="287"/>
      <c r="AA47" s="287"/>
      <c r="AB47" s="287"/>
      <c r="AC47" s="287"/>
      <c r="AD47" s="287"/>
      <c r="AE47" s="287"/>
      <c r="AF47" s="287"/>
      <c r="AG47" s="314"/>
      <c r="AH47" s="465"/>
      <c r="AI47" s="465"/>
      <c r="AJ47" s="162"/>
      <c r="AK47" s="162"/>
      <c r="AL47" s="162"/>
      <c r="AM47" s="162"/>
      <c r="AN47" s="162"/>
      <c r="AO47" s="162"/>
      <c r="AP47" s="162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  <c r="EN47" s="197"/>
      <c r="EO47" s="197"/>
      <c r="EP47" s="197"/>
      <c r="EQ47" s="197"/>
      <c r="ER47" s="197"/>
      <c r="ES47" s="197"/>
      <c r="ET47" s="197"/>
      <c r="EU47" s="197"/>
      <c r="EV47" s="197"/>
      <c r="EW47" s="197"/>
      <c r="EX47" s="197"/>
      <c r="EY47" s="197"/>
      <c r="EZ47" s="197"/>
      <c r="FA47" s="197"/>
      <c r="FB47" s="197"/>
      <c r="FC47" s="197"/>
      <c r="FD47" s="197"/>
      <c r="FE47" s="197"/>
      <c r="FF47" s="197"/>
      <c r="FG47" s="197"/>
      <c r="FH47" s="197"/>
      <c r="FI47" s="197"/>
      <c r="FJ47" s="197"/>
      <c r="FK47" s="197"/>
      <c r="FL47" s="265"/>
      <c r="FM47" s="197"/>
      <c r="FN47" s="197"/>
      <c r="FO47" s="197"/>
      <c r="FP47" s="197"/>
      <c r="FQ47" s="197"/>
      <c r="FR47" s="197"/>
      <c r="FS47" s="197"/>
      <c r="FT47" s="197"/>
      <c r="FU47" s="197"/>
      <c r="FV47" s="197"/>
      <c r="FW47" s="197"/>
      <c r="FX47" s="197"/>
      <c r="FY47" s="197"/>
      <c r="FZ47" s="197"/>
      <c r="GA47" s="197"/>
      <c r="GB47" s="197"/>
      <c r="GC47" s="197"/>
      <c r="GD47" s="197"/>
      <c r="GE47" s="197"/>
      <c r="GF47" s="197"/>
      <c r="GG47" s="197"/>
      <c r="GH47" s="197"/>
      <c r="GI47" s="197"/>
      <c r="GJ47" s="197"/>
      <c r="GK47" s="197"/>
      <c r="GL47" s="197"/>
      <c r="GM47" s="197"/>
      <c r="GN47" s="197"/>
      <c r="GO47" s="197"/>
      <c r="GP47" s="197"/>
      <c r="GQ47" s="197"/>
      <c r="GR47" s="197"/>
      <c r="GS47" s="197"/>
      <c r="GT47" s="197"/>
      <c r="GU47" s="197"/>
      <c r="GV47" s="197"/>
      <c r="GW47" s="197"/>
      <c r="GX47" s="197"/>
      <c r="GY47" s="197"/>
      <c r="GZ47" s="197"/>
      <c r="HA47" s="197"/>
      <c r="HB47" s="197"/>
      <c r="HC47" s="197"/>
      <c r="HD47" s="197"/>
      <c r="HE47" s="197"/>
      <c r="HF47" s="197"/>
      <c r="HG47" s="197"/>
      <c r="HH47" s="197"/>
      <c r="HI47" s="197"/>
      <c r="HJ47" s="197"/>
      <c r="HK47" s="197"/>
      <c r="HL47" s="197"/>
      <c r="HM47" s="197"/>
      <c r="HN47" s="197"/>
      <c r="HO47" s="197"/>
      <c r="HP47" s="197"/>
    </row>
    <row r="48" spans="1:224" ht="16.5" customHeight="1">
      <c r="A48" s="160"/>
      <c r="B48" s="160"/>
      <c r="C48" s="301" t="str">
        <f>IF(MasterSheet!$A$1=1,MasterSheet!C293,MasterSheet!B293)</f>
        <v>Ostali izdaci</v>
      </c>
      <c r="D48" s="291">
        <f>+'Cental Budget_int'!D63+'Local Government_int'!D68</f>
        <v>5144565.45</v>
      </c>
      <c r="E48" s="292">
        <f t="shared" si="10"/>
        <v>0.23940460002792127</v>
      </c>
      <c r="F48" s="291">
        <f>+'Cental Budget_int'!F63+'Local Government_int'!F68</f>
        <v>7762059.1499999994</v>
      </c>
      <c r="G48" s="292">
        <f t="shared" si="11"/>
        <v>0.28957504756575264</v>
      </c>
      <c r="H48" s="291">
        <f>+'Cental Budget_int'!H63+'Local Government_int'!H68</f>
        <v>10304571.941500001</v>
      </c>
      <c r="I48" s="292">
        <f t="shared" si="12"/>
        <v>0.33395682983860514</v>
      </c>
      <c r="J48" s="291">
        <f>+'Cental Budget_int'!J63+'Local Government_int'!J68</f>
        <v>8465091.3699999992</v>
      </c>
      <c r="K48" s="292">
        <f t="shared" si="13"/>
        <v>0.28396817745722908</v>
      </c>
      <c r="L48" s="291">
        <f>+'Cental Budget_int'!L63+'Local Government_int'!L68</f>
        <v>6211302.6600000001</v>
      </c>
      <c r="M48" s="292">
        <f t="shared" si="14"/>
        <v>0.19876168512</v>
      </c>
      <c r="N48" s="291">
        <f>+'Cental Budget_int'!N63+'Local Government_int'!N68</f>
        <v>6749030.8300000001</v>
      </c>
      <c r="O48" s="292">
        <f t="shared" si="15"/>
        <v>0.20670844808575806</v>
      </c>
      <c r="P48" s="291">
        <f>+'Cental Budget_int'!P63+'Local Government_int'!P68</f>
        <v>7848264.4700000007</v>
      </c>
      <c r="Q48" s="292">
        <f t="shared" si="5"/>
        <v>0.24672318359006601</v>
      </c>
      <c r="R48" s="291">
        <f>+'Cental Budget_int'!R63+'Local Government_int'!R68</f>
        <v>24915161.729999997</v>
      </c>
      <c r="S48" s="292">
        <f t="shared" si="7"/>
        <v>0.74108155056513969</v>
      </c>
      <c r="T48" s="291">
        <f>+'Cental Budget_int'!T63+'Local Government_int'!T68</f>
        <v>32342562.84</v>
      </c>
      <c r="U48" s="292">
        <f t="shared" si="8"/>
        <v>0.93532383354058812</v>
      </c>
      <c r="V48" s="430">
        <f>'Cental Budget_int'!V63+'Local Government_int'!V68</f>
        <v>33159016.52</v>
      </c>
      <c r="W48" s="446">
        <f t="shared" si="9"/>
        <v>0.92236485452016692</v>
      </c>
      <c r="X48" s="287"/>
      <c r="Y48" s="287"/>
      <c r="Z48" s="287"/>
      <c r="AA48" s="287"/>
      <c r="AB48" s="287"/>
      <c r="AC48" s="287"/>
      <c r="AD48" s="287"/>
      <c r="AE48" s="287"/>
      <c r="AF48" s="287"/>
      <c r="AG48" s="314"/>
      <c r="AH48" s="465"/>
      <c r="AI48" s="465"/>
      <c r="AJ48" s="162"/>
      <c r="AK48" s="162"/>
      <c r="AL48" s="162"/>
      <c r="AM48" s="162"/>
      <c r="AN48" s="162"/>
      <c r="AO48" s="162"/>
      <c r="AP48" s="162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  <c r="ER48" s="197"/>
      <c r="ES48" s="197"/>
      <c r="ET48" s="197"/>
      <c r="EU48" s="197"/>
      <c r="EV48" s="197"/>
      <c r="EW48" s="197"/>
      <c r="EX48" s="197"/>
      <c r="EY48" s="197"/>
      <c r="EZ48" s="197"/>
      <c r="FA48" s="197"/>
      <c r="FB48" s="197"/>
      <c r="FC48" s="197"/>
      <c r="FD48" s="197"/>
      <c r="FE48" s="197"/>
      <c r="FF48" s="197"/>
      <c r="FG48" s="197"/>
      <c r="FH48" s="197"/>
      <c r="FI48" s="197"/>
      <c r="FJ48" s="197"/>
      <c r="FK48" s="197"/>
      <c r="FL48" s="265"/>
      <c r="FM48" s="197"/>
      <c r="FN48" s="264"/>
      <c r="FO48" s="197"/>
      <c r="FP48" s="197"/>
      <c r="FQ48" s="197"/>
      <c r="FR48" s="197"/>
      <c r="FS48" s="197"/>
      <c r="FT48" s="197"/>
      <c r="FU48" s="197"/>
      <c r="FV48" s="197"/>
      <c r="FW48" s="197"/>
      <c r="FX48" s="197"/>
      <c r="FY48" s="197"/>
      <c r="FZ48" s="197"/>
      <c r="GA48" s="197"/>
      <c r="GB48" s="197"/>
      <c r="GC48" s="197"/>
      <c r="GD48" s="197"/>
      <c r="GE48" s="197"/>
      <c r="GF48" s="197"/>
      <c r="GG48" s="197"/>
      <c r="GH48" s="197"/>
      <c r="GI48" s="197"/>
      <c r="GJ48" s="197"/>
      <c r="GK48" s="197"/>
      <c r="GL48" s="197"/>
      <c r="GM48" s="197"/>
      <c r="GN48" s="197"/>
      <c r="GO48" s="197"/>
      <c r="GP48" s="197"/>
      <c r="GQ48" s="197"/>
      <c r="GR48" s="197"/>
      <c r="GS48" s="197"/>
      <c r="GT48" s="197"/>
      <c r="GU48" s="197"/>
      <c r="GV48" s="197"/>
      <c r="GW48" s="197"/>
      <c r="GX48" s="197"/>
      <c r="GY48" s="197"/>
      <c r="GZ48" s="197"/>
      <c r="HA48" s="197"/>
      <c r="HB48" s="197"/>
      <c r="HC48" s="197"/>
      <c r="HD48" s="197"/>
      <c r="HE48" s="197"/>
      <c r="HF48" s="197"/>
      <c r="HG48" s="197"/>
      <c r="HH48" s="197"/>
      <c r="HI48" s="197"/>
      <c r="HJ48" s="197"/>
      <c r="HK48" s="197"/>
      <c r="HL48" s="197"/>
      <c r="HM48" s="197"/>
      <c r="HN48" s="197"/>
      <c r="HO48" s="197"/>
      <c r="HP48" s="197"/>
    </row>
    <row r="49" spans="1:224" s="198" customFormat="1" ht="24.75" customHeight="1">
      <c r="C49" s="297" t="str">
        <f>IF(MasterSheet!$A$1=1,MasterSheet!C294,MasterSheet!B294)</f>
        <v xml:space="preserve">Kapitalni izdaci tekućeg budžeta </v>
      </c>
      <c r="D49" s="352">
        <f>+'Cental Budget_int'!D64</f>
        <v>40141835.139999993</v>
      </c>
      <c r="E49" s="299">
        <f t="shared" si="10"/>
        <v>1.8680178295872305</v>
      </c>
      <c r="F49" s="352">
        <f>+'Cental Budget_int'!F64</f>
        <v>0</v>
      </c>
      <c r="G49" s="299">
        <f t="shared" si="11"/>
        <v>0</v>
      </c>
      <c r="H49" s="352">
        <f>+'Cental Budget_int'!H64</f>
        <v>75166022.909999996</v>
      </c>
      <c r="I49" s="299">
        <f t="shared" si="12"/>
        <v>2.4360261508296603</v>
      </c>
      <c r="J49" s="352">
        <f>+'Cental Budget_int'!J64</f>
        <v>26511453.920000002</v>
      </c>
      <c r="K49" s="299">
        <f t="shared" si="13"/>
        <v>0.88934766588393155</v>
      </c>
      <c r="L49" s="352">
        <f>+'Cental Budget_int'!L64</f>
        <v>19371879.949999999</v>
      </c>
      <c r="M49" s="299">
        <f t="shared" si="14"/>
        <v>0.6199001583999999</v>
      </c>
      <c r="N49" s="352">
        <f>+'Cental Budget_int'!N64</f>
        <v>17010992.290000129</v>
      </c>
      <c r="O49" s="299">
        <f t="shared" si="15"/>
        <v>0.52101048361409275</v>
      </c>
      <c r="P49" s="352">
        <f>+'Cental Budget_int'!P64</f>
        <v>8948881.8499999996</v>
      </c>
      <c r="Q49" s="299">
        <f t="shared" si="5"/>
        <v>0.28132291260609871</v>
      </c>
      <c r="R49" s="352">
        <f>+'Cental Budget_int'!R64</f>
        <v>8075119.8499999996</v>
      </c>
      <c r="S49" s="299">
        <f t="shared" si="7"/>
        <v>0.24018797888161808</v>
      </c>
      <c r="T49" s="352">
        <f>+'Cental Budget_int'!T64</f>
        <v>66246313.219999999</v>
      </c>
      <c r="U49" s="299">
        <f t="shared" si="8"/>
        <v>1.9157960964747391</v>
      </c>
      <c r="V49" s="431">
        <f>'Cental Budget_int'!V64</f>
        <v>28485480.849999994</v>
      </c>
      <c r="W49" s="448">
        <f t="shared" si="9"/>
        <v>0.79236386230876199</v>
      </c>
      <c r="X49" s="287"/>
      <c r="Y49" s="287"/>
      <c r="Z49" s="287"/>
      <c r="AA49" s="287"/>
      <c r="AB49" s="287"/>
      <c r="AC49" s="287"/>
      <c r="AD49" s="287"/>
      <c r="AE49" s="287"/>
      <c r="AF49" s="287"/>
      <c r="AG49" s="314"/>
      <c r="AH49" s="465"/>
      <c r="AI49" s="465"/>
      <c r="AJ49" s="162"/>
      <c r="AK49" s="162"/>
      <c r="AL49" s="162"/>
      <c r="AM49" s="162"/>
      <c r="AN49" s="162"/>
      <c r="AO49" s="162"/>
      <c r="AP49" s="162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  <c r="ER49" s="197"/>
      <c r="ES49" s="197"/>
      <c r="ET49" s="197"/>
      <c r="EU49" s="197"/>
      <c r="EV49" s="197"/>
      <c r="EW49" s="197"/>
      <c r="EX49" s="197"/>
      <c r="EY49" s="197"/>
      <c r="EZ49" s="197"/>
      <c r="FA49" s="197"/>
      <c r="FB49" s="197"/>
      <c r="FC49" s="197"/>
      <c r="FD49" s="197"/>
      <c r="FE49" s="197"/>
      <c r="FF49" s="197"/>
      <c r="FG49" s="197"/>
      <c r="FH49" s="197"/>
      <c r="FI49" s="197"/>
      <c r="FJ49" s="197"/>
      <c r="FK49" s="197"/>
      <c r="FL49" s="265"/>
      <c r="FM49" s="197"/>
      <c r="FN49" s="264"/>
      <c r="FO49" s="197"/>
      <c r="FP49" s="197"/>
      <c r="FQ49" s="197"/>
      <c r="FR49" s="197"/>
      <c r="FS49" s="197"/>
      <c r="FT49" s="197"/>
      <c r="FU49" s="197"/>
      <c r="FV49" s="197"/>
      <c r="FW49" s="197"/>
      <c r="FX49" s="197"/>
      <c r="FY49" s="197"/>
      <c r="FZ49" s="197"/>
      <c r="GA49" s="197"/>
      <c r="GB49" s="197"/>
      <c r="GC49" s="197"/>
      <c r="GD49" s="197"/>
      <c r="GE49" s="197"/>
      <c r="GF49" s="197"/>
      <c r="GG49" s="197"/>
      <c r="GH49" s="197"/>
      <c r="GI49" s="197"/>
      <c r="GJ49" s="197"/>
      <c r="GK49" s="197"/>
      <c r="GL49" s="197"/>
      <c r="GM49" s="197"/>
      <c r="GN49" s="197"/>
      <c r="GO49" s="197"/>
      <c r="GP49" s="197"/>
      <c r="GQ49" s="197"/>
      <c r="GR49" s="197"/>
      <c r="GS49" s="197"/>
      <c r="GT49" s="197"/>
      <c r="GU49" s="197"/>
      <c r="GV49" s="197"/>
      <c r="GW49" s="197"/>
      <c r="GX49" s="197"/>
      <c r="GY49" s="197"/>
      <c r="GZ49" s="197"/>
      <c r="HA49" s="197"/>
      <c r="HB49" s="197"/>
      <c r="HC49" s="197"/>
      <c r="HD49" s="197"/>
      <c r="HE49" s="197"/>
      <c r="HF49" s="197"/>
      <c r="HG49" s="197"/>
      <c r="HH49" s="197"/>
      <c r="HI49" s="197"/>
      <c r="HJ49" s="197"/>
      <c r="HK49" s="197"/>
      <c r="HL49" s="197"/>
      <c r="HM49" s="197"/>
      <c r="HN49" s="197"/>
      <c r="HO49" s="197"/>
      <c r="HP49" s="197"/>
    </row>
    <row r="50" spans="1:224" ht="15" customHeight="1">
      <c r="A50" s="160"/>
      <c r="B50" s="160"/>
      <c r="C50" s="301" t="str">
        <f>IF(MasterSheet!$A$1=1,MasterSheet!C295,MasterSheet!B295)</f>
        <v>Transferi za socijalnu zaštitu</v>
      </c>
      <c r="D50" s="291">
        <f>SUM(D51:D55)</f>
        <v>260053753.81</v>
      </c>
      <c r="E50" s="292">
        <f t="shared" si="10"/>
        <v>12.101715008143701</v>
      </c>
      <c r="F50" s="291">
        <f>SUM(F51:F55)</f>
        <v>298776100.27000004</v>
      </c>
      <c r="G50" s="292">
        <f t="shared" si="11"/>
        <v>11.146282420070884</v>
      </c>
      <c r="H50" s="291">
        <f>SUM(H51:H55)</f>
        <v>350415078.49000001</v>
      </c>
      <c r="I50" s="292">
        <f t="shared" si="12"/>
        <v>11.356464820132226</v>
      </c>
      <c r="J50" s="291">
        <f>SUM(J51:J55)</f>
        <v>413071406.82000005</v>
      </c>
      <c r="K50" s="292">
        <f t="shared" si="13"/>
        <v>13.85680666957397</v>
      </c>
      <c r="L50" s="291">
        <f>SUM(L51:L55)</f>
        <v>423588492.50000012</v>
      </c>
      <c r="M50" s="292">
        <f t="shared" si="14"/>
        <v>13.554831760000004</v>
      </c>
      <c r="N50" s="291">
        <f>SUM(N51:N55)</f>
        <v>455524083.13999999</v>
      </c>
      <c r="O50" s="292">
        <f t="shared" si="15"/>
        <v>13.951733021133231</v>
      </c>
      <c r="P50" s="291">
        <f>SUM(P51:P55)</f>
        <v>482086881.83999997</v>
      </c>
      <c r="Q50" s="292">
        <f t="shared" si="5"/>
        <v>15.155199051870479</v>
      </c>
      <c r="R50" s="291">
        <f>SUM(R51:R55)</f>
        <v>483404241.79999989</v>
      </c>
      <c r="S50" s="292">
        <f t="shared" si="7"/>
        <v>14.378472391433666</v>
      </c>
      <c r="T50" s="291">
        <f>SUM(T51:T55)</f>
        <v>492752528.37250006</v>
      </c>
      <c r="U50" s="292">
        <f t="shared" si="8"/>
        <v>14.250051429263427</v>
      </c>
      <c r="V50" s="426">
        <f>SUM(V51:V55)</f>
        <v>487859572.84000009</v>
      </c>
      <c r="W50" s="446">
        <f t="shared" si="9"/>
        <v>13.570502721557723</v>
      </c>
      <c r="X50" s="279"/>
      <c r="Y50" s="279"/>
      <c r="Z50" s="279"/>
      <c r="AA50" s="279"/>
      <c r="AB50" s="279"/>
      <c r="AC50" s="279"/>
      <c r="AD50" s="279"/>
      <c r="AE50" s="279"/>
      <c r="AF50" s="279"/>
      <c r="AG50" s="314"/>
      <c r="AH50" s="462"/>
      <c r="AI50" s="462"/>
      <c r="AJ50" s="162"/>
      <c r="AK50" s="162"/>
      <c r="AL50" s="162"/>
      <c r="AM50" s="162"/>
      <c r="AN50" s="162"/>
      <c r="AO50" s="162"/>
      <c r="AP50" s="162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  <c r="ER50" s="197"/>
      <c r="ES50" s="197"/>
      <c r="ET50" s="197"/>
      <c r="EU50" s="197"/>
      <c r="EV50" s="197"/>
      <c r="EW50" s="197"/>
      <c r="EX50" s="197"/>
      <c r="EY50" s="197"/>
      <c r="EZ50" s="197"/>
      <c r="FA50" s="197"/>
      <c r="FB50" s="280"/>
      <c r="FC50" s="197"/>
      <c r="FD50" s="197"/>
      <c r="FE50" s="197"/>
      <c r="FF50" s="197"/>
      <c r="FG50" s="197"/>
      <c r="FH50" s="197"/>
      <c r="FI50" s="197"/>
      <c r="FJ50" s="197"/>
      <c r="FK50" s="197"/>
      <c r="FL50" s="265"/>
      <c r="FM50" s="197"/>
      <c r="FN50" s="197"/>
      <c r="FO50" s="197"/>
      <c r="FP50" s="197"/>
      <c r="FQ50" s="197"/>
      <c r="FR50" s="197"/>
      <c r="FS50" s="197"/>
      <c r="FT50" s="197"/>
      <c r="FU50" s="197"/>
      <c r="FV50" s="197"/>
      <c r="FW50" s="197"/>
      <c r="FX50" s="197"/>
      <c r="FY50" s="197"/>
      <c r="FZ50" s="197"/>
      <c r="GA50" s="197"/>
      <c r="GB50" s="197"/>
      <c r="GC50" s="197"/>
      <c r="GD50" s="197"/>
      <c r="GE50" s="197"/>
      <c r="GF50" s="197"/>
      <c r="GG50" s="197"/>
      <c r="GH50" s="197"/>
      <c r="GI50" s="197"/>
      <c r="GJ50" s="197"/>
      <c r="GK50" s="197"/>
      <c r="GL50" s="197"/>
      <c r="GM50" s="197"/>
      <c r="GN50" s="197"/>
      <c r="GO50" s="197"/>
      <c r="GP50" s="197"/>
      <c r="GQ50" s="197"/>
      <c r="GR50" s="197"/>
      <c r="GS50" s="197"/>
      <c r="GT50" s="197"/>
      <c r="GU50" s="197"/>
      <c r="GV50" s="197"/>
      <c r="GW50" s="197"/>
      <c r="GX50" s="197"/>
      <c r="GY50" s="197"/>
      <c r="GZ50" s="197"/>
      <c r="HA50" s="197"/>
      <c r="HB50" s="197"/>
      <c r="HC50" s="197"/>
      <c r="HD50" s="197"/>
      <c r="HE50" s="197"/>
      <c r="HF50" s="197"/>
      <c r="HG50" s="197"/>
      <c r="HH50" s="197"/>
      <c r="HI50" s="197"/>
      <c r="HJ50" s="197"/>
      <c r="HK50" s="197"/>
      <c r="HL50" s="197"/>
      <c r="HM50" s="197"/>
      <c r="HN50" s="197"/>
      <c r="HO50" s="197"/>
      <c r="HP50" s="197"/>
    </row>
    <row r="51" spans="1:224" ht="15" customHeight="1">
      <c r="A51" s="160"/>
      <c r="B51" s="160"/>
      <c r="C51" s="300" t="str">
        <f>IF(MasterSheet!$A$1=1,MasterSheet!C296,MasterSheet!B296)</f>
        <v>Prava iz oblasti socijalne zaštite</v>
      </c>
      <c r="D51" s="285">
        <f>+'Cental Budget_int'!D66+'Local Government_int'!D70</f>
        <v>34330192.07</v>
      </c>
      <c r="E51" s="286">
        <f t="shared" si="10"/>
        <v>1.597570481176416</v>
      </c>
      <c r="F51" s="285">
        <f>+'Cental Budget_int'!F66+'Local Government_int'!F70</f>
        <v>39383527.090000004</v>
      </c>
      <c r="G51" s="286">
        <f t="shared" si="11"/>
        <v>1.4692604771497857</v>
      </c>
      <c r="H51" s="285">
        <f>+'Cental Budget_int'!H66+'Local Government_int'!H70</f>
        <v>45905462.160000004</v>
      </c>
      <c r="I51" s="286">
        <f t="shared" si="12"/>
        <v>1.4877321156339125</v>
      </c>
      <c r="J51" s="285">
        <f>+'Cental Budget_int'!J66+'Local Government_int'!J70</f>
        <v>47456540.350000001</v>
      </c>
      <c r="K51" s="286">
        <f t="shared" si="13"/>
        <v>1.5919671368668231</v>
      </c>
      <c r="L51" s="285">
        <f>+'Cental Budget_int'!L66+'Local Government_int'!L70</f>
        <v>51591720.359999999</v>
      </c>
      <c r="M51" s="286">
        <f t="shared" si="14"/>
        <v>1.6509350515199999</v>
      </c>
      <c r="N51" s="285">
        <f>+'Cental Budget_int'!N66+'Local Government_int'!N70</f>
        <v>60092767.540000007</v>
      </c>
      <c r="O51" s="286">
        <f t="shared" si="15"/>
        <v>1.8405135540581934</v>
      </c>
      <c r="P51" s="285">
        <f>+'Cental Budget_int'!P66+'Local Government_int'!P70</f>
        <v>65641911.829999998</v>
      </c>
      <c r="Q51" s="286">
        <f t="shared" si="5"/>
        <v>2.0635621449229804</v>
      </c>
      <c r="R51" s="285">
        <f>+'Cental Budget_int'!R66+'Local Government_int'!R70</f>
        <v>64473016.510000005</v>
      </c>
      <c r="S51" s="286">
        <f t="shared" si="7"/>
        <v>1.9176982900059492</v>
      </c>
      <c r="T51" s="285">
        <f>+'Cental Budget_int'!T66+'Local Government_int'!T70</f>
        <v>62469432.272500001</v>
      </c>
      <c r="U51" s="286">
        <f t="shared" si="8"/>
        <v>1.8065713951386679</v>
      </c>
      <c r="V51" s="393">
        <f>'Cental Budget_int'!V66+'Local Government_int'!V69</f>
        <v>61653817.389999993</v>
      </c>
      <c r="W51" s="445">
        <f t="shared" si="9"/>
        <v>1.7149879663421419</v>
      </c>
      <c r="X51" s="287"/>
      <c r="Y51" s="287"/>
      <c r="Z51" s="287"/>
      <c r="AA51" s="287"/>
      <c r="AB51" s="287"/>
      <c r="AC51" s="287"/>
      <c r="AD51" s="287"/>
      <c r="AE51" s="287"/>
      <c r="AF51" s="287"/>
      <c r="AG51" s="314"/>
      <c r="AH51" s="465"/>
      <c r="AI51" s="465"/>
      <c r="AJ51" s="162"/>
      <c r="AK51" s="162"/>
      <c r="AL51" s="162"/>
      <c r="AM51" s="162"/>
      <c r="AN51" s="162"/>
      <c r="AO51" s="162"/>
      <c r="AP51" s="162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197"/>
      <c r="EU51" s="197"/>
      <c r="EV51" s="197"/>
      <c r="EW51" s="197"/>
      <c r="EX51" s="197"/>
      <c r="EY51" s="197"/>
      <c r="EZ51" s="197"/>
      <c r="FA51" s="197"/>
      <c r="FB51" s="197"/>
      <c r="FC51" s="197"/>
      <c r="FD51" s="197"/>
      <c r="FE51" s="197"/>
      <c r="FF51" s="197"/>
      <c r="FG51" s="197"/>
      <c r="FH51" s="197"/>
      <c r="FI51" s="197"/>
      <c r="FJ51" s="197"/>
      <c r="FK51" s="197"/>
      <c r="FL51" s="265"/>
      <c r="FM51" s="197"/>
      <c r="FN51" s="197"/>
      <c r="FO51" s="197"/>
      <c r="FP51" s="197"/>
      <c r="FQ51" s="197"/>
      <c r="FR51" s="197"/>
      <c r="FS51" s="197"/>
      <c r="FT51" s="197"/>
      <c r="FU51" s="197"/>
      <c r="FV51" s="197"/>
      <c r="FW51" s="197"/>
      <c r="FX51" s="197"/>
      <c r="FY51" s="197"/>
      <c r="FZ51" s="197"/>
      <c r="GA51" s="197"/>
      <c r="GB51" s="197"/>
      <c r="GC51" s="197"/>
      <c r="GD51" s="197"/>
      <c r="GE51" s="197"/>
      <c r="GF51" s="197"/>
      <c r="GG51" s="197"/>
      <c r="GH51" s="197"/>
      <c r="GI51" s="197"/>
      <c r="GJ51" s="197"/>
      <c r="GK51" s="197"/>
      <c r="GL51" s="197"/>
      <c r="GM51" s="197"/>
      <c r="GN51" s="197"/>
      <c r="GO51" s="197"/>
      <c r="GP51" s="197"/>
      <c r="GQ51" s="197"/>
      <c r="GR51" s="197"/>
      <c r="GS51" s="197"/>
      <c r="GT51" s="197"/>
      <c r="GU51" s="197"/>
      <c r="GV51" s="197"/>
      <c r="GW51" s="197"/>
      <c r="GX51" s="197"/>
      <c r="GY51" s="197"/>
      <c r="GZ51" s="197"/>
      <c r="HA51" s="197"/>
      <c r="HB51" s="197"/>
      <c r="HC51" s="197"/>
      <c r="HD51" s="197"/>
      <c r="HE51" s="197"/>
      <c r="HF51" s="197"/>
      <c r="HG51" s="197"/>
      <c r="HH51" s="197"/>
      <c r="HI51" s="197"/>
      <c r="HJ51" s="197"/>
      <c r="HK51" s="197"/>
      <c r="HL51" s="197"/>
      <c r="HM51" s="197"/>
      <c r="HN51" s="197"/>
      <c r="HO51" s="197"/>
      <c r="HP51" s="197"/>
    </row>
    <row r="52" spans="1:224" ht="15" customHeight="1">
      <c r="A52" s="160"/>
      <c r="B52" s="160"/>
      <c r="C52" s="300" t="str">
        <f>IF(MasterSheet!$A$1=1,MasterSheet!C297,MasterSheet!B297)</f>
        <v>Sredstva za tehnološke viškove</v>
      </c>
      <c r="D52" s="285">
        <f>+'Cental Budget_int'!D67+'Local Government_int'!D71</f>
        <v>9827053.3399999999</v>
      </c>
      <c r="E52" s="286">
        <f t="shared" si="10"/>
        <v>0.45730621899576529</v>
      </c>
      <c r="F52" s="285">
        <f>+'Cental Budget_int'!F67+'Local Government_int'!F71</f>
        <v>11489125.32</v>
      </c>
      <c r="G52" s="286">
        <f t="shared" si="11"/>
        <v>0.42861873978735315</v>
      </c>
      <c r="H52" s="285">
        <f>+'Cental Budget_int'!H67+'Local Government_int'!H71</f>
        <v>30282109.969999999</v>
      </c>
      <c r="I52" s="286">
        <f t="shared" si="12"/>
        <v>0.98140102313974587</v>
      </c>
      <c r="J52" s="285">
        <f>+'Cental Budget_int'!J67+'Local Government_int'!J71</f>
        <v>19963527.059999999</v>
      </c>
      <c r="K52" s="286">
        <f t="shared" si="13"/>
        <v>0.66969228648104651</v>
      </c>
      <c r="L52" s="285">
        <f>+'Cental Budget_int'!L67+'Local Government_int'!L71</f>
        <v>20513795.120000001</v>
      </c>
      <c r="M52" s="286">
        <f t="shared" si="14"/>
        <v>0.65644144384000003</v>
      </c>
      <c r="N52" s="285">
        <f>+'Cental Budget_int'!N67+'Local Government_int'!N71</f>
        <v>17323007.039999999</v>
      </c>
      <c r="O52" s="286">
        <f t="shared" si="15"/>
        <v>0.5305668312404288</v>
      </c>
      <c r="P52" s="285">
        <f>+'Cental Budget_int'!P67+'Local Government_int'!P71</f>
        <v>16130418.140000001</v>
      </c>
      <c r="Q52" s="286">
        <f t="shared" si="5"/>
        <v>0.50708639232945618</v>
      </c>
      <c r="R52" s="285">
        <f>+'Cental Budget_int'!R67+'Local Government_int'!R71</f>
        <v>13086355.520000001</v>
      </c>
      <c r="S52" s="286">
        <f t="shared" si="7"/>
        <v>0.38924317430101135</v>
      </c>
      <c r="T52" s="285">
        <f>+'Cental Budget_int'!T67+'Local Government_int'!T71</f>
        <v>22587777.399999999</v>
      </c>
      <c r="U52" s="286">
        <f t="shared" si="8"/>
        <v>0.65322240087914629</v>
      </c>
      <c r="V52" s="393">
        <f>'Cental Budget_int'!V67</f>
        <v>16655316.650000002</v>
      </c>
      <c r="W52" s="445">
        <f t="shared" si="9"/>
        <v>0.46329114464534082</v>
      </c>
      <c r="X52" s="287"/>
      <c r="Y52" s="287"/>
      <c r="Z52" s="287"/>
      <c r="AA52" s="287"/>
      <c r="AB52" s="287"/>
      <c r="AC52" s="287"/>
      <c r="AD52" s="287"/>
      <c r="AE52" s="287"/>
      <c r="AF52" s="287"/>
      <c r="AG52" s="314"/>
      <c r="AH52" s="465"/>
      <c r="AI52" s="465"/>
      <c r="AJ52" s="162"/>
      <c r="AK52" s="162"/>
      <c r="AL52" s="162"/>
      <c r="AM52" s="162"/>
      <c r="AN52" s="162"/>
      <c r="AO52" s="162"/>
      <c r="AP52" s="162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  <c r="EV52" s="197"/>
      <c r="EW52" s="197"/>
      <c r="EX52" s="197"/>
      <c r="EY52" s="197"/>
      <c r="EZ52" s="197"/>
      <c r="FA52" s="197"/>
      <c r="FB52" s="197"/>
      <c r="FC52" s="197"/>
      <c r="FD52" s="197"/>
      <c r="FE52" s="197"/>
      <c r="FF52" s="197"/>
      <c r="FG52" s="197"/>
      <c r="FH52" s="197"/>
      <c r="FI52" s="197"/>
      <c r="FJ52" s="197"/>
      <c r="FK52" s="197"/>
      <c r="FL52" s="265"/>
      <c r="FM52" s="197"/>
      <c r="FN52" s="197"/>
      <c r="FO52" s="197"/>
      <c r="FP52" s="197"/>
      <c r="FQ52" s="197"/>
      <c r="FR52" s="197"/>
      <c r="FS52" s="197"/>
      <c r="FT52" s="197"/>
      <c r="FU52" s="197"/>
      <c r="FV52" s="197"/>
      <c r="FW52" s="197"/>
      <c r="FX52" s="197"/>
      <c r="FY52" s="197"/>
      <c r="FZ52" s="197"/>
      <c r="GA52" s="197"/>
      <c r="GB52" s="197"/>
      <c r="GC52" s="197"/>
      <c r="GD52" s="197"/>
      <c r="GE52" s="197"/>
      <c r="GF52" s="197"/>
      <c r="GG52" s="197"/>
      <c r="GH52" s="197"/>
      <c r="GI52" s="197"/>
      <c r="GJ52" s="197"/>
      <c r="GK52" s="197"/>
      <c r="GL52" s="197"/>
      <c r="GM52" s="197"/>
      <c r="GN52" s="197"/>
      <c r="GO52" s="197"/>
      <c r="GP52" s="197"/>
      <c r="GQ52" s="197"/>
      <c r="GR52" s="197"/>
      <c r="GS52" s="197"/>
      <c r="GT52" s="197"/>
      <c r="GU52" s="197"/>
      <c r="GV52" s="197"/>
      <c r="GW52" s="197"/>
      <c r="GX52" s="197"/>
      <c r="GY52" s="197"/>
      <c r="GZ52" s="197"/>
      <c r="HA52" s="197"/>
      <c r="HB52" s="197"/>
      <c r="HC52" s="197"/>
      <c r="HD52" s="197"/>
      <c r="HE52" s="197"/>
      <c r="HF52" s="197"/>
      <c r="HG52" s="197"/>
      <c r="HH52" s="197"/>
      <c r="HI52" s="197"/>
      <c r="HJ52" s="197"/>
      <c r="HK52" s="197"/>
      <c r="HL52" s="197"/>
      <c r="HM52" s="197"/>
      <c r="HN52" s="197"/>
      <c r="HO52" s="197"/>
      <c r="HP52" s="197"/>
    </row>
    <row r="53" spans="1:224" ht="15" customHeight="1">
      <c r="A53" s="160"/>
      <c r="B53" s="160"/>
      <c r="C53" s="300" t="str">
        <f>IF(MasterSheet!$A$1=1,MasterSheet!C298,MasterSheet!B298)</f>
        <v>Prava iz oblasti penzijskog i invalidskog osiguranja</v>
      </c>
      <c r="D53" s="285">
        <f>+'Cental Budget_int'!D68+'Local Government_int'!D72</f>
        <v>199416686.40000001</v>
      </c>
      <c r="E53" s="286">
        <f t="shared" si="10"/>
        <v>9.2799425938852451</v>
      </c>
      <c r="F53" s="285">
        <f>+'Cental Budget_int'!F68+'Local Government_int'!F72</f>
        <v>228365332.86000001</v>
      </c>
      <c r="G53" s="286">
        <f t="shared" si="11"/>
        <v>8.5195050498041418</v>
      </c>
      <c r="H53" s="285">
        <f>+'Cental Budget_int'!H68+'Local Government_int'!H72</f>
        <v>250935783.35999998</v>
      </c>
      <c r="I53" s="286">
        <f t="shared" si="12"/>
        <v>8.1324793673839775</v>
      </c>
      <c r="J53" s="285">
        <f>+'Cental Budget_int'!J68+'Local Government_int'!J72</f>
        <v>323500545.41000003</v>
      </c>
      <c r="K53" s="286">
        <f t="shared" si="13"/>
        <v>10.852081362294532</v>
      </c>
      <c r="L53" s="285">
        <f>+'Cental Budget_int'!L68+'Local Government_int'!L72</f>
        <v>330972340.54000008</v>
      </c>
      <c r="M53" s="286">
        <f t="shared" si="14"/>
        <v>10.591114897280002</v>
      </c>
      <c r="N53" s="285">
        <f>+'Cental Budget_int'!N68+'Local Government_int'!N72</f>
        <v>356875323.42000002</v>
      </c>
      <c r="O53" s="286">
        <f t="shared" si="15"/>
        <v>10.930331498315468</v>
      </c>
      <c r="P53" s="285">
        <f>+'Cental Budget_int'!P68+'Local Government_int'!P72</f>
        <v>378962096.58999997</v>
      </c>
      <c r="Q53" s="286">
        <f t="shared" si="5"/>
        <v>11.913300741590692</v>
      </c>
      <c r="R53" s="285">
        <f>+'Cental Budget_int'!R68+'Local Government_int'!R72</f>
        <v>383190248.31999987</v>
      </c>
      <c r="S53" s="286">
        <f t="shared" si="7"/>
        <v>11.397687338488991</v>
      </c>
      <c r="T53" s="285">
        <f>+'Cental Budget_int'!T68+'Local Government_int'!T72</f>
        <v>384390842.85000002</v>
      </c>
      <c r="U53" s="286">
        <f t="shared" si="8"/>
        <v>11.116308824720207</v>
      </c>
      <c r="V53" s="393">
        <f>'Cental Budget_int'!V68</f>
        <v>387038896.73000014</v>
      </c>
      <c r="W53" s="445">
        <f t="shared" si="9"/>
        <v>10.766033288734357</v>
      </c>
      <c r="X53" s="287"/>
      <c r="Y53" s="287"/>
      <c r="Z53" s="287"/>
      <c r="AA53" s="287"/>
      <c r="AB53" s="287"/>
      <c r="AC53" s="287"/>
      <c r="AD53" s="287"/>
      <c r="AE53" s="287"/>
      <c r="AF53" s="287"/>
      <c r="AG53" s="314"/>
      <c r="AH53" s="465"/>
      <c r="AI53" s="465"/>
      <c r="AJ53" s="162"/>
      <c r="AK53" s="162"/>
      <c r="AL53" s="162"/>
      <c r="AM53" s="162"/>
      <c r="AN53" s="162"/>
      <c r="AO53" s="162"/>
      <c r="AP53" s="162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  <c r="ER53" s="197"/>
      <c r="ES53" s="197"/>
      <c r="ET53" s="197"/>
      <c r="EU53" s="197"/>
      <c r="EV53" s="197"/>
      <c r="EW53" s="197"/>
      <c r="EX53" s="197"/>
      <c r="EY53" s="197"/>
      <c r="EZ53" s="197"/>
      <c r="FA53" s="197"/>
      <c r="FB53" s="197"/>
      <c r="FC53" s="197"/>
      <c r="FD53" s="197"/>
      <c r="FE53" s="197"/>
      <c r="FF53" s="197"/>
      <c r="FG53" s="197"/>
      <c r="FH53" s="197"/>
      <c r="FI53" s="197"/>
      <c r="FJ53" s="197"/>
      <c r="FK53" s="197"/>
      <c r="FL53" s="265"/>
      <c r="FM53" s="197"/>
      <c r="FN53" s="197"/>
      <c r="FO53" s="197"/>
      <c r="FP53" s="197"/>
      <c r="FQ53" s="197"/>
      <c r="FR53" s="197"/>
      <c r="FS53" s="197"/>
      <c r="FT53" s="197"/>
      <c r="FU53" s="197"/>
      <c r="FV53" s="197"/>
      <c r="FW53" s="197"/>
      <c r="FX53" s="197"/>
      <c r="FY53" s="197"/>
      <c r="FZ53" s="197"/>
      <c r="GA53" s="197"/>
      <c r="GB53" s="197"/>
      <c r="GC53" s="197"/>
      <c r="GD53" s="197"/>
      <c r="GE53" s="197"/>
      <c r="GF53" s="197"/>
      <c r="GG53" s="197"/>
      <c r="GH53" s="197"/>
      <c r="GI53" s="197"/>
      <c r="GJ53" s="197"/>
      <c r="GK53" s="197"/>
      <c r="GL53" s="197"/>
      <c r="GM53" s="197"/>
      <c r="GN53" s="197"/>
      <c r="GO53" s="197"/>
      <c r="GP53" s="197"/>
      <c r="GQ53" s="197"/>
      <c r="GR53" s="197"/>
      <c r="GS53" s="197"/>
      <c r="GT53" s="197"/>
      <c r="GU53" s="197"/>
      <c r="GV53" s="197"/>
      <c r="GW53" s="197"/>
      <c r="GX53" s="197"/>
      <c r="GY53" s="197"/>
      <c r="GZ53" s="197"/>
      <c r="HA53" s="197"/>
      <c r="HB53" s="197"/>
      <c r="HC53" s="197"/>
      <c r="HD53" s="197"/>
      <c r="HE53" s="197"/>
      <c r="HF53" s="197"/>
      <c r="HG53" s="197"/>
      <c r="HH53" s="197"/>
      <c r="HI53" s="197"/>
      <c r="HJ53" s="197"/>
      <c r="HK53" s="197"/>
      <c r="HL53" s="197"/>
      <c r="HM53" s="197"/>
      <c r="HN53" s="197"/>
      <c r="HO53" s="197"/>
      <c r="HP53" s="197"/>
    </row>
    <row r="54" spans="1:224" ht="15" customHeight="1">
      <c r="A54" s="160"/>
      <c r="B54" s="160"/>
      <c r="C54" s="300" t="str">
        <f>IF(MasterSheet!$A$1=1,MasterSheet!C299,MasterSheet!B299)</f>
        <v>Ostala prava iz oblasti zdravstvene zaštite</v>
      </c>
      <c r="D54" s="285">
        <f>+'Cental Budget_int'!D69+'Local Government_int'!D73</f>
        <v>10828245</v>
      </c>
      <c r="E54" s="286">
        <f t="shared" si="10"/>
        <v>0.50389711014937877</v>
      </c>
      <c r="F54" s="285">
        <f>+'Cental Budget_int'!F69+'Local Government_int'!F73</f>
        <v>12762198</v>
      </c>
      <c r="G54" s="286">
        <f t="shared" si="11"/>
        <v>0.47611259093452718</v>
      </c>
      <c r="H54" s="285">
        <f>+'Cental Budget_int'!H69+'Local Government_int'!H73</f>
        <v>15724080</v>
      </c>
      <c r="I54" s="286">
        <f t="shared" si="12"/>
        <v>0.50959554057557688</v>
      </c>
      <c r="J54" s="285">
        <f>+'Cental Budget_int'!J69+'Local Government_int'!J73</f>
        <v>14442818</v>
      </c>
      <c r="K54" s="286">
        <f t="shared" si="13"/>
        <v>0.48449573968466958</v>
      </c>
      <c r="L54" s="285">
        <f>+'Cental Budget_int'!L69+'Local Government_int'!L73</f>
        <v>12638749.91</v>
      </c>
      <c r="M54" s="286">
        <f t="shared" si="14"/>
        <v>0.40443999712000006</v>
      </c>
      <c r="N54" s="285">
        <f>+'Cental Budget_int'!N69+'Local Government_int'!N73</f>
        <v>12978814.83</v>
      </c>
      <c r="O54" s="286">
        <f t="shared" si="15"/>
        <v>0.39751347105666157</v>
      </c>
      <c r="P54" s="285">
        <f>+'Cental Budget_int'!P69+'Local Government_int'!P73</f>
        <v>13497405.869999999</v>
      </c>
      <c r="Q54" s="286">
        <f t="shared" si="5"/>
        <v>0.42431329361835901</v>
      </c>
      <c r="R54" s="285">
        <f>+'Cental Budget_int'!R69+'Local Government_int'!R73</f>
        <v>14792096.089999998</v>
      </c>
      <c r="S54" s="286">
        <f t="shared" si="7"/>
        <v>0.43997906276026172</v>
      </c>
      <c r="T54" s="285">
        <f>+'Cental Budget_int'!T69+'Local Government_int'!T73</f>
        <v>15215135.74</v>
      </c>
      <c r="U54" s="286">
        <f t="shared" si="8"/>
        <v>0.44001086613262386</v>
      </c>
      <c r="V54" s="393">
        <f>'Cental Budget_int'!V69</f>
        <v>14449999.999999998</v>
      </c>
      <c r="W54" s="445">
        <f t="shared" si="9"/>
        <v>0.40194714881780241</v>
      </c>
      <c r="X54" s="287"/>
      <c r="Y54" s="287"/>
      <c r="Z54" s="287"/>
      <c r="AA54" s="287"/>
      <c r="AB54" s="287"/>
      <c r="AC54" s="287"/>
      <c r="AD54" s="287"/>
      <c r="AE54" s="287"/>
      <c r="AF54" s="287"/>
      <c r="AG54" s="314"/>
      <c r="AH54" s="465"/>
      <c r="AI54" s="465"/>
      <c r="AJ54" s="162"/>
      <c r="AK54" s="162"/>
      <c r="AL54" s="162"/>
      <c r="AM54" s="162"/>
      <c r="AN54" s="162"/>
      <c r="AO54" s="162"/>
      <c r="AP54" s="162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  <c r="ER54" s="197"/>
      <c r="ES54" s="197"/>
      <c r="ET54" s="197"/>
      <c r="EU54" s="197"/>
      <c r="EV54" s="197"/>
      <c r="EW54" s="197"/>
      <c r="EX54" s="197"/>
      <c r="EY54" s="197"/>
      <c r="EZ54" s="197"/>
      <c r="FA54" s="197"/>
      <c r="FB54" s="197"/>
      <c r="FC54" s="197"/>
      <c r="FD54" s="197"/>
      <c r="FE54" s="197"/>
      <c r="FF54" s="197"/>
      <c r="FG54" s="197"/>
      <c r="FH54" s="197"/>
      <c r="FI54" s="197"/>
      <c r="FJ54" s="197"/>
      <c r="FK54" s="197"/>
      <c r="FL54" s="265"/>
      <c r="FM54" s="197"/>
      <c r="FN54" s="197"/>
      <c r="FO54" s="197"/>
      <c r="FP54" s="197"/>
      <c r="FQ54" s="197"/>
      <c r="FR54" s="197"/>
      <c r="FS54" s="197"/>
      <c r="FT54" s="197"/>
      <c r="FU54" s="197"/>
      <c r="FV54" s="197"/>
      <c r="FW54" s="197"/>
      <c r="FX54" s="197"/>
      <c r="FY54" s="197"/>
      <c r="FZ54" s="197"/>
      <c r="GA54" s="197"/>
      <c r="GB54" s="197"/>
      <c r="GC54" s="197"/>
      <c r="GD54" s="197"/>
      <c r="GE54" s="197"/>
      <c r="GF54" s="197"/>
      <c r="GG54" s="197"/>
      <c r="GH54" s="197"/>
      <c r="GI54" s="197"/>
      <c r="GJ54" s="197"/>
      <c r="GK54" s="197"/>
      <c r="GL54" s="197"/>
      <c r="GM54" s="197"/>
      <c r="GN54" s="197"/>
      <c r="GO54" s="197"/>
      <c r="GP54" s="197"/>
      <c r="GQ54" s="197"/>
      <c r="GR54" s="197"/>
      <c r="GS54" s="197"/>
      <c r="GT54" s="197"/>
      <c r="GU54" s="197"/>
      <c r="GV54" s="197"/>
      <c r="GW54" s="197"/>
      <c r="GX54" s="197"/>
      <c r="GY54" s="197"/>
      <c r="GZ54" s="197"/>
      <c r="HA54" s="197"/>
      <c r="HB54" s="197"/>
      <c r="HC54" s="197"/>
      <c r="HD54" s="197"/>
      <c r="HE54" s="197"/>
      <c r="HF54" s="197"/>
      <c r="HG54" s="197"/>
      <c r="HH54" s="197"/>
      <c r="HI54" s="197"/>
      <c r="HJ54" s="197"/>
      <c r="HK54" s="197"/>
      <c r="HL54" s="197"/>
      <c r="HM54" s="197"/>
      <c r="HN54" s="197"/>
      <c r="HO54" s="197"/>
      <c r="HP54" s="197"/>
    </row>
    <row r="55" spans="1:224" ht="15" customHeight="1">
      <c r="A55" s="160"/>
      <c r="B55" s="160"/>
      <c r="C55" s="300" t="str">
        <f>IF(MasterSheet!$A$1=1,MasterSheet!C300,MasterSheet!B300)</f>
        <v>Ostala prava iz oblasti zdravstvenog osiguranja</v>
      </c>
      <c r="D55" s="285">
        <f>+'Cental Budget_int'!D70+'Local Government_int'!D74</f>
        <v>5651577</v>
      </c>
      <c r="E55" s="286">
        <f t="shared" si="10"/>
        <v>0.26299860393689795</v>
      </c>
      <c r="F55" s="285">
        <f>+'Cental Budget_int'!F70+'Local Government_int'!F74</f>
        <v>6775917</v>
      </c>
      <c r="G55" s="286">
        <f t="shared" si="11"/>
        <v>0.25278556239507555</v>
      </c>
      <c r="H55" s="285">
        <f>+'Cental Budget_int'!H70+'Local Government_int'!H74</f>
        <v>7567643</v>
      </c>
      <c r="I55" s="286">
        <f t="shared" si="12"/>
        <v>0.24525677339901478</v>
      </c>
      <c r="J55" s="285">
        <f>+'Cental Budget_int'!J70+'Local Government_int'!J74</f>
        <v>7707976</v>
      </c>
      <c r="K55" s="286">
        <f t="shared" si="13"/>
        <v>0.258570144246897</v>
      </c>
      <c r="L55" s="285">
        <f>+'Cental Budget_int'!L70+'Local Government_int'!L74</f>
        <v>7871886.5700000003</v>
      </c>
      <c r="M55" s="286">
        <f t="shared" si="14"/>
        <v>0.25190037024</v>
      </c>
      <c r="N55" s="285">
        <f>+'Cental Budget_int'!N70+'Local Government_int'!N74</f>
        <v>8254170.3099999996</v>
      </c>
      <c r="O55" s="286">
        <f t="shared" si="15"/>
        <v>0.25280766646248087</v>
      </c>
      <c r="P55" s="285">
        <f>+'Cental Budget_int'!P70+'Local Government_int'!P74</f>
        <v>7855049.4100000001</v>
      </c>
      <c r="Q55" s="286">
        <f t="shared" si="5"/>
        <v>0.24693647940899088</v>
      </c>
      <c r="R55" s="285">
        <f>+'Cental Budget_int'!R70+'Local Government_int'!R74</f>
        <v>7862525.3600000013</v>
      </c>
      <c r="S55" s="286">
        <f t="shared" si="7"/>
        <v>0.23386452587745393</v>
      </c>
      <c r="T55" s="285">
        <f>+'Cental Budget_int'!T70+'Local Government_int'!T74</f>
        <v>8089340.1100000003</v>
      </c>
      <c r="U55" s="286">
        <f t="shared" si="8"/>
        <v>0.23393794239278176</v>
      </c>
      <c r="V55" s="393">
        <f>'Cental Budget_int'!V70</f>
        <v>8061542.0699999994</v>
      </c>
      <c r="W55" s="445">
        <f t="shared" si="9"/>
        <v>0.22424317301808064</v>
      </c>
      <c r="X55" s="287"/>
      <c r="Y55" s="287"/>
      <c r="Z55" s="287"/>
      <c r="AA55" s="287"/>
      <c r="AB55" s="287"/>
      <c r="AC55" s="287"/>
      <c r="AD55" s="287"/>
      <c r="AE55" s="287"/>
      <c r="AF55" s="287"/>
      <c r="AG55" s="314"/>
      <c r="AH55" s="465"/>
      <c r="AI55" s="465"/>
      <c r="AJ55" s="162"/>
      <c r="AK55" s="162"/>
      <c r="AL55" s="162"/>
      <c r="AM55" s="162"/>
      <c r="AN55" s="162"/>
      <c r="AO55" s="162"/>
      <c r="AP55" s="162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  <c r="ER55" s="197"/>
      <c r="ES55" s="197"/>
      <c r="ET55" s="197"/>
      <c r="EU55" s="197"/>
      <c r="EV55" s="197"/>
      <c r="EW55" s="197"/>
      <c r="EX55" s="197"/>
      <c r="EY55" s="197"/>
      <c r="EZ55" s="197"/>
      <c r="FA55" s="197"/>
      <c r="FB55" s="197"/>
      <c r="FC55" s="197"/>
      <c r="FD55" s="197"/>
      <c r="FE55" s="197"/>
      <c r="FF55" s="197"/>
      <c r="FG55" s="197"/>
      <c r="FH55" s="197"/>
      <c r="FI55" s="197"/>
      <c r="FJ55" s="197"/>
      <c r="FK55" s="197"/>
      <c r="FL55" s="265"/>
      <c r="FM55" s="197"/>
      <c r="FN55" s="197"/>
      <c r="FO55" s="197"/>
      <c r="FP55" s="197"/>
      <c r="FQ55" s="197"/>
      <c r="FR55" s="197"/>
      <c r="FS55" s="197"/>
      <c r="FT55" s="197"/>
      <c r="FU55" s="197"/>
      <c r="FV55" s="197"/>
      <c r="FW55" s="197"/>
      <c r="FX55" s="197"/>
      <c r="FY55" s="197"/>
      <c r="FZ55" s="197"/>
      <c r="GA55" s="197"/>
      <c r="GB55" s="197"/>
      <c r="GC55" s="197"/>
      <c r="GD55" s="197"/>
      <c r="GE55" s="197"/>
      <c r="GF55" s="197"/>
      <c r="GG55" s="197"/>
      <c r="GH55" s="197"/>
      <c r="GI55" s="197"/>
      <c r="GJ55" s="197"/>
      <c r="GK55" s="197"/>
      <c r="GL55" s="197"/>
      <c r="GM55" s="197"/>
      <c r="GN55" s="197"/>
      <c r="GO55" s="197"/>
      <c r="GP55" s="197"/>
      <c r="GQ55" s="197"/>
      <c r="GR55" s="197"/>
      <c r="GS55" s="197"/>
      <c r="GT55" s="197"/>
      <c r="GU55" s="197"/>
      <c r="GV55" s="197"/>
      <c r="GW55" s="197"/>
      <c r="GX55" s="197"/>
      <c r="GY55" s="197"/>
      <c r="GZ55" s="197"/>
      <c r="HA55" s="197"/>
      <c r="HB55" s="197"/>
      <c r="HC55" s="197"/>
      <c r="HD55" s="197"/>
      <c r="HE55" s="197"/>
      <c r="HF55" s="197"/>
      <c r="HG55" s="197"/>
      <c r="HH55" s="197"/>
      <c r="HI55" s="197"/>
      <c r="HJ55" s="197"/>
      <c r="HK55" s="197"/>
      <c r="HL55" s="197"/>
      <c r="HM55" s="197"/>
      <c r="HN55" s="197"/>
      <c r="HO55" s="197"/>
      <c r="HP55" s="197"/>
    </row>
    <row r="56" spans="1:224" ht="15" customHeight="1" thickBot="1">
      <c r="A56" s="160"/>
      <c r="B56" s="160"/>
      <c r="C56" s="301" t="str">
        <f>IF(MasterSheet!$A$1=1,MasterSheet!C301,MasterSheet!B301)</f>
        <v>Transferi instit. pojed. NVO i javnom sektoru</v>
      </c>
      <c r="D56" s="291">
        <v>55956959.75</v>
      </c>
      <c r="E56" s="292">
        <f t="shared" si="10"/>
        <v>2.6039815603331937</v>
      </c>
      <c r="F56" s="291">
        <v>80969605.839999989</v>
      </c>
      <c r="G56" s="292">
        <f t="shared" si="11"/>
        <v>3.0206903876142506</v>
      </c>
      <c r="H56" s="291">
        <v>239831477</v>
      </c>
      <c r="I56" s="292">
        <f t="shared" si="12"/>
        <v>7.7726042584910546</v>
      </c>
      <c r="J56" s="291">
        <v>234158155.34</v>
      </c>
      <c r="K56" s="292">
        <f t="shared" si="13"/>
        <v>7.8550203066085205</v>
      </c>
      <c r="L56" s="291">
        <v>202901834.37</v>
      </c>
      <c r="M56" s="292">
        <f t="shared" si="14"/>
        <v>6.4928586998400002</v>
      </c>
      <c r="N56" s="291">
        <v>113037880.74000001</v>
      </c>
      <c r="O56" s="292">
        <f t="shared" si="15"/>
        <v>3.4621096704441046</v>
      </c>
      <c r="P56" s="291">
        <v>64452756.039999992</v>
      </c>
      <c r="Q56" s="292">
        <f t="shared" si="5"/>
        <v>2.026179064445143</v>
      </c>
      <c r="R56" s="291">
        <v>122040201.05000001</v>
      </c>
      <c r="S56" s="292">
        <f t="shared" si="7"/>
        <v>3.6299881335514579</v>
      </c>
      <c r="T56" s="426">
        <f>'Cental Budget_int'!T71+'Local Government_int'!T75</f>
        <v>134538376.56999999</v>
      </c>
      <c r="U56" s="292">
        <f t="shared" si="8"/>
        <v>3.8907538265999597</v>
      </c>
      <c r="V56" s="426">
        <f>'Cental Budget_int'!V71+'Local Government_int'!V75</f>
        <v>174040857.18000007</v>
      </c>
      <c r="W56" s="446">
        <f t="shared" si="9"/>
        <v>4.8411921329624494</v>
      </c>
      <c r="X56" s="279"/>
      <c r="Y56" s="279"/>
      <c r="Z56" s="279"/>
      <c r="AA56" s="279"/>
      <c r="AB56" s="279"/>
      <c r="AC56" s="279"/>
      <c r="AD56" s="279"/>
      <c r="AE56" s="279"/>
      <c r="AF56" s="279"/>
      <c r="AG56" s="314"/>
      <c r="AH56" s="462"/>
      <c r="AI56" s="462"/>
      <c r="AJ56" s="162"/>
      <c r="AK56" s="162"/>
      <c r="AL56" s="162"/>
      <c r="AM56" s="162"/>
      <c r="AN56" s="162"/>
      <c r="AO56" s="162"/>
      <c r="AP56" s="162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  <c r="ER56" s="197"/>
      <c r="ES56" s="197"/>
      <c r="ET56" s="197"/>
      <c r="EU56" s="197"/>
      <c r="EV56" s="197"/>
      <c r="EW56" s="197"/>
      <c r="EX56" s="197"/>
      <c r="EY56" s="197"/>
      <c r="EZ56" s="197"/>
      <c r="FA56" s="197"/>
      <c r="FB56" s="280"/>
      <c r="FC56" s="197"/>
      <c r="FD56" s="280"/>
      <c r="FE56" s="197"/>
      <c r="FF56" s="197"/>
      <c r="FG56" s="197"/>
      <c r="FH56" s="197"/>
      <c r="FI56" s="197"/>
      <c r="FJ56" s="197"/>
      <c r="FK56" s="197"/>
      <c r="FL56" s="265"/>
      <c r="FM56" s="197"/>
      <c r="FN56" s="197"/>
      <c r="FO56" s="197"/>
      <c r="FP56" s="197"/>
      <c r="FQ56" s="197"/>
      <c r="FR56" s="197"/>
      <c r="FS56" s="197"/>
      <c r="FT56" s="197"/>
      <c r="FU56" s="197"/>
      <c r="FV56" s="197"/>
      <c r="FW56" s="197"/>
      <c r="FX56" s="197"/>
      <c r="FY56" s="197"/>
      <c r="FZ56" s="197"/>
      <c r="GA56" s="197"/>
      <c r="GB56" s="197"/>
      <c r="GC56" s="197"/>
      <c r="GD56" s="197"/>
      <c r="GE56" s="197"/>
      <c r="GF56" s="197"/>
      <c r="GG56" s="197"/>
      <c r="GH56" s="197"/>
      <c r="GI56" s="197"/>
      <c r="GJ56" s="197"/>
      <c r="GK56" s="197"/>
      <c r="GL56" s="197"/>
      <c r="GM56" s="197"/>
      <c r="GN56" s="197"/>
      <c r="GO56" s="197"/>
      <c r="GP56" s="197"/>
      <c r="GQ56" s="197"/>
      <c r="GR56" s="197"/>
      <c r="GS56" s="197"/>
      <c r="GT56" s="197"/>
      <c r="GU56" s="197"/>
      <c r="GV56" s="197"/>
      <c r="GW56" s="197"/>
      <c r="GX56" s="197"/>
      <c r="GY56" s="197"/>
      <c r="GZ56" s="197"/>
      <c r="HA56" s="197"/>
      <c r="HB56" s="197"/>
      <c r="HC56" s="197"/>
      <c r="HD56" s="197"/>
      <c r="HE56" s="197"/>
      <c r="HF56" s="197"/>
      <c r="HG56" s="197"/>
      <c r="HH56" s="197"/>
      <c r="HI56" s="197"/>
      <c r="HJ56" s="197"/>
      <c r="HK56" s="197"/>
      <c r="HL56" s="197"/>
      <c r="HM56" s="197"/>
      <c r="HN56" s="197"/>
      <c r="HO56" s="197"/>
      <c r="HP56" s="197"/>
    </row>
    <row r="57" spans="1:224" ht="15" hidden="1" customHeight="1">
      <c r="A57" s="160"/>
      <c r="B57" s="160"/>
      <c r="C57" s="300" t="str">
        <f>IF(MasterSheet!$A$1=1,MasterSheet!C302,MasterSheet!B302)</f>
        <v>Transferi javnim institucijama</v>
      </c>
      <c r="D57" s="285">
        <f>+'Cental Budget_int'!D72+'Local Government_int'!D76</f>
        <v>29175316.68</v>
      </c>
      <c r="E57" s="286">
        <f t="shared" si="10"/>
        <v>1.3576861035878822</v>
      </c>
      <c r="F57" s="285">
        <f>+'Cental Budget_int'!F72+'Local Government_int'!F76</f>
        <v>38491216.419999994</v>
      </c>
      <c r="G57" s="286">
        <f t="shared" si="11"/>
        <v>1.4359715135235962</v>
      </c>
      <c r="H57" s="285">
        <f>+'Cental Budget_int'!H72+'Local Government_int'!H76</f>
        <v>194749070.12</v>
      </c>
      <c r="I57" s="286">
        <f t="shared" si="12"/>
        <v>6.3115462185636506</v>
      </c>
      <c r="J57" s="285">
        <f>+'Cental Budget_int'!J72+'Local Government_int'!J76</f>
        <v>235061743.41</v>
      </c>
      <c r="K57" s="286">
        <f t="shared" si="13"/>
        <v>7.8853318822542775</v>
      </c>
      <c r="L57" s="285">
        <f>+'Cental Budget_int'!L72+'Local Government_int'!L76</f>
        <v>183111612.11000001</v>
      </c>
      <c r="M57" s="286">
        <f t="shared" si="14"/>
        <v>5.8595715875200005</v>
      </c>
      <c r="N57" s="285">
        <f>+'Cental Budget_int'!N72+'Local Government_int'!N76</f>
        <v>76423029.519999996</v>
      </c>
      <c r="O57" s="286">
        <f t="shared" si="15"/>
        <v>2.3406747173047471</v>
      </c>
      <c r="P57" s="285">
        <f>+'Cental Budget_int'!P72+'Local Government_int'!P76</f>
        <v>23769288.869999997</v>
      </c>
      <c r="Q57" s="286">
        <f t="shared" si="5"/>
        <v>0.74722693712668964</v>
      </c>
      <c r="R57" s="285">
        <f>+'Cental Budget_int'!R72+'Local Government_int'!R76</f>
        <v>86779044.140000001</v>
      </c>
      <c r="S57" s="286">
        <f t="shared" si="7"/>
        <v>2.5811732343842952</v>
      </c>
      <c r="T57" s="285">
        <f>+'Cental Budget_int'!T72+'Local Government_int'!T76</f>
        <v>88401379.46641539</v>
      </c>
      <c r="U57" s="286">
        <f t="shared" si="8"/>
        <v>2.5565047996302783</v>
      </c>
      <c r="V57" s="393">
        <f>+'Cental Budget_int'!V72+'Local Government_int'!V76</f>
        <v>86528806.683270559</v>
      </c>
      <c r="W57" s="445">
        <f t="shared" si="9"/>
        <v>2.4069209091313088</v>
      </c>
      <c r="X57" s="287"/>
      <c r="Y57" s="287"/>
      <c r="Z57" s="287"/>
      <c r="AA57" s="287"/>
      <c r="AB57" s="287"/>
      <c r="AC57" s="287"/>
      <c r="AD57" s="287"/>
      <c r="AE57" s="287"/>
      <c r="AF57" s="287"/>
      <c r="AG57" s="314"/>
      <c r="AH57" s="465"/>
      <c r="AI57" s="465"/>
      <c r="AJ57" s="162"/>
      <c r="AK57" s="162"/>
      <c r="AL57" s="162"/>
      <c r="AM57" s="162"/>
      <c r="AN57" s="162"/>
      <c r="AO57" s="162"/>
      <c r="AP57" s="162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  <c r="EN57" s="197"/>
      <c r="EO57" s="197"/>
      <c r="EP57" s="197"/>
      <c r="EQ57" s="197"/>
      <c r="ER57" s="197"/>
      <c r="ES57" s="197"/>
      <c r="ET57" s="197"/>
      <c r="EU57" s="197"/>
      <c r="EV57" s="197"/>
      <c r="EW57" s="197"/>
      <c r="EX57" s="197"/>
      <c r="EY57" s="197"/>
      <c r="EZ57" s="197"/>
      <c r="FA57" s="197"/>
      <c r="FB57" s="280"/>
      <c r="FC57" s="197"/>
      <c r="FD57" s="197"/>
      <c r="FE57" s="197"/>
      <c r="FF57" s="197"/>
      <c r="FG57" s="197"/>
      <c r="FH57" s="197"/>
      <c r="FI57" s="197"/>
      <c r="FJ57" s="197"/>
      <c r="FK57" s="197"/>
      <c r="FL57" s="265"/>
      <c r="FM57" s="197"/>
      <c r="FN57" s="197"/>
      <c r="FO57" s="197"/>
      <c r="FP57" s="197"/>
      <c r="FQ57" s="197"/>
      <c r="FR57" s="197"/>
      <c r="FS57" s="197"/>
      <c r="FT57" s="197"/>
      <c r="FU57" s="197"/>
      <c r="FV57" s="197"/>
      <c r="FW57" s="197"/>
      <c r="FX57" s="197"/>
      <c r="FY57" s="197"/>
      <c r="FZ57" s="197"/>
      <c r="GA57" s="197"/>
      <c r="GB57" s="197"/>
      <c r="GC57" s="197"/>
      <c r="GD57" s="197"/>
      <c r="GE57" s="197"/>
      <c r="GF57" s="197"/>
      <c r="GG57" s="197"/>
      <c r="GH57" s="197"/>
      <c r="GI57" s="197"/>
      <c r="GJ57" s="197"/>
      <c r="GK57" s="197"/>
      <c r="GL57" s="197"/>
      <c r="GM57" s="197"/>
      <c r="GN57" s="197"/>
      <c r="GO57" s="197"/>
      <c r="GP57" s="197"/>
      <c r="GQ57" s="197"/>
      <c r="GR57" s="197"/>
      <c r="GS57" s="197"/>
      <c r="GT57" s="197"/>
      <c r="GU57" s="197"/>
      <c r="GV57" s="197"/>
      <c r="GW57" s="197"/>
      <c r="GX57" s="197"/>
      <c r="GY57" s="197"/>
      <c r="GZ57" s="197"/>
      <c r="HA57" s="197"/>
      <c r="HB57" s="197"/>
      <c r="HC57" s="197"/>
      <c r="HD57" s="197"/>
      <c r="HE57" s="197"/>
      <c r="HF57" s="197"/>
      <c r="HG57" s="197"/>
      <c r="HH57" s="197"/>
      <c r="HI57" s="197"/>
      <c r="HJ57" s="197"/>
      <c r="HK57" s="197"/>
      <c r="HL57" s="197"/>
      <c r="HM57" s="197"/>
      <c r="HN57" s="197"/>
      <c r="HO57" s="197"/>
      <c r="HP57" s="197"/>
    </row>
    <row r="58" spans="1:224" ht="15" hidden="1" customHeight="1">
      <c r="A58" s="160"/>
      <c r="B58" s="160"/>
      <c r="C58" s="300" t="str">
        <f>IF(MasterSheet!$A$1=1,MasterSheet!C303,MasterSheet!B303)</f>
        <v>Transferi nevladinim organizacijama</v>
      </c>
      <c r="D58" s="285">
        <f>+'Cental Budget_int'!D73+'Local Government_int'!D77</f>
        <v>6820983.5</v>
      </c>
      <c r="E58" s="286">
        <f t="shared" si="10"/>
        <v>0.31741744613523198</v>
      </c>
      <c r="F58" s="285">
        <f>+'Cental Budget_int'!F73+'Local Government_int'!F77</f>
        <v>10479150.579999998</v>
      </c>
      <c r="G58" s="286">
        <f t="shared" si="11"/>
        <v>0.39094014474911393</v>
      </c>
      <c r="H58" s="285">
        <f>+'Cental Budget_int'!H73+'Local Government_int'!H77</f>
        <v>12055087.970000001</v>
      </c>
      <c r="I58" s="286">
        <f t="shared" si="12"/>
        <v>0.39068861712470832</v>
      </c>
      <c r="J58" s="285">
        <f>+'Cental Budget_int'!J73+'Local Government_int'!J77</f>
        <v>0</v>
      </c>
      <c r="K58" s="286">
        <f t="shared" si="13"/>
        <v>0</v>
      </c>
      <c r="L58" s="285">
        <f>+'Cental Budget_int'!L73+'Local Government_int'!L77</f>
        <v>4286887.0199999996</v>
      </c>
      <c r="M58" s="286">
        <f t="shared" si="14"/>
        <v>0.13718038463999999</v>
      </c>
      <c r="N58" s="285">
        <f>+'Cental Budget_int'!N73+'Local Government_int'!N77</f>
        <v>6619408.7699999996</v>
      </c>
      <c r="O58" s="286">
        <f t="shared" si="15"/>
        <v>0.20273840030627871</v>
      </c>
      <c r="P58" s="285">
        <f>+'Cental Budget_int'!P73+'Local Government_int'!P77</f>
        <v>6597732.5999999996</v>
      </c>
      <c r="Q58" s="286">
        <f t="shared" si="5"/>
        <v>0.20741064445143034</v>
      </c>
      <c r="R58" s="285">
        <f>+'Cental Budget_int'!R73+'Local Government_int'!R77</f>
        <v>2710063.73</v>
      </c>
      <c r="S58" s="286">
        <f t="shared" si="7"/>
        <v>8.0608677275431292E-2</v>
      </c>
      <c r="T58" s="285">
        <f>+'Cental Budget_int'!T73+'Local Government_int'!T77</f>
        <v>4524410.7386499997</v>
      </c>
      <c r="U58" s="286">
        <f t="shared" si="8"/>
        <v>0.13084272936319732</v>
      </c>
      <c r="V58" s="393">
        <f>+'Cental Budget_int'!V73+'Local Government_int'!V77</f>
        <v>5478577.8601262495</v>
      </c>
      <c r="W58" s="445">
        <f t="shared" si="9"/>
        <v>0.15239437719405424</v>
      </c>
      <c r="X58" s="287"/>
      <c r="Y58" s="287"/>
      <c r="Z58" s="287"/>
      <c r="AA58" s="287"/>
      <c r="AB58" s="287"/>
      <c r="AC58" s="287"/>
      <c r="AD58" s="287"/>
      <c r="AE58" s="287"/>
      <c r="AF58" s="287"/>
      <c r="AG58" s="314"/>
      <c r="AH58" s="465"/>
      <c r="AI58" s="465"/>
      <c r="AJ58" s="162"/>
      <c r="AK58" s="162"/>
      <c r="AL58" s="162"/>
      <c r="AM58" s="162"/>
      <c r="AN58" s="162"/>
      <c r="AO58" s="162"/>
      <c r="AP58" s="162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  <c r="EN58" s="197"/>
      <c r="EO58" s="197"/>
      <c r="EP58" s="197"/>
      <c r="EQ58" s="197"/>
      <c r="ER58" s="197"/>
      <c r="ES58" s="197"/>
      <c r="ET58" s="197"/>
      <c r="EU58" s="197"/>
      <c r="EV58" s="197"/>
      <c r="EW58" s="197"/>
      <c r="EX58" s="197"/>
      <c r="EY58" s="197"/>
      <c r="EZ58" s="197"/>
      <c r="FA58" s="197"/>
      <c r="FB58" s="280"/>
      <c r="FC58" s="197"/>
      <c r="FD58" s="197"/>
      <c r="FE58" s="197"/>
      <c r="FF58" s="197"/>
      <c r="FG58" s="197"/>
      <c r="FH58" s="197"/>
      <c r="FI58" s="197"/>
      <c r="FJ58" s="197"/>
      <c r="FK58" s="197"/>
      <c r="FL58" s="265"/>
      <c r="FM58" s="197"/>
      <c r="FN58" s="197"/>
      <c r="FO58" s="197"/>
      <c r="FP58" s="197"/>
      <c r="FQ58" s="197"/>
      <c r="FR58" s="197"/>
      <c r="FS58" s="197"/>
      <c r="FT58" s="197"/>
      <c r="FU58" s="197"/>
      <c r="FV58" s="197"/>
      <c r="FW58" s="197"/>
      <c r="FX58" s="197"/>
      <c r="FY58" s="197"/>
      <c r="FZ58" s="197"/>
      <c r="GA58" s="197"/>
      <c r="GB58" s="197"/>
      <c r="GC58" s="197"/>
      <c r="GD58" s="197"/>
      <c r="GE58" s="197"/>
      <c r="GF58" s="197"/>
      <c r="GG58" s="197"/>
      <c r="GH58" s="197"/>
      <c r="GI58" s="197"/>
      <c r="GJ58" s="197"/>
      <c r="GK58" s="197"/>
      <c r="GL58" s="197"/>
      <c r="GM58" s="197"/>
      <c r="GN58" s="197"/>
      <c r="GO58" s="197"/>
      <c r="GP58" s="197"/>
      <c r="GQ58" s="197"/>
      <c r="GR58" s="197"/>
      <c r="GS58" s="197"/>
      <c r="GT58" s="197"/>
      <c r="GU58" s="197"/>
      <c r="GV58" s="197"/>
      <c r="GW58" s="197"/>
      <c r="GX58" s="197"/>
      <c r="GY58" s="197"/>
      <c r="GZ58" s="197"/>
      <c r="HA58" s="197"/>
      <c r="HB58" s="197"/>
      <c r="HC58" s="197"/>
      <c r="HD58" s="197"/>
      <c r="HE58" s="197"/>
      <c r="HF58" s="197"/>
      <c r="HG58" s="197"/>
      <c r="HH58" s="197"/>
      <c r="HI58" s="197"/>
      <c r="HJ58" s="197"/>
      <c r="HK58" s="197"/>
      <c r="HL58" s="197"/>
      <c r="HM58" s="197"/>
      <c r="HN58" s="197"/>
      <c r="HO58" s="197"/>
      <c r="HP58" s="197"/>
    </row>
    <row r="59" spans="1:224" ht="15" hidden="1" customHeight="1">
      <c r="A59" s="160"/>
      <c r="B59" s="160"/>
      <c r="C59" s="300" t="s">
        <v>395</v>
      </c>
      <c r="D59" s="285"/>
      <c r="E59" s="286"/>
      <c r="F59" s="285"/>
      <c r="G59" s="286"/>
      <c r="H59" s="285"/>
      <c r="I59" s="286"/>
      <c r="J59" s="285"/>
      <c r="K59" s="286"/>
      <c r="L59" s="285"/>
      <c r="M59" s="286"/>
      <c r="N59" s="285"/>
      <c r="O59" s="286"/>
      <c r="P59" s="285"/>
      <c r="Q59" s="286"/>
      <c r="R59" s="285"/>
      <c r="S59" s="286"/>
      <c r="T59" s="285">
        <f>+'Cental Budget_int'!T76</f>
        <v>25682.67</v>
      </c>
      <c r="U59" s="286">
        <f t="shared" si="8"/>
        <v>7.4272448595968639E-4</v>
      </c>
      <c r="V59" s="393">
        <f>+'Cental Budget_int'!V76</f>
        <v>25682.67</v>
      </c>
      <c r="W59" s="445">
        <f t="shared" si="9"/>
        <v>7.1439972183588317E-4</v>
      </c>
      <c r="X59" s="287"/>
      <c r="Y59" s="287"/>
      <c r="Z59" s="287"/>
      <c r="AA59" s="287"/>
      <c r="AB59" s="287"/>
      <c r="AC59" s="287"/>
      <c r="AD59" s="287"/>
      <c r="AE59" s="287"/>
      <c r="AF59" s="287"/>
      <c r="AG59" s="314"/>
      <c r="AH59" s="465"/>
      <c r="AI59" s="465"/>
      <c r="AJ59" s="162"/>
      <c r="AK59" s="162"/>
      <c r="AL59" s="162"/>
      <c r="AM59" s="162"/>
      <c r="AN59" s="162"/>
      <c r="AO59" s="162"/>
      <c r="AP59" s="162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  <c r="EN59" s="197"/>
      <c r="EO59" s="197"/>
      <c r="EP59" s="197"/>
      <c r="EQ59" s="197"/>
      <c r="ER59" s="197"/>
      <c r="ES59" s="197"/>
      <c r="ET59" s="197"/>
      <c r="EU59" s="197"/>
      <c r="EV59" s="197"/>
      <c r="EW59" s="197"/>
      <c r="EX59" s="197"/>
      <c r="EY59" s="197"/>
      <c r="EZ59" s="197"/>
      <c r="FA59" s="197"/>
      <c r="FB59" s="280"/>
      <c r="FC59" s="197"/>
      <c r="FD59" s="197"/>
      <c r="FE59" s="197"/>
      <c r="FF59" s="197"/>
      <c r="FG59" s="197"/>
      <c r="FH59" s="197"/>
      <c r="FI59" s="197"/>
      <c r="FJ59" s="197"/>
      <c r="FK59" s="197"/>
      <c r="FL59" s="265"/>
      <c r="FM59" s="197"/>
      <c r="FN59" s="197"/>
      <c r="FO59" s="197"/>
      <c r="FP59" s="197"/>
      <c r="FQ59" s="197"/>
      <c r="FR59" s="197"/>
      <c r="FS59" s="197"/>
      <c r="FT59" s="197"/>
      <c r="FU59" s="197"/>
      <c r="FV59" s="197"/>
      <c r="FW59" s="197"/>
      <c r="FX59" s="197"/>
      <c r="FY59" s="197"/>
      <c r="FZ59" s="197"/>
      <c r="GA59" s="197"/>
      <c r="GB59" s="197"/>
      <c r="GC59" s="197"/>
      <c r="GD59" s="197"/>
      <c r="GE59" s="197"/>
      <c r="GF59" s="197"/>
      <c r="GG59" s="197"/>
      <c r="GH59" s="197"/>
      <c r="GI59" s="197"/>
      <c r="GJ59" s="197"/>
      <c r="GK59" s="197"/>
      <c r="GL59" s="197"/>
      <c r="GM59" s="197"/>
      <c r="GN59" s="197"/>
      <c r="GO59" s="197"/>
      <c r="GP59" s="197"/>
      <c r="GQ59" s="197"/>
      <c r="GR59" s="197"/>
      <c r="GS59" s="197"/>
      <c r="GT59" s="197"/>
      <c r="GU59" s="197"/>
      <c r="GV59" s="197"/>
      <c r="GW59" s="197"/>
      <c r="GX59" s="197"/>
      <c r="GY59" s="197"/>
      <c r="GZ59" s="197"/>
      <c r="HA59" s="197"/>
      <c r="HB59" s="197"/>
      <c r="HC59" s="197"/>
      <c r="HD59" s="197"/>
      <c r="HE59" s="197"/>
      <c r="HF59" s="197"/>
      <c r="HG59" s="197"/>
      <c r="HH59" s="197"/>
      <c r="HI59" s="197"/>
      <c r="HJ59" s="197"/>
      <c r="HK59" s="197"/>
      <c r="HL59" s="197"/>
      <c r="HM59" s="197"/>
      <c r="HN59" s="197"/>
      <c r="HO59" s="197"/>
      <c r="HP59" s="197"/>
    </row>
    <row r="60" spans="1:224" ht="15" hidden="1" customHeight="1">
      <c r="A60" s="160"/>
      <c r="B60" s="160"/>
      <c r="C60" s="300" t="str">
        <f>IF(MasterSheet!$A$1=1,MasterSheet!C304,MasterSheet!B304)</f>
        <v>Transferi javnim preduzećima</v>
      </c>
      <c r="D60" s="285">
        <f>+'Cental Budget_int'!D77+'Local Government_int'!D80</f>
        <v>0</v>
      </c>
      <c r="E60" s="286">
        <f t="shared" ref="E60:E79" si="16">+D60/$D$9*100</f>
        <v>0</v>
      </c>
      <c r="F60" s="285">
        <f>+'Cental Budget_int'!F77+'Local Government_int'!F80</f>
        <v>12680070.1</v>
      </c>
      <c r="G60" s="286">
        <f t="shared" ref="G60:G79" si="17">+F60/$F$9*100</f>
        <v>0.47304868867748556</v>
      </c>
      <c r="H60" s="285">
        <f>+'Cental Budget_int'!H77+'Local Government_int'!H80</f>
        <v>9714146.5899999999</v>
      </c>
      <c r="I60" s="286">
        <f t="shared" ref="I60:I79" si="18">+H60/$H$9*100</f>
        <v>0.31482196623023073</v>
      </c>
      <c r="J60" s="285">
        <f>+'Cental Budget_int'!J77+'Local Government_int'!J80</f>
        <v>0</v>
      </c>
      <c r="K60" s="286">
        <f t="shared" ref="K60:K79" si="19">+J60/$J$9*100</f>
        <v>0</v>
      </c>
      <c r="L60" s="285">
        <f>+'Cental Budget_int'!L77+'Local Government_int'!L80</f>
        <v>0</v>
      </c>
      <c r="M60" s="286">
        <f t="shared" ref="M60:M79" si="20">+L60/$L$9*100</f>
        <v>0</v>
      </c>
      <c r="N60" s="285">
        <f>+'Cental Budget_int'!N77+'Local Government_int'!N80</f>
        <v>13724659.619999999</v>
      </c>
      <c r="O60" s="286">
        <f t="shared" ref="O60:O79" si="21">+N60/$N$9*100</f>
        <v>0.42035710934150072</v>
      </c>
      <c r="P60" s="285">
        <f>+'Cental Budget_int'!P77+'Local Government_int'!P80</f>
        <v>17753503.809999999</v>
      </c>
      <c r="Q60" s="286">
        <f t="shared" ref="Q60:Q81" si="22">+P60/P$9*100</f>
        <v>0.55811077679974841</v>
      </c>
      <c r="R60" s="285">
        <f>+'Cental Budget_int'!R77+'Local Government_int'!R80</f>
        <v>13350615.140000001</v>
      </c>
      <c r="S60" s="286">
        <f t="shared" si="7"/>
        <v>0.39710336525877454</v>
      </c>
      <c r="T60" s="285">
        <f>+'Cental Budget_int'!T77+'Local Government_int'!T80</f>
        <v>15999051.266684005</v>
      </c>
      <c r="U60" s="286">
        <f t="shared" si="8"/>
        <v>0.46268114366187585</v>
      </c>
      <c r="V60" s="393">
        <f>+'Cental Budget_int'!V77+'Local Government_int'!V80</f>
        <v>16040277.548351103</v>
      </c>
      <c r="W60" s="445">
        <f t="shared" si="9"/>
        <v>0.44618296379279843</v>
      </c>
      <c r="X60" s="287"/>
      <c r="Y60" s="287"/>
      <c r="Z60" s="287"/>
      <c r="AA60" s="287"/>
      <c r="AB60" s="287"/>
      <c r="AC60" s="287"/>
      <c r="AD60" s="287"/>
      <c r="AE60" s="287"/>
      <c r="AF60" s="287"/>
      <c r="AG60" s="314"/>
      <c r="AH60" s="465"/>
      <c r="AI60" s="465"/>
      <c r="AJ60" s="162"/>
      <c r="AK60" s="162"/>
      <c r="AL60" s="162"/>
      <c r="AM60" s="162"/>
      <c r="AN60" s="162"/>
      <c r="AO60" s="162"/>
      <c r="AP60" s="162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  <c r="EN60" s="197"/>
      <c r="EO60" s="197"/>
      <c r="EP60" s="197"/>
      <c r="EQ60" s="197"/>
      <c r="ER60" s="197"/>
      <c r="ES60" s="197"/>
      <c r="ET60" s="197"/>
      <c r="EU60" s="197"/>
      <c r="EV60" s="197"/>
      <c r="EW60" s="197"/>
      <c r="EX60" s="197"/>
      <c r="EY60" s="197"/>
      <c r="EZ60" s="197"/>
      <c r="FA60" s="197"/>
      <c r="FB60" s="280"/>
      <c r="FC60" s="197"/>
      <c r="FD60" s="197"/>
      <c r="FE60" s="197"/>
      <c r="FF60" s="197"/>
      <c r="FG60" s="197"/>
      <c r="FH60" s="197"/>
      <c r="FI60" s="197"/>
      <c r="FJ60" s="197"/>
      <c r="FK60" s="197"/>
      <c r="FL60" s="265"/>
      <c r="FM60" s="197"/>
      <c r="FN60" s="197"/>
      <c r="FO60" s="197"/>
      <c r="FP60" s="197"/>
      <c r="FQ60" s="197"/>
      <c r="FR60" s="197"/>
      <c r="FS60" s="197"/>
      <c r="FT60" s="197"/>
      <c r="FU60" s="197"/>
      <c r="FV60" s="197"/>
      <c r="FW60" s="197"/>
      <c r="FX60" s="197"/>
      <c r="FY60" s="197"/>
      <c r="FZ60" s="197"/>
      <c r="GA60" s="197"/>
      <c r="GB60" s="197"/>
      <c r="GC60" s="197"/>
      <c r="GD60" s="197"/>
      <c r="GE60" s="197"/>
      <c r="GF60" s="197"/>
      <c r="GG60" s="197"/>
      <c r="GH60" s="197"/>
      <c r="GI60" s="197"/>
      <c r="GJ60" s="197"/>
      <c r="GK60" s="197"/>
      <c r="GL60" s="197"/>
      <c r="GM60" s="197"/>
      <c r="GN60" s="197"/>
      <c r="GO60" s="197"/>
      <c r="GP60" s="197"/>
      <c r="GQ60" s="197"/>
      <c r="GR60" s="197"/>
      <c r="GS60" s="197"/>
      <c r="GT60" s="197"/>
      <c r="GU60" s="197"/>
      <c r="GV60" s="197"/>
      <c r="GW60" s="197"/>
      <c r="GX60" s="197"/>
      <c r="GY60" s="197"/>
      <c r="GZ60" s="197"/>
      <c r="HA60" s="197"/>
      <c r="HB60" s="197"/>
      <c r="HC60" s="197"/>
      <c r="HD60" s="197"/>
      <c r="HE60" s="197"/>
      <c r="HF60" s="197"/>
      <c r="HG60" s="197"/>
      <c r="HH60" s="197"/>
      <c r="HI60" s="197"/>
      <c r="HJ60" s="197"/>
      <c r="HK60" s="197"/>
      <c r="HL60" s="197"/>
      <c r="HM60" s="197"/>
      <c r="HN60" s="197"/>
      <c r="HO60" s="197"/>
      <c r="HP60" s="197"/>
    </row>
    <row r="61" spans="1:224" ht="15" hidden="1" customHeight="1" thickBot="1">
      <c r="A61" s="160"/>
      <c r="B61" s="160"/>
      <c r="C61" s="302" t="str">
        <f>IF(MasterSheet!$A$1=1,MasterSheet!C305,MasterSheet!B305)</f>
        <v>Transferi pojedincima</v>
      </c>
      <c r="D61" s="285">
        <f>+'Cental Budget_int'!D74+'Local Government_int'!D78</f>
        <v>22054825.93</v>
      </c>
      <c r="E61" s="286">
        <f t="shared" si="16"/>
        <v>1.0263309567685792</v>
      </c>
      <c r="F61" s="285">
        <f>+'Cental Budget_int'!F74+'Local Government_int'!F78</f>
        <v>19510402.080000002</v>
      </c>
      <c r="G61" s="286">
        <f t="shared" si="17"/>
        <v>0.72786428203693354</v>
      </c>
      <c r="H61" s="285">
        <f>+'Cental Budget_int'!H74+'Local Government_int'!H78</f>
        <v>21027772.620000001</v>
      </c>
      <c r="I61" s="286">
        <f t="shared" si="18"/>
        <v>0.68148083419756289</v>
      </c>
      <c r="J61" s="285">
        <f>+'Cental Budget_int'!J74+'Local Government_int'!J78</f>
        <v>0</v>
      </c>
      <c r="K61" s="286">
        <f t="shared" si="19"/>
        <v>0</v>
      </c>
      <c r="L61" s="285">
        <f>+'Cental Budget_int'!L74+'Local Government_int'!L78</f>
        <v>15666835.189999999</v>
      </c>
      <c r="M61" s="286">
        <f t="shared" si="20"/>
        <v>0.50133872607999996</v>
      </c>
      <c r="N61" s="285">
        <f>+'Cental Budget_int'!N74+'Local Government_int'!N78</f>
        <v>16050715.800000001</v>
      </c>
      <c r="O61" s="286">
        <f t="shared" si="21"/>
        <v>0.49159925880551308</v>
      </c>
      <c r="P61" s="285">
        <f>+'Cental Budget_int'!P74+'Local Government_int'!P78</f>
        <v>15485209.77</v>
      </c>
      <c r="Q61" s="286">
        <f t="shared" si="22"/>
        <v>0.48680319930839355</v>
      </c>
      <c r="R61" s="285">
        <f>+'Cental Budget_int'!R74+'Local Government_int'!R78</f>
        <v>22418792.739999998</v>
      </c>
      <c r="S61" s="286">
        <f t="shared" si="7"/>
        <v>0.66682905234979173</v>
      </c>
      <c r="T61" s="285">
        <f>+'Cental Budget_int'!T74+'Local Government_int'!T78</f>
        <v>22533680.801600002</v>
      </c>
      <c r="U61" s="286">
        <f t="shared" si="8"/>
        <v>0.65165796586367453</v>
      </c>
      <c r="V61" s="393">
        <f>+'Cental Budget_int'!V74+'Local Government_int'!V78</f>
        <v>12361579.521639999</v>
      </c>
      <c r="W61" s="445">
        <f t="shared" si="9"/>
        <v>0.34385478502475658</v>
      </c>
      <c r="X61" s="287"/>
      <c r="Y61" s="287"/>
      <c r="Z61" s="287"/>
      <c r="AA61" s="287"/>
      <c r="AB61" s="287"/>
      <c r="AC61" s="287"/>
      <c r="AD61" s="287"/>
      <c r="AE61" s="287"/>
      <c r="AF61" s="287"/>
      <c r="AG61" s="314"/>
      <c r="AH61" s="465"/>
      <c r="AI61" s="465"/>
      <c r="AJ61" s="162"/>
      <c r="AK61" s="162"/>
      <c r="AL61" s="162"/>
      <c r="AM61" s="162"/>
      <c r="AN61" s="162"/>
      <c r="AO61" s="162"/>
      <c r="AP61" s="162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  <c r="ER61" s="197"/>
      <c r="ES61" s="197"/>
      <c r="ET61" s="197"/>
      <c r="EU61" s="197"/>
      <c r="EV61" s="197"/>
      <c r="EW61" s="197"/>
      <c r="EX61" s="197"/>
      <c r="EY61" s="197"/>
      <c r="EZ61" s="197"/>
      <c r="FA61" s="197"/>
      <c r="FB61" s="280"/>
      <c r="FC61" s="197"/>
      <c r="FD61" s="197"/>
      <c r="FE61" s="197"/>
      <c r="FF61" s="197"/>
      <c r="FG61" s="197"/>
      <c r="FH61" s="197"/>
      <c r="FI61" s="197"/>
      <c r="FJ61" s="197"/>
      <c r="FK61" s="197"/>
      <c r="FL61" s="265"/>
      <c r="FM61" s="197"/>
      <c r="FN61" s="197"/>
      <c r="FO61" s="197"/>
      <c r="FP61" s="197"/>
      <c r="FQ61" s="197"/>
      <c r="FR61" s="197"/>
      <c r="FS61" s="197"/>
      <c r="FT61" s="197"/>
      <c r="FU61" s="197"/>
      <c r="FV61" s="197"/>
      <c r="FW61" s="197"/>
      <c r="FX61" s="197"/>
      <c r="FY61" s="197"/>
      <c r="FZ61" s="197"/>
      <c r="GA61" s="197"/>
      <c r="GB61" s="197"/>
      <c r="GC61" s="197"/>
      <c r="GD61" s="197"/>
      <c r="GE61" s="197"/>
      <c r="GF61" s="197"/>
      <c r="GG61" s="197"/>
      <c r="GH61" s="197"/>
      <c r="GI61" s="197"/>
      <c r="GJ61" s="197"/>
      <c r="GK61" s="197"/>
      <c r="GL61" s="197"/>
      <c r="GM61" s="197"/>
      <c r="GN61" s="197"/>
      <c r="GO61" s="197"/>
      <c r="GP61" s="197"/>
      <c r="GQ61" s="197"/>
      <c r="GR61" s="197"/>
      <c r="GS61" s="197"/>
      <c r="GT61" s="197"/>
      <c r="GU61" s="197"/>
      <c r="GV61" s="197"/>
      <c r="GW61" s="197"/>
      <c r="GX61" s="197"/>
      <c r="GY61" s="197"/>
      <c r="GZ61" s="197"/>
      <c r="HA61" s="197"/>
      <c r="HB61" s="197"/>
      <c r="HC61" s="197"/>
      <c r="HD61" s="197"/>
      <c r="HE61" s="197"/>
      <c r="HF61" s="197"/>
      <c r="HG61" s="197"/>
      <c r="HH61" s="197"/>
      <c r="HI61" s="197"/>
      <c r="HJ61" s="197"/>
      <c r="HK61" s="197"/>
      <c r="HL61" s="197"/>
      <c r="HM61" s="197"/>
      <c r="HN61" s="197"/>
      <c r="HO61" s="197"/>
      <c r="HP61" s="197"/>
    </row>
    <row r="62" spans="1:224" s="198" customFormat="1" ht="15" customHeight="1" thickTop="1" thickBot="1">
      <c r="A62" s="160"/>
      <c r="B62" s="160"/>
      <c r="C62" s="303" t="str">
        <f>IF(MasterSheet!$A$1=1,MasterSheet!C306,MasterSheet!B306)</f>
        <v>Kapitalni budžet</v>
      </c>
      <c r="D62" s="304">
        <f>+D63+D64</f>
        <v>56911483.659999996</v>
      </c>
      <c r="E62" s="305">
        <f t="shared" si="16"/>
        <v>2.6484007473591138</v>
      </c>
      <c r="F62" s="304">
        <f>+F63+F64</f>
        <v>187261889.72000003</v>
      </c>
      <c r="G62" s="305">
        <f t="shared" si="17"/>
        <v>6.9860805715351626</v>
      </c>
      <c r="H62" s="304">
        <f>+H63+H64</f>
        <v>235721906.43999994</v>
      </c>
      <c r="I62" s="305">
        <f t="shared" si="18"/>
        <v>7.6394187982888235</v>
      </c>
      <c r="J62" s="304">
        <f>+J63+J64</f>
        <v>224699856.63999999</v>
      </c>
      <c r="K62" s="305">
        <f t="shared" si="19"/>
        <v>7.5377342046293192</v>
      </c>
      <c r="L62" s="304">
        <f>+L63+L64</f>
        <v>146400368.81</v>
      </c>
      <c r="M62" s="305">
        <f t="shared" si="20"/>
        <v>4.6848118019200005</v>
      </c>
      <c r="N62" s="304">
        <f>+N63+N64</f>
        <v>118584862.46000001</v>
      </c>
      <c r="O62" s="305">
        <f t="shared" si="21"/>
        <v>3.6320019130168455</v>
      </c>
      <c r="P62" s="304">
        <f>+P63+P64</f>
        <v>107054678.34999999</v>
      </c>
      <c r="Q62" s="305">
        <f t="shared" si="22"/>
        <v>3.3654410044011316</v>
      </c>
      <c r="R62" s="304">
        <f>+R63+R64</f>
        <v>124386769.61000001</v>
      </c>
      <c r="S62" s="305">
        <f t="shared" si="7"/>
        <v>3.699784937834623</v>
      </c>
      <c r="T62" s="304">
        <f>+T63+T64</f>
        <v>117106492.81</v>
      </c>
      <c r="U62" s="305">
        <f t="shared" si="8"/>
        <v>3.386636189884034</v>
      </c>
      <c r="V62" s="432">
        <f>+V63+V64</f>
        <v>268135951.47</v>
      </c>
      <c r="W62" s="449">
        <f t="shared" si="9"/>
        <v>7.4585800130737141</v>
      </c>
      <c r="X62" s="279"/>
      <c r="Y62" s="279"/>
      <c r="Z62" s="279"/>
      <c r="AA62" s="279"/>
      <c r="AB62" s="279"/>
      <c r="AC62" s="279"/>
      <c r="AD62" s="279"/>
      <c r="AE62" s="279"/>
      <c r="AF62" s="279"/>
      <c r="AG62" s="314"/>
      <c r="AH62" s="465"/>
      <c r="AI62" s="465"/>
      <c r="AJ62" s="162"/>
      <c r="AK62" s="162"/>
      <c r="AL62" s="162"/>
      <c r="AM62" s="162"/>
      <c r="AN62" s="162"/>
      <c r="AO62" s="162"/>
      <c r="AP62" s="162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197"/>
      <c r="ES62" s="197"/>
      <c r="ET62" s="197"/>
      <c r="EU62" s="197"/>
      <c r="EV62" s="197"/>
      <c r="EW62" s="197"/>
      <c r="EX62" s="197"/>
      <c r="EY62" s="197"/>
      <c r="EZ62" s="197"/>
      <c r="FA62" s="197"/>
      <c r="FB62" s="197"/>
      <c r="FC62" s="197"/>
      <c r="FD62" s="197"/>
      <c r="FE62" s="197"/>
      <c r="FF62" s="197"/>
      <c r="FG62" s="197"/>
      <c r="FH62" s="197"/>
      <c r="FI62" s="197"/>
      <c r="FJ62" s="197"/>
      <c r="FK62" s="197"/>
      <c r="FL62" s="265"/>
      <c r="FM62" s="197"/>
      <c r="FN62" s="197"/>
      <c r="FO62" s="197"/>
      <c r="FP62" s="197"/>
      <c r="FQ62" s="197"/>
      <c r="FR62" s="197"/>
      <c r="FS62" s="197"/>
      <c r="FT62" s="197"/>
      <c r="FU62" s="197"/>
      <c r="FV62" s="197"/>
      <c r="FW62" s="197"/>
      <c r="FX62" s="197"/>
      <c r="FY62" s="197"/>
      <c r="FZ62" s="197"/>
      <c r="GA62" s="197"/>
      <c r="GB62" s="197"/>
      <c r="GC62" s="197"/>
      <c r="GD62" s="197"/>
      <c r="GE62" s="197"/>
      <c r="GF62" s="197"/>
      <c r="GG62" s="197"/>
      <c r="GH62" s="197"/>
      <c r="GI62" s="197"/>
      <c r="GJ62" s="197"/>
      <c r="GK62" s="197"/>
      <c r="GL62" s="197"/>
      <c r="GM62" s="197"/>
      <c r="GN62" s="197"/>
      <c r="GO62" s="197"/>
      <c r="GP62" s="197"/>
      <c r="GQ62" s="197"/>
      <c r="GR62" s="197"/>
      <c r="GS62" s="197"/>
      <c r="GT62" s="197"/>
      <c r="GU62" s="197"/>
      <c r="GV62" s="197"/>
      <c r="GW62" s="197"/>
      <c r="GX62" s="197"/>
      <c r="GY62" s="197"/>
      <c r="GZ62" s="197"/>
      <c r="HA62" s="197"/>
      <c r="HB62" s="197"/>
      <c r="HC62" s="197"/>
      <c r="HD62" s="197"/>
      <c r="HE62" s="197"/>
      <c r="HF62" s="197"/>
      <c r="HG62" s="197"/>
      <c r="HH62" s="197"/>
      <c r="HI62" s="197"/>
      <c r="HJ62" s="197"/>
      <c r="HK62" s="197"/>
      <c r="HL62" s="197"/>
      <c r="HM62" s="197"/>
      <c r="HN62" s="197"/>
      <c r="HO62" s="197"/>
      <c r="HP62" s="197"/>
    </row>
    <row r="63" spans="1:224" ht="15" customHeight="1" thickTop="1">
      <c r="A63" s="160"/>
      <c r="B63" s="160"/>
      <c r="C63" s="306" t="str">
        <f>IF(MasterSheet!$A$1=1,MasterSheet!C307,MasterSheet!B307)</f>
        <v>Kapitalni budžet CG</v>
      </c>
      <c r="D63" s="307">
        <f>+'Cental Budget_int'!D78</f>
        <v>0</v>
      </c>
      <c r="E63" s="308">
        <f t="shared" si="16"/>
        <v>0</v>
      </c>
      <c r="F63" s="307">
        <f>+'Cental Budget_int'!F78</f>
        <v>82459238.990000024</v>
      </c>
      <c r="G63" s="308">
        <f t="shared" si="17"/>
        <v>3.076263346017535</v>
      </c>
      <c r="H63" s="307">
        <f>+'Cental Budget_int'!H78</f>
        <v>73370859.459999993</v>
      </c>
      <c r="I63" s="308">
        <f t="shared" si="18"/>
        <v>2.3778474027741763</v>
      </c>
      <c r="J63" s="307">
        <f>+'Cental Budget_int'!J78</f>
        <v>112364696.64</v>
      </c>
      <c r="K63" s="308">
        <f t="shared" si="19"/>
        <v>3.7693625172760821</v>
      </c>
      <c r="L63" s="307">
        <f>+'Cental Budget_int'!L78</f>
        <v>63250368.810000002</v>
      </c>
      <c r="M63" s="308">
        <f t="shared" si="20"/>
        <v>2.02401180192</v>
      </c>
      <c r="N63" s="307">
        <f>+'Cental Budget_int'!N78</f>
        <v>67115187.969999999</v>
      </c>
      <c r="O63" s="308">
        <f t="shared" si="21"/>
        <v>2.0555953436447165</v>
      </c>
      <c r="P63" s="307">
        <f>+'Cental Budget_int'!P78</f>
        <v>58737973.280000001</v>
      </c>
      <c r="Q63" s="308">
        <f t="shared" si="22"/>
        <v>1.8465254096196166</v>
      </c>
      <c r="R63" s="307">
        <f>+'Cental Budget_int'!R78</f>
        <v>77219227.430000007</v>
      </c>
      <c r="S63" s="308">
        <f t="shared" si="7"/>
        <v>2.2968241353361099</v>
      </c>
      <c r="T63" s="307">
        <f>+'Cental Budget_int'!T78</f>
        <v>67725837.019999996</v>
      </c>
      <c r="U63" s="308">
        <f t="shared" si="8"/>
        <v>1.9585828687931981</v>
      </c>
      <c r="V63" s="433">
        <f>'Cental Budget_int'!V78</f>
        <v>228003108.56999999</v>
      </c>
      <c r="W63" s="450">
        <f t="shared" si="9"/>
        <v>6.3422283329624474</v>
      </c>
      <c r="X63" s="287"/>
      <c r="Y63" s="287"/>
      <c r="Z63" s="287"/>
      <c r="AA63" s="287"/>
      <c r="AB63" s="287"/>
      <c r="AC63" s="287"/>
      <c r="AD63" s="287"/>
      <c r="AE63" s="287"/>
      <c r="AF63" s="287"/>
      <c r="AG63" s="314"/>
      <c r="AH63" s="462"/>
      <c r="AI63" s="462"/>
      <c r="AJ63" s="162"/>
      <c r="AK63" s="162"/>
      <c r="AL63" s="162"/>
      <c r="AM63" s="162"/>
      <c r="AN63" s="162"/>
      <c r="AO63" s="162"/>
      <c r="AP63" s="162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  <c r="ER63" s="197"/>
      <c r="ES63" s="197"/>
      <c r="ET63" s="197"/>
      <c r="EU63" s="197"/>
      <c r="EV63" s="197"/>
      <c r="EW63" s="197"/>
      <c r="EX63" s="197"/>
      <c r="EY63" s="197"/>
      <c r="EZ63" s="197"/>
      <c r="FA63" s="197"/>
      <c r="FB63" s="197"/>
      <c r="FC63" s="197"/>
      <c r="FD63" s="197"/>
      <c r="FE63" s="197"/>
      <c r="FF63" s="197"/>
      <c r="FG63" s="197"/>
      <c r="FH63" s="197"/>
      <c r="FI63" s="197"/>
      <c r="FJ63" s="197"/>
      <c r="FK63" s="197"/>
      <c r="FL63" s="265"/>
      <c r="FM63" s="197"/>
      <c r="FN63" s="197"/>
      <c r="FO63" s="197"/>
      <c r="FP63" s="197"/>
      <c r="FQ63" s="197"/>
      <c r="FR63" s="197"/>
      <c r="FS63" s="197"/>
      <c r="FT63" s="197"/>
      <c r="FU63" s="197"/>
      <c r="FV63" s="197"/>
      <c r="FW63" s="197"/>
      <c r="FX63" s="197"/>
      <c r="FY63" s="197"/>
      <c r="FZ63" s="197"/>
      <c r="GA63" s="197"/>
      <c r="GB63" s="197"/>
      <c r="GC63" s="197"/>
      <c r="GD63" s="197"/>
      <c r="GE63" s="197"/>
      <c r="GF63" s="197"/>
      <c r="GG63" s="197"/>
      <c r="GH63" s="197"/>
      <c r="GI63" s="197"/>
      <c r="GJ63" s="197"/>
      <c r="GK63" s="197"/>
      <c r="GL63" s="197"/>
      <c r="GM63" s="197"/>
      <c r="GN63" s="197"/>
      <c r="GO63" s="197"/>
      <c r="GP63" s="197"/>
      <c r="GQ63" s="197"/>
      <c r="GR63" s="197"/>
      <c r="GS63" s="197"/>
      <c r="GT63" s="197"/>
      <c r="GU63" s="197"/>
      <c r="GV63" s="197"/>
      <c r="GW63" s="197"/>
      <c r="GX63" s="197"/>
      <c r="GY63" s="197"/>
      <c r="GZ63" s="197"/>
      <c r="HA63" s="197"/>
      <c r="HB63" s="197"/>
      <c r="HC63" s="197"/>
      <c r="HD63" s="197"/>
      <c r="HE63" s="197"/>
      <c r="HF63" s="197"/>
      <c r="HG63" s="197"/>
      <c r="HH63" s="197"/>
      <c r="HI63" s="197"/>
      <c r="HJ63" s="197"/>
      <c r="HK63" s="197"/>
      <c r="HL63" s="197"/>
      <c r="HM63" s="197"/>
      <c r="HN63" s="197"/>
      <c r="HO63" s="197"/>
      <c r="HP63" s="197"/>
    </row>
    <row r="64" spans="1:224" ht="15" customHeight="1">
      <c r="A64" s="160"/>
      <c r="B64" s="160"/>
      <c r="C64" s="309" t="str">
        <f>IF(MasterSheet!$A$1=1,MasterSheet!C308,MasterSheet!B308)</f>
        <v>Kapitalni budžet lokalne samouprave</v>
      </c>
      <c r="D64" s="353">
        <f>+'Local Government_int'!D81</f>
        <v>56911483.659999996</v>
      </c>
      <c r="E64" s="286">
        <f t="shared" si="16"/>
        <v>2.6484007473591138</v>
      </c>
      <c r="F64" s="353">
        <f>+'Local Government_int'!F81</f>
        <v>104802650.73</v>
      </c>
      <c r="G64" s="286">
        <f t="shared" si="17"/>
        <v>3.9098172255176276</v>
      </c>
      <c r="H64" s="353">
        <f>+'Local Government_int'!H81</f>
        <v>162351046.97999996</v>
      </c>
      <c r="I64" s="286">
        <f t="shared" si="18"/>
        <v>5.2615713955146468</v>
      </c>
      <c r="J64" s="353">
        <f>+'Local Government_int'!J81</f>
        <v>112335160</v>
      </c>
      <c r="K64" s="286">
        <f t="shared" si="19"/>
        <v>3.7683716873532371</v>
      </c>
      <c r="L64" s="353">
        <f>+'Local Government_int'!L81</f>
        <v>83150000</v>
      </c>
      <c r="M64" s="286">
        <f t="shared" si="20"/>
        <v>2.6608000000000001</v>
      </c>
      <c r="N64" s="353">
        <f>+'Local Government_int'!N81</f>
        <v>51469674.490000002</v>
      </c>
      <c r="O64" s="286">
        <f t="shared" si="21"/>
        <v>1.5764065693721285</v>
      </c>
      <c r="P64" s="353">
        <f>+'Local Government_int'!P81</f>
        <v>48316705.07</v>
      </c>
      <c r="Q64" s="286">
        <f t="shared" si="22"/>
        <v>1.5189155947815152</v>
      </c>
      <c r="R64" s="353">
        <f>+'Local Government_int'!R81</f>
        <v>47167542.18</v>
      </c>
      <c r="S64" s="286">
        <f t="shared" si="7"/>
        <v>1.4029608024985127</v>
      </c>
      <c r="T64" s="353">
        <f>+'Local Government_int'!T81</f>
        <v>49380655.789999999</v>
      </c>
      <c r="U64" s="286">
        <f t="shared" si="8"/>
        <v>1.4280533210908355</v>
      </c>
      <c r="V64" s="434">
        <f>'Local Government_int'!V81</f>
        <v>40132842.900000006</v>
      </c>
      <c r="W64" s="445">
        <f t="shared" si="9"/>
        <v>1.1163516801112658</v>
      </c>
      <c r="X64" s="287"/>
      <c r="Y64" s="287"/>
      <c r="Z64" s="287"/>
      <c r="AA64" s="287"/>
      <c r="AB64" s="287"/>
      <c r="AC64" s="287"/>
      <c r="AD64" s="287"/>
      <c r="AE64" s="287"/>
      <c r="AF64" s="287"/>
      <c r="AG64" s="314"/>
      <c r="AH64" s="462"/>
      <c r="AI64" s="462"/>
      <c r="AJ64" s="162"/>
      <c r="AK64" s="162"/>
      <c r="AL64" s="162"/>
      <c r="AM64" s="162"/>
      <c r="AN64" s="162"/>
      <c r="AO64" s="162"/>
      <c r="AP64" s="162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  <c r="ER64" s="197"/>
      <c r="ES64" s="197"/>
      <c r="ET64" s="197"/>
      <c r="EU64" s="197"/>
      <c r="EV64" s="197"/>
      <c r="EW64" s="197"/>
      <c r="EX64" s="197"/>
      <c r="EY64" s="197"/>
      <c r="EZ64" s="197"/>
      <c r="FA64" s="197"/>
      <c r="FB64" s="197"/>
      <c r="FC64" s="197"/>
      <c r="FD64" s="197"/>
      <c r="FE64" s="197"/>
      <c r="FF64" s="197"/>
      <c r="FG64" s="197"/>
      <c r="FH64" s="197"/>
      <c r="FI64" s="197"/>
      <c r="FJ64" s="197"/>
      <c r="FK64" s="197"/>
      <c r="FL64" s="265"/>
      <c r="FM64" s="197"/>
      <c r="FN64" s="197"/>
      <c r="FO64" s="197"/>
      <c r="FP64" s="197"/>
      <c r="FQ64" s="197"/>
      <c r="FR64" s="197"/>
      <c r="FS64" s="197"/>
      <c r="FT64" s="197"/>
      <c r="FU64" s="197"/>
      <c r="FV64" s="197"/>
      <c r="FW64" s="197"/>
      <c r="FX64" s="197"/>
      <c r="FY64" s="197"/>
      <c r="FZ64" s="197"/>
      <c r="GA64" s="197"/>
      <c r="GB64" s="197"/>
      <c r="GC64" s="197"/>
      <c r="GD64" s="197"/>
      <c r="GE64" s="197"/>
      <c r="GF64" s="197"/>
      <c r="GG64" s="197"/>
      <c r="GH64" s="197"/>
      <c r="GI64" s="197"/>
      <c r="GJ64" s="197"/>
      <c r="GK64" s="197"/>
      <c r="GL64" s="197"/>
      <c r="GM64" s="197"/>
      <c r="GN64" s="197"/>
      <c r="GO64" s="197"/>
      <c r="GP64" s="197"/>
      <c r="GQ64" s="197"/>
      <c r="GR64" s="197"/>
      <c r="GS64" s="197"/>
      <c r="GT64" s="197"/>
      <c r="GU64" s="197"/>
      <c r="GV64" s="197"/>
      <c r="GW64" s="197"/>
      <c r="GX64" s="197"/>
      <c r="GY64" s="197"/>
      <c r="GZ64" s="197"/>
      <c r="HA64" s="197"/>
      <c r="HB64" s="197"/>
      <c r="HC64" s="197"/>
      <c r="HD64" s="197"/>
      <c r="HE64" s="197"/>
      <c r="HF64" s="197"/>
      <c r="HG64" s="197"/>
      <c r="HH64" s="197"/>
      <c r="HI64" s="197"/>
      <c r="HJ64" s="197"/>
      <c r="HK64" s="197"/>
      <c r="HL64" s="197"/>
      <c r="HM64" s="197"/>
      <c r="HN64" s="197"/>
      <c r="HO64" s="197"/>
      <c r="HP64" s="197"/>
    </row>
    <row r="65" spans="1:224" ht="15" customHeight="1">
      <c r="A65" s="160"/>
      <c r="B65" s="160"/>
      <c r="C65" s="301" t="str">
        <f>IF(MasterSheet!$A$1=1,MasterSheet!C309,MasterSheet!B309)</f>
        <v>Pozajmice i krediti</v>
      </c>
      <c r="D65" s="291">
        <f>+'Cental Budget_int'!D79+'Local Government_int'!D82</f>
        <v>16541430.840000002</v>
      </c>
      <c r="E65" s="292">
        <f t="shared" si="16"/>
        <v>0.76976270836241811</v>
      </c>
      <c r="F65" s="291">
        <f>+'Cental Budget_int'!F79+'Local Government_int'!F82</f>
        <v>7862016.04</v>
      </c>
      <c r="G65" s="292">
        <f t="shared" si="17"/>
        <v>0.29330408655101664</v>
      </c>
      <c r="H65" s="291">
        <f>+'Cental Budget_int'!H79+'Local Government_int'!H82</f>
        <v>63513658.890000001</v>
      </c>
      <c r="I65" s="292">
        <f t="shared" si="18"/>
        <v>2.0583892562224526</v>
      </c>
      <c r="J65" s="291">
        <f>+'Cental Budget_int'!J79+'Local Government_int'!J82</f>
        <v>18262430.710000001</v>
      </c>
      <c r="K65" s="292">
        <f t="shared" si="19"/>
        <v>0.6126276655484737</v>
      </c>
      <c r="L65" s="291">
        <f>+'Cental Budget_int'!L79+'Local Government_int'!L82</f>
        <v>5044638.38</v>
      </c>
      <c r="M65" s="292">
        <f t="shared" si="20"/>
        <v>0.16142842816</v>
      </c>
      <c r="N65" s="291">
        <f>+'Cental Budget_int'!N79+'Local Government_int'!N82</f>
        <v>4233950.1899999995</v>
      </c>
      <c r="O65" s="292">
        <f t="shared" si="21"/>
        <v>0.12967688177641651</v>
      </c>
      <c r="P65" s="291">
        <f>+'Cental Budget_int'!P79+'Local Government_int'!P82</f>
        <v>2964872.96</v>
      </c>
      <c r="Q65" s="292">
        <f t="shared" si="22"/>
        <v>9.3205688777114118E-2</v>
      </c>
      <c r="R65" s="291">
        <f>+'Cental Budget_int'!R79+'Local Government_int'!R82</f>
        <v>4129219.65</v>
      </c>
      <c r="S65" s="292">
        <f t="shared" si="7"/>
        <v>0.12282033462224866</v>
      </c>
      <c r="T65" s="291">
        <f>+'Cental Budget_int'!T79+'Local Government_int'!T82</f>
        <v>3761315.8200000003</v>
      </c>
      <c r="U65" s="292">
        <f t="shared" si="8"/>
        <v>0.10877456895803812</v>
      </c>
      <c r="V65" s="426">
        <f>'Cental Budget_int'!V79+'Local Government_int'!V82</f>
        <v>4699224.2699999996</v>
      </c>
      <c r="W65" s="446">
        <f t="shared" si="9"/>
        <v>0.13071555688456188</v>
      </c>
      <c r="X65" s="279"/>
      <c r="Y65" s="279"/>
      <c r="Z65" s="279"/>
      <c r="AA65" s="279"/>
      <c r="AB65" s="279"/>
      <c r="AC65" s="279"/>
      <c r="AD65" s="279"/>
      <c r="AE65" s="279"/>
      <c r="AF65" s="279"/>
      <c r="AG65" s="314"/>
      <c r="AH65" s="462"/>
      <c r="AI65" s="462"/>
      <c r="AJ65" s="162"/>
      <c r="AK65" s="162"/>
      <c r="AL65" s="162"/>
      <c r="AM65" s="162"/>
      <c r="AN65" s="162"/>
      <c r="AO65" s="162"/>
      <c r="AP65" s="162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  <c r="ER65" s="197"/>
      <c r="ES65" s="197"/>
      <c r="ET65" s="197"/>
      <c r="EU65" s="197"/>
      <c r="EV65" s="197"/>
      <c r="EW65" s="197"/>
      <c r="EX65" s="197"/>
      <c r="EY65" s="197"/>
      <c r="EZ65" s="197"/>
      <c r="FA65" s="197"/>
      <c r="FB65" s="197"/>
      <c r="FC65" s="197"/>
      <c r="FD65" s="197"/>
      <c r="FE65" s="197"/>
      <c r="FF65" s="197"/>
      <c r="FG65" s="197"/>
      <c r="FH65" s="197"/>
      <c r="FI65" s="197"/>
      <c r="FJ65" s="197"/>
      <c r="FK65" s="197"/>
      <c r="FL65" s="265"/>
      <c r="FM65" s="197"/>
      <c r="FN65" s="197"/>
      <c r="FO65" s="197"/>
      <c r="FP65" s="197"/>
      <c r="FQ65" s="197"/>
      <c r="FR65" s="197"/>
      <c r="FS65" s="197"/>
      <c r="FT65" s="197"/>
      <c r="FU65" s="197"/>
      <c r="FV65" s="197"/>
      <c r="FW65" s="197"/>
      <c r="FX65" s="197"/>
      <c r="FY65" s="197"/>
      <c r="FZ65" s="197"/>
      <c r="GA65" s="197"/>
      <c r="GB65" s="197"/>
      <c r="GC65" s="197"/>
      <c r="GD65" s="197"/>
      <c r="GE65" s="197"/>
      <c r="GF65" s="197"/>
      <c r="GG65" s="197"/>
      <c r="GH65" s="197"/>
      <c r="GI65" s="197"/>
      <c r="GJ65" s="197"/>
      <c r="GK65" s="197"/>
      <c r="GL65" s="197"/>
      <c r="GM65" s="197"/>
      <c r="GN65" s="197"/>
      <c r="GO65" s="197"/>
      <c r="GP65" s="197"/>
      <c r="GQ65" s="197"/>
      <c r="GR65" s="197"/>
      <c r="GS65" s="197"/>
      <c r="GT65" s="197"/>
      <c r="GU65" s="197"/>
      <c r="GV65" s="197"/>
      <c r="GW65" s="197"/>
      <c r="GX65" s="197"/>
      <c r="GY65" s="197"/>
      <c r="GZ65" s="197"/>
      <c r="HA65" s="197"/>
      <c r="HB65" s="197"/>
      <c r="HC65" s="197"/>
      <c r="HD65" s="197"/>
      <c r="HE65" s="197"/>
      <c r="HF65" s="197"/>
      <c r="HG65" s="197"/>
      <c r="HH65" s="197"/>
      <c r="HI65" s="197"/>
      <c r="HJ65" s="197"/>
      <c r="HK65" s="197"/>
      <c r="HL65" s="197"/>
      <c r="HM65" s="197"/>
      <c r="HN65" s="197"/>
      <c r="HO65" s="197"/>
      <c r="HP65" s="197"/>
    </row>
    <row r="66" spans="1:224" ht="15" hidden="1" customHeight="1">
      <c r="A66" s="160"/>
      <c r="B66" s="160"/>
      <c r="C66" s="301" t="str">
        <f>IF(MasterSheet!$A$1=1,MasterSheet!C311,MasterSheet!B311)</f>
        <v>Otplata obaveza iz prethodnog perioda</v>
      </c>
      <c r="D66" s="291"/>
      <c r="E66" s="292">
        <f t="shared" si="16"/>
        <v>0</v>
      </c>
      <c r="F66" s="291"/>
      <c r="G66" s="292">
        <f t="shared" si="17"/>
        <v>0</v>
      </c>
      <c r="H66" s="291"/>
      <c r="I66" s="292">
        <f t="shared" si="18"/>
        <v>0</v>
      </c>
      <c r="J66" s="291"/>
      <c r="K66" s="292">
        <f t="shared" si="19"/>
        <v>0</v>
      </c>
      <c r="L66" s="291"/>
      <c r="M66" s="292">
        <f t="shared" si="20"/>
        <v>0</v>
      </c>
      <c r="N66" s="291"/>
      <c r="O66" s="292">
        <f t="shared" si="21"/>
        <v>0</v>
      </c>
      <c r="P66" s="291"/>
      <c r="Q66" s="292">
        <f t="shared" si="22"/>
        <v>0</v>
      </c>
      <c r="R66" s="291"/>
      <c r="S66" s="292">
        <f t="shared" si="7"/>
        <v>0</v>
      </c>
      <c r="T66" s="291"/>
      <c r="U66" s="292">
        <f t="shared" si="8"/>
        <v>0</v>
      </c>
      <c r="V66" s="426"/>
      <c r="W66" s="446">
        <f t="shared" si="9"/>
        <v>0</v>
      </c>
      <c r="X66" s="279"/>
      <c r="Y66" s="279"/>
      <c r="Z66" s="279"/>
      <c r="AA66" s="279"/>
      <c r="AB66" s="279"/>
      <c r="AC66" s="279"/>
      <c r="AD66" s="279"/>
      <c r="AE66" s="279"/>
      <c r="AF66" s="279"/>
      <c r="AG66" s="314"/>
      <c r="AH66" s="462"/>
      <c r="AI66" s="462"/>
      <c r="AJ66" s="162"/>
      <c r="AK66" s="162"/>
      <c r="AL66" s="162"/>
      <c r="AM66" s="162"/>
      <c r="AN66" s="162"/>
      <c r="AO66" s="162"/>
      <c r="AP66" s="162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  <c r="ER66" s="197"/>
      <c r="ES66" s="197"/>
      <c r="ET66" s="197"/>
      <c r="EU66" s="197"/>
      <c r="EV66" s="197"/>
      <c r="EW66" s="197"/>
      <c r="EX66" s="197"/>
      <c r="EY66" s="197"/>
      <c r="EZ66" s="197"/>
      <c r="FA66" s="197"/>
      <c r="FB66" s="197"/>
      <c r="FC66" s="197"/>
      <c r="FD66" s="197"/>
      <c r="FE66" s="197"/>
      <c r="FF66" s="197"/>
      <c r="FG66" s="197"/>
      <c r="FH66" s="197"/>
      <c r="FI66" s="197"/>
      <c r="FJ66" s="197"/>
      <c r="FK66" s="197"/>
      <c r="FL66" s="265"/>
      <c r="FM66" s="197"/>
      <c r="FN66" s="197"/>
      <c r="FO66" s="197"/>
      <c r="FP66" s="197"/>
      <c r="FQ66" s="197"/>
      <c r="FR66" s="197"/>
      <c r="FS66" s="197"/>
      <c r="FT66" s="197"/>
      <c r="FU66" s="197"/>
      <c r="FV66" s="197"/>
      <c r="FW66" s="197"/>
      <c r="FX66" s="197"/>
      <c r="FY66" s="197"/>
      <c r="FZ66" s="197"/>
      <c r="GA66" s="197"/>
      <c r="GB66" s="197"/>
      <c r="GC66" s="197"/>
      <c r="GD66" s="197"/>
      <c r="GE66" s="197"/>
      <c r="GF66" s="197"/>
      <c r="GG66" s="197"/>
      <c r="GH66" s="197"/>
      <c r="GI66" s="197"/>
      <c r="GJ66" s="197"/>
      <c r="GK66" s="197"/>
      <c r="GL66" s="197"/>
      <c r="GM66" s="197"/>
      <c r="GN66" s="197"/>
      <c r="GO66" s="197"/>
      <c r="GP66" s="197"/>
      <c r="GQ66" s="197"/>
      <c r="GR66" s="197"/>
      <c r="GS66" s="197"/>
      <c r="GT66" s="197"/>
      <c r="GU66" s="197"/>
      <c r="GV66" s="197"/>
      <c r="GW66" s="197"/>
      <c r="GX66" s="197"/>
      <c r="GY66" s="197"/>
      <c r="GZ66" s="197"/>
      <c r="HA66" s="197"/>
      <c r="HB66" s="197"/>
      <c r="HC66" s="197"/>
      <c r="HD66" s="197"/>
      <c r="HE66" s="197"/>
      <c r="HF66" s="197"/>
      <c r="HG66" s="197"/>
      <c r="HH66" s="197"/>
      <c r="HI66" s="197"/>
      <c r="HJ66" s="197"/>
      <c r="HK66" s="197"/>
      <c r="HL66" s="197"/>
      <c r="HM66" s="197"/>
      <c r="HN66" s="197"/>
      <c r="HO66" s="197"/>
      <c r="HP66" s="197"/>
    </row>
    <row r="67" spans="1:224" ht="15" customHeight="1" thickBot="1">
      <c r="A67" s="160"/>
      <c r="B67" s="160"/>
      <c r="C67" s="310" t="str">
        <f>IF(MasterSheet!$A$1=1,MasterSheet!C312,MasterSheet!B312)</f>
        <v>Rezerve</v>
      </c>
      <c r="D67" s="311">
        <f>+'Cental Budget_int'!D80+'Local Government_int'!D84</f>
        <v>32087326.02</v>
      </c>
      <c r="E67" s="312">
        <f t="shared" si="16"/>
        <v>1.4931977300013961</v>
      </c>
      <c r="F67" s="311">
        <f>+'Cental Budget_int'!F80+'Local Government_int'!F84</f>
        <v>18948782.990000002</v>
      </c>
      <c r="G67" s="312">
        <f t="shared" si="17"/>
        <v>0.70691225480320852</v>
      </c>
      <c r="H67" s="311">
        <f>+'Cental Budget_int'!H80+'Local Government_int'!H84</f>
        <v>19188060.239999998</v>
      </c>
      <c r="I67" s="312">
        <f t="shared" si="18"/>
        <v>0.62185831734508679</v>
      </c>
      <c r="J67" s="311">
        <f>+'Cental Budget_int'!J80+'Local Government_int'!J84</f>
        <v>14515250.74</v>
      </c>
      <c r="K67" s="312">
        <f t="shared" si="19"/>
        <v>0.48692555317007713</v>
      </c>
      <c r="L67" s="311">
        <f>+'Cental Budget_int'!L80+'Local Government_int'!L84</f>
        <v>15839952.310000001</v>
      </c>
      <c r="M67" s="312">
        <f t="shared" si="20"/>
        <v>0.50687847392000007</v>
      </c>
      <c r="N67" s="311">
        <f>+'Cental Budget_int'!N80+'Local Government_int'!N84</f>
        <v>14085755.789999999</v>
      </c>
      <c r="O67" s="312">
        <f t="shared" si="21"/>
        <v>0.43141671638591117</v>
      </c>
      <c r="P67" s="311">
        <f>+'Cental Budget_int'!P80+'Local Government_int'!P84</f>
        <v>21536009.560000002</v>
      </c>
      <c r="Q67" s="312">
        <f t="shared" si="22"/>
        <v>0.67702010562716131</v>
      </c>
      <c r="R67" s="311">
        <f>+'Cental Budget_int'!R80+'Local Government_int'!R84</f>
        <v>15943054.059999999</v>
      </c>
      <c r="S67" s="312">
        <f t="shared" si="7"/>
        <v>0.47421338667459839</v>
      </c>
      <c r="T67" s="311">
        <f>+'Cental Budget_int'!T80+'Local Government_int'!T84</f>
        <v>15997463.290000001</v>
      </c>
      <c r="U67" s="312">
        <f t="shared" si="8"/>
        <v>0.46263522050955785</v>
      </c>
      <c r="V67" s="435">
        <f>'Cental Budget_int'!V80+'Local Government_int'!V84</f>
        <v>18527677.710000001</v>
      </c>
      <c r="W67" s="451">
        <f t="shared" si="9"/>
        <v>0.51537351070931858</v>
      </c>
      <c r="X67" s="279"/>
      <c r="Y67" s="279"/>
      <c r="Z67" s="279"/>
      <c r="AA67" s="279"/>
      <c r="AB67" s="279"/>
      <c r="AC67" s="279"/>
      <c r="AD67" s="279"/>
      <c r="AE67" s="279"/>
      <c r="AF67" s="279"/>
      <c r="AG67" s="314"/>
      <c r="AH67" s="462"/>
      <c r="AI67" s="462"/>
      <c r="AJ67" s="162"/>
      <c r="AK67" s="162"/>
      <c r="AL67" s="162"/>
      <c r="AM67" s="162"/>
      <c r="AN67" s="162"/>
      <c r="AO67" s="162"/>
      <c r="AP67" s="162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  <c r="ER67" s="197"/>
      <c r="ES67" s="197"/>
      <c r="ET67" s="197"/>
      <c r="EU67" s="197"/>
      <c r="EV67" s="197"/>
      <c r="EW67" s="197"/>
      <c r="EX67" s="197"/>
      <c r="EY67" s="197"/>
      <c r="EZ67" s="197"/>
      <c r="FA67" s="197"/>
      <c r="FB67" s="197"/>
      <c r="FC67" s="197"/>
      <c r="FD67" s="197"/>
      <c r="FE67" s="197"/>
      <c r="FF67" s="197"/>
      <c r="FG67" s="197"/>
      <c r="FH67" s="197"/>
      <c r="FI67" s="197"/>
      <c r="FJ67" s="197"/>
      <c r="FK67" s="197"/>
      <c r="FL67" s="265"/>
      <c r="FM67" s="197"/>
      <c r="FN67" s="197"/>
      <c r="FO67" s="197"/>
      <c r="FP67" s="197"/>
      <c r="FQ67" s="197"/>
      <c r="FR67" s="197"/>
      <c r="FS67" s="197"/>
      <c r="FT67" s="197"/>
      <c r="FU67" s="197"/>
      <c r="FV67" s="197"/>
      <c r="FW67" s="197"/>
      <c r="FX67" s="197"/>
      <c r="FY67" s="197"/>
      <c r="FZ67" s="197"/>
      <c r="GA67" s="197"/>
      <c r="GB67" s="197"/>
      <c r="GC67" s="197"/>
      <c r="GD67" s="197"/>
      <c r="GE67" s="197"/>
      <c r="GF67" s="197"/>
      <c r="GG67" s="197"/>
      <c r="GH67" s="197"/>
      <c r="GI67" s="197"/>
      <c r="GJ67" s="197"/>
      <c r="GK67" s="197"/>
      <c r="GL67" s="197"/>
      <c r="GM67" s="197"/>
      <c r="GN67" s="197"/>
      <c r="GO67" s="197"/>
      <c r="GP67" s="197"/>
      <c r="GQ67" s="197"/>
      <c r="GR67" s="197"/>
      <c r="GS67" s="197"/>
      <c r="GT67" s="197"/>
      <c r="GU67" s="197"/>
      <c r="GV67" s="197"/>
      <c r="GW67" s="197"/>
      <c r="GX67" s="197"/>
      <c r="GY67" s="197"/>
      <c r="GZ67" s="197"/>
      <c r="HA67" s="197"/>
      <c r="HB67" s="197"/>
      <c r="HC67" s="197"/>
      <c r="HD67" s="197"/>
      <c r="HE67" s="197"/>
      <c r="HF67" s="197"/>
      <c r="HG67" s="197"/>
      <c r="HH67" s="197"/>
      <c r="HI67" s="197"/>
      <c r="HJ67" s="197"/>
      <c r="HK67" s="197"/>
      <c r="HL67" s="197"/>
      <c r="HM67" s="197"/>
      <c r="HN67" s="197"/>
      <c r="HO67" s="197"/>
      <c r="HP67" s="197"/>
    </row>
    <row r="68" spans="1:224" ht="15" customHeight="1" thickTop="1" thickBot="1">
      <c r="A68" s="160"/>
      <c r="B68" s="160"/>
      <c r="C68" s="313" t="str">
        <f>IF(MasterSheet!$A$1=1,MasterSheet!C320,MasterSheet!B320)</f>
        <v>Otplata garancija</v>
      </c>
      <c r="D68" s="354">
        <f>+'Cental Budget_int'!D81+'Local Government_int'!D85</f>
        <v>1050939.44</v>
      </c>
      <c r="E68" s="355">
        <f t="shared" si="16"/>
        <v>4.8905925822513845E-2</v>
      </c>
      <c r="F68" s="354">
        <f>+'Cental Budget_int'!F81+'Local Government_int'!F85</f>
        <v>0</v>
      </c>
      <c r="G68" s="356">
        <f t="shared" si="17"/>
        <v>0</v>
      </c>
      <c r="H68" s="354">
        <f>+'Cental Budget_int'!H81+'Local Government_int'!H85</f>
        <v>0</v>
      </c>
      <c r="I68" s="356">
        <f t="shared" si="18"/>
        <v>0</v>
      </c>
      <c r="J68" s="354">
        <f>+'Cental Budget_int'!J81+'Local Government_int'!J85</f>
        <v>1769093.84</v>
      </c>
      <c r="K68" s="355">
        <f t="shared" si="19"/>
        <v>5.9345650452868166E-2</v>
      </c>
      <c r="L68" s="354">
        <f>+'Cental Budget_int'!L81+'Local Government_int'!L85</f>
        <v>0</v>
      </c>
      <c r="M68" s="356">
        <f t="shared" si="20"/>
        <v>0</v>
      </c>
      <c r="N68" s="354">
        <f>+'Cental Budget_int'!N81+'Local Government_int'!N85</f>
        <v>34112641.390000001</v>
      </c>
      <c r="O68" s="355">
        <f t="shared" si="21"/>
        <v>1.0447975923430322</v>
      </c>
      <c r="P68" s="354">
        <f>+'Cental Budget_int'!P81+'Local Government_int'!P85</f>
        <v>24719832.629999999</v>
      </c>
      <c r="Q68" s="355">
        <f t="shared" si="22"/>
        <v>0.77710885350518699</v>
      </c>
      <c r="R68" s="354">
        <f>+'Cental Budget_int'!R81+'Local Government_int'!R85</f>
        <v>107230592.5</v>
      </c>
      <c r="S68" s="355">
        <f t="shared" si="7"/>
        <v>3.1894881766805474</v>
      </c>
      <c r="T68" s="354">
        <f>+'Cental Budget_int'!T81+'Local Government_int'!T85</f>
        <v>15258930.949999999</v>
      </c>
      <c r="U68" s="355">
        <f t="shared" si="8"/>
        <v>0.44127739234795682</v>
      </c>
      <c r="V68" s="436">
        <f>'Cental Budget_int'!V81+'Local Government_int'!V85</f>
        <v>0</v>
      </c>
      <c r="W68" s="452">
        <f t="shared" si="9"/>
        <v>0</v>
      </c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231"/>
      <c r="AI68" s="162"/>
      <c r="AJ68" s="162"/>
      <c r="AK68" s="162"/>
      <c r="AL68" s="162"/>
      <c r="AM68" s="162"/>
      <c r="AN68" s="162"/>
      <c r="AO68" s="162"/>
      <c r="AP68" s="162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  <c r="ER68" s="197"/>
      <c r="ES68" s="197"/>
      <c r="ET68" s="197"/>
      <c r="EU68" s="197"/>
      <c r="EV68" s="197"/>
      <c r="EW68" s="197"/>
      <c r="EX68" s="197"/>
      <c r="EY68" s="197"/>
      <c r="EZ68" s="197"/>
      <c r="FA68" s="197"/>
      <c r="FB68" s="197"/>
      <c r="FC68" s="197"/>
      <c r="FD68" s="197"/>
      <c r="FE68" s="197"/>
      <c r="FF68" s="197"/>
      <c r="FG68" s="197"/>
      <c r="FH68" s="197"/>
      <c r="FI68" s="197"/>
      <c r="FJ68" s="197"/>
      <c r="FK68" s="197"/>
      <c r="FL68" s="265"/>
      <c r="FM68" s="197"/>
      <c r="FN68" s="197"/>
      <c r="FO68" s="197"/>
      <c r="FP68" s="197"/>
      <c r="FQ68" s="197"/>
      <c r="FR68" s="197"/>
      <c r="FS68" s="197"/>
      <c r="FT68" s="197"/>
      <c r="FU68" s="197"/>
      <c r="FV68" s="197"/>
      <c r="FW68" s="197"/>
      <c r="FX68" s="197"/>
      <c r="FY68" s="197"/>
      <c r="FZ68" s="197"/>
      <c r="GA68" s="197"/>
      <c r="GB68" s="197"/>
      <c r="GC68" s="197"/>
      <c r="GD68" s="197"/>
      <c r="GE68" s="197"/>
      <c r="GF68" s="197"/>
      <c r="GG68" s="197"/>
      <c r="GH68" s="197"/>
      <c r="GI68" s="197"/>
      <c r="GJ68" s="197"/>
      <c r="GK68" s="197"/>
      <c r="GL68" s="197"/>
      <c r="GM68" s="197"/>
      <c r="GN68" s="197"/>
      <c r="GO68" s="197"/>
      <c r="GP68" s="197"/>
      <c r="GQ68" s="197"/>
      <c r="GR68" s="197"/>
      <c r="GS68" s="197"/>
      <c r="GT68" s="197"/>
      <c r="GU68" s="197"/>
      <c r="GV68" s="197"/>
      <c r="GW68" s="197"/>
      <c r="GX68" s="197"/>
      <c r="GY68" s="197"/>
      <c r="GZ68" s="197"/>
      <c r="HA68" s="197"/>
      <c r="HB68" s="197"/>
      <c r="HC68" s="197"/>
      <c r="HD68" s="197"/>
      <c r="HE68" s="197"/>
      <c r="HF68" s="197"/>
      <c r="HG68" s="197"/>
      <c r="HH68" s="197"/>
      <c r="HI68" s="197"/>
      <c r="HJ68" s="197"/>
      <c r="HK68" s="197"/>
      <c r="HL68" s="197"/>
      <c r="HM68" s="197"/>
      <c r="HN68" s="197"/>
      <c r="HO68" s="197"/>
      <c r="HP68" s="197"/>
    </row>
    <row r="69" spans="1:224" ht="15" customHeight="1" thickTop="1" thickBot="1">
      <c r="A69" s="160"/>
      <c r="B69" s="160"/>
      <c r="C69" s="315" t="str">
        <f>IF(MasterSheet!$A$1=1,MasterSheet!C313,MasterSheet!B313)</f>
        <v>Neto povećanje obaveza</v>
      </c>
      <c r="D69" s="316">
        <f>+'Cental Budget_int'!D83+'Local Government_int'!D86</f>
        <v>0</v>
      </c>
      <c r="E69" s="317">
        <f t="shared" si="16"/>
        <v>0</v>
      </c>
      <c r="F69" s="316">
        <f>+'Cental Budget_int'!F83+'Local Government_int'!F86</f>
        <v>0</v>
      </c>
      <c r="G69" s="317">
        <f t="shared" si="17"/>
        <v>0</v>
      </c>
      <c r="H69" s="316">
        <f>+'Cental Budget_int'!H83+'Local Government_int'!H86</f>
        <v>0</v>
      </c>
      <c r="I69" s="317">
        <f t="shared" si="18"/>
        <v>0</v>
      </c>
      <c r="J69" s="316">
        <f>+'Cental Budget_int'!J83+'Local Government_int'!J86</f>
        <v>29123695.350000001</v>
      </c>
      <c r="K69" s="317">
        <f t="shared" si="19"/>
        <v>0.97697736833277427</v>
      </c>
      <c r="L69" s="316">
        <f>+'Cental Budget_int'!L83+'Local Government_int'!L86</f>
        <v>61764588.780000001</v>
      </c>
      <c r="M69" s="317">
        <f t="shared" si="20"/>
        <v>1.9764668409599999</v>
      </c>
      <c r="N69" s="316">
        <f>+'Cental Budget_int'!N83+'Local Government_int'!N86</f>
        <v>24342189.18</v>
      </c>
      <c r="O69" s="317">
        <f t="shared" si="21"/>
        <v>0.74554943889739655</v>
      </c>
      <c r="P69" s="316">
        <f>+'Cental Budget_int'!P83+'Local Government_int'!P86</f>
        <v>44390154.63000001</v>
      </c>
      <c r="Q69" s="317">
        <f t="shared" si="22"/>
        <v>1.39547798270984</v>
      </c>
      <c r="R69" s="316">
        <f>+'Cental Budget_int'!R83+'Local Government_int'!R86</f>
        <v>21868962.477300003</v>
      </c>
      <c r="S69" s="317">
        <f t="shared" si="7"/>
        <v>0.65047479111540762</v>
      </c>
      <c r="T69" s="316">
        <f>+'Cental Budget_int'!T83+'Local Government_int'!T86</f>
        <v>6513211.9100000113</v>
      </c>
      <c r="U69" s="317">
        <f t="shared" si="8"/>
        <v>0.18835743977558667</v>
      </c>
      <c r="V69" s="437">
        <f>+'Cental Budget_int'!V83+'Local Government_int'!V86</f>
        <v>-37660103.760000005</v>
      </c>
      <c r="W69" s="453">
        <f t="shared" si="9"/>
        <v>-1.0475689502086232</v>
      </c>
      <c r="X69" s="279"/>
      <c r="Y69" s="279"/>
      <c r="Z69" s="279"/>
      <c r="AA69" s="279"/>
      <c r="AB69" s="279"/>
      <c r="AC69" s="279"/>
      <c r="AD69" s="279"/>
      <c r="AE69" s="279"/>
      <c r="AF69" s="279"/>
      <c r="AG69" s="314"/>
      <c r="AH69" s="462"/>
      <c r="AI69" s="462"/>
      <c r="AJ69" s="162"/>
      <c r="AK69" s="162"/>
      <c r="AL69" s="162"/>
      <c r="AM69" s="162"/>
      <c r="AN69" s="162"/>
      <c r="AO69" s="162"/>
      <c r="AP69" s="162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  <c r="ER69" s="197"/>
      <c r="ES69" s="197"/>
      <c r="ET69" s="197"/>
      <c r="EU69" s="197"/>
      <c r="EV69" s="197"/>
      <c r="EW69" s="197"/>
      <c r="EX69" s="197"/>
      <c r="EY69" s="197"/>
      <c r="EZ69" s="197"/>
      <c r="FA69" s="197"/>
      <c r="FB69" s="197"/>
      <c r="FC69" s="197"/>
      <c r="FD69" s="197"/>
      <c r="FE69" s="197"/>
      <c r="FF69" s="197"/>
      <c r="FG69" s="197"/>
      <c r="FH69" s="197"/>
      <c r="FI69" s="197"/>
      <c r="FJ69" s="197"/>
      <c r="FK69" s="197"/>
      <c r="FL69" s="265"/>
      <c r="FM69" s="197"/>
      <c r="FN69" s="197"/>
      <c r="FO69" s="197"/>
      <c r="FP69" s="197"/>
      <c r="FQ69" s="197"/>
      <c r="FR69" s="197"/>
      <c r="FS69" s="197"/>
      <c r="FT69" s="197"/>
      <c r="FU69" s="197"/>
      <c r="FV69" s="197"/>
      <c r="FW69" s="197"/>
      <c r="FX69" s="197"/>
      <c r="FY69" s="197"/>
      <c r="FZ69" s="197"/>
      <c r="GA69" s="197"/>
      <c r="GB69" s="197"/>
      <c r="GC69" s="197"/>
      <c r="GD69" s="197"/>
      <c r="GE69" s="197"/>
      <c r="GF69" s="197"/>
      <c r="GG69" s="197"/>
      <c r="GH69" s="197"/>
      <c r="GI69" s="197"/>
      <c r="GJ69" s="197"/>
      <c r="GK69" s="197"/>
      <c r="GL69" s="197"/>
      <c r="GM69" s="197"/>
      <c r="GN69" s="197"/>
      <c r="GO69" s="197"/>
      <c r="GP69" s="197"/>
      <c r="GQ69" s="197"/>
      <c r="GR69" s="197"/>
      <c r="GS69" s="197"/>
      <c r="GT69" s="197"/>
      <c r="GU69" s="197"/>
      <c r="GV69" s="197"/>
      <c r="GW69" s="197"/>
      <c r="GX69" s="197"/>
      <c r="GY69" s="197"/>
      <c r="GZ69" s="197"/>
      <c r="HA69" s="197"/>
      <c r="HB69" s="197"/>
      <c r="HC69" s="197"/>
      <c r="HD69" s="197"/>
      <c r="HE69" s="197"/>
      <c r="HF69" s="197"/>
      <c r="HG69" s="197"/>
      <c r="HH69" s="197"/>
      <c r="HI69" s="197"/>
      <c r="HJ69" s="197"/>
      <c r="HK69" s="197"/>
      <c r="HL69" s="197"/>
      <c r="HM69" s="197"/>
      <c r="HN69" s="197"/>
      <c r="HO69" s="197"/>
      <c r="HP69" s="197"/>
    </row>
    <row r="70" spans="1:224" ht="15" customHeight="1" thickTop="1" thickBot="1">
      <c r="A70" s="160"/>
      <c r="B70" s="160"/>
      <c r="C70" s="315" t="s">
        <v>116</v>
      </c>
      <c r="D70" s="316">
        <v>61881008.200000003</v>
      </c>
      <c r="E70" s="317">
        <v>2.8796597421936805</v>
      </c>
      <c r="F70" s="316">
        <v>68502296.530000001</v>
      </c>
      <c r="G70" s="317">
        <v>2.5555790535347884</v>
      </c>
      <c r="H70" s="316">
        <v>72862816.192609996</v>
      </c>
      <c r="I70" s="317">
        <v>2.3613824278133908</v>
      </c>
      <c r="J70" s="316">
        <v>85726035.49000001</v>
      </c>
      <c r="K70" s="317">
        <v>2.8757475843676623</v>
      </c>
      <c r="L70" s="316">
        <v>89369817.959999993</v>
      </c>
      <c r="M70" s="317">
        <v>2.85983417472</v>
      </c>
      <c r="N70" s="316">
        <v>82593404.900000006</v>
      </c>
      <c r="O70" s="317">
        <v>2.5296601807044414</v>
      </c>
      <c r="P70" s="316"/>
      <c r="Q70" s="317">
        <v>1.4802154429424708</v>
      </c>
      <c r="R70" s="316">
        <v>60543190.100000001</v>
      </c>
      <c r="S70" s="317">
        <v>3.3560490398572278</v>
      </c>
      <c r="T70" s="316">
        <v>105780962.19999999</v>
      </c>
      <c r="U70" s="317">
        <v>0</v>
      </c>
      <c r="V70" s="437">
        <f>'Cental Budget_int'!V82+'Local Government_int'!V83</f>
        <v>124526647.39999995</v>
      </c>
      <c r="W70" s="453">
        <v>0</v>
      </c>
      <c r="X70" s="279"/>
      <c r="Y70" s="279"/>
      <c r="Z70" s="279"/>
      <c r="AA70" s="279"/>
      <c r="AB70" s="279"/>
      <c r="AC70" s="279"/>
      <c r="AD70" s="279"/>
      <c r="AE70" s="279"/>
      <c r="AF70" s="279"/>
      <c r="AG70" s="314"/>
      <c r="AH70" s="462"/>
      <c r="AI70" s="462"/>
      <c r="AJ70" s="162"/>
      <c r="AK70" s="162"/>
      <c r="AL70" s="162"/>
      <c r="AM70" s="162"/>
      <c r="AN70" s="162"/>
      <c r="AO70" s="162"/>
      <c r="AP70" s="162"/>
      <c r="AQ70" s="388"/>
      <c r="AR70" s="388"/>
      <c r="AS70" s="388"/>
      <c r="AT70" s="388"/>
      <c r="AU70" s="388"/>
      <c r="AV70" s="388"/>
      <c r="AW70" s="388"/>
      <c r="AX70" s="388"/>
      <c r="AY70" s="388"/>
      <c r="AZ70" s="388"/>
      <c r="BA70" s="388"/>
      <c r="BB70" s="388"/>
      <c r="BC70" s="388"/>
      <c r="BD70" s="388"/>
      <c r="BE70" s="388"/>
      <c r="BF70" s="388"/>
      <c r="BG70" s="388"/>
      <c r="BH70" s="388"/>
      <c r="BI70" s="388"/>
      <c r="BJ70" s="388"/>
      <c r="BK70" s="388"/>
      <c r="BL70" s="388"/>
      <c r="BM70" s="388"/>
      <c r="BN70" s="388"/>
      <c r="BO70" s="388"/>
      <c r="BP70" s="388"/>
      <c r="BQ70" s="388"/>
      <c r="BR70" s="388"/>
      <c r="BS70" s="388"/>
      <c r="BT70" s="388"/>
      <c r="BU70" s="388"/>
      <c r="BV70" s="388"/>
      <c r="BW70" s="388"/>
      <c r="BX70" s="388"/>
      <c r="BY70" s="388"/>
      <c r="BZ70" s="388"/>
      <c r="CA70" s="388"/>
      <c r="CB70" s="388"/>
      <c r="CC70" s="388"/>
      <c r="CD70" s="388"/>
      <c r="CE70" s="388"/>
      <c r="CF70" s="388"/>
      <c r="CG70" s="388"/>
      <c r="CH70" s="388"/>
      <c r="CI70" s="388"/>
      <c r="CJ70" s="388"/>
      <c r="CK70" s="388"/>
      <c r="CL70" s="388"/>
      <c r="CM70" s="388"/>
      <c r="CN70" s="388"/>
      <c r="CO70" s="388"/>
      <c r="CP70" s="388"/>
      <c r="CQ70" s="388"/>
      <c r="CR70" s="388"/>
      <c r="CS70" s="388"/>
      <c r="CT70" s="388"/>
      <c r="CU70" s="388"/>
      <c r="CV70" s="388"/>
      <c r="CW70" s="388"/>
      <c r="CX70" s="388"/>
      <c r="CY70" s="388"/>
      <c r="CZ70" s="388"/>
      <c r="DA70" s="388"/>
      <c r="DB70" s="388"/>
      <c r="DC70" s="388"/>
      <c r="DD70" s="388"/>
      <c r="DE70" s="388"/>
      <c r="DF70" s="388"/>
      <c r="DG70" s="388"/>
      <c r="DH70" s="388"/>
      <c r="DI70" s="388"/>
      <c r="DJ70" s="388"/>
      <c r="DK70" s="388"/>
      <c r="DL70" s="388"/>
      <c r="DM70" s="388"/>
      <c r="DN70" s="388"/>
      <c r="DO70" s="388"/>
      <c r="DP70" s="388"/>
      <c r="DQ70" s="388"/>
      <c r="DR70" s="388"/>
      <c r="DS70" s="388"/>
      <c r="DT70" s="388"/>
      <c r="DU70" s="388"/>
      <c r="DV70" s="388"/>
      <c r="DW70" s="388"/>
      <c r="DX70" s="388"/>
      <c r="DY70" s="388"/>
      <c r="DZ70" s="388"/>
      <c r="EA70" s="388"/>
      <c r="EB70" s="388"/>
      <c r="EC70" s="388"/>
      <c r="ED70" s="388"/>
      <c r="EE70" s="388"/>
      <c r="EF70" s="388"/>
      <c r="EG70" s="388"/>
      <c r="EH70" s="388"/>
      <c r="EI70" s="388"/>
      <c r="EJ70" s="388"/>
      <c r="EK70" s="388"/>
      <c r="EL70" s="388"/>
      <c r="EM70" s="388"/>
      <c r="EN70" s="388"/>
      <c r="EO70" s="388"/>
      <c r="EP70" s="388"/>
      <c r="EQ70" s="388"/>
      <c r="ER70" s="388"/>
      <c r="ES70" s="388"/>
      <c r="ET70" s="388"/>
      <c r="EU70" s="388"/>
      <c r="EV70" s="388"/>
      <c r="EW70" s="388"/>
      <c r="EX70" s="388"/>
      <c r="EY70" s="388"/>
      <c r="EZ70" s="388"/>
      <c r="FA70" s="388"/>
      <c r="FB70" s="388"/>
      <c r="FC70" s="388"/>
      <c r="FD70" s="388"/>
      <c r="FE70" s="388"/>
      <c r="FF70" s="388"/>
      <c r="FG70" s="388"/>
      <c r="FH70" s="388"/>
      <c r="FI70" s="388"/>
      <c r="FJ70" s="388"/>
      <c r="FK70" s="388"/>
      <c r="FL70" s="265"/>
      <c r="FM70" s="388"/>
      <c r="FN70" s="388"/>
      <c r="FO70" s="388"/>
      <c r="FP70" s="388"/>
      <c r="FQ70" s="388"/>
      <c r="FR70" s="388"/>
      <c r="FS70" s="388"/>
      <c r="FT70" s="388"/>
      <c r="FU70" s="388"/>
      <c r="FV70" s="388"/>
      <c r="FW70" s="388"/>
      <c r="FX70" s="388"/>
      <c r="FY70" s="388"/>
      <c r="FZ70" s="388"/>
      <c r="GA70" s="388"/>
      <c r="GB70" s="388"/>
      <c r="GC70" s="388"/>
      <c r="GD70" s="388"/>
      <c r="GE70" s="388"/>
      <c r="GF70" s="388"/>
      <c r="GG70" s="388"/>
      <c r="GH70" s="388"/>
      <c r="GI70" s="388"/>
      <c r="GJ70" s="388"/>
      <c r="GK70" s="388"/>
      <c r="GL70" s="388"/>
      <c r="GM70" s="388"/>
      <c r="GN70" s="388"/>
      <c r="GO70" s="388"/>
      <c r="GP70" s="388"/>
      <c r="GQ70" s="388"/>
      <c r="GR70" s="388"/>
      <c r="GS70" s="388"/>
      <c r="GT70" s="388"/>
      <c r="GU70" s="388"/>
      <c r="GV70" s="388"/>
      <c r="GW70" s="388"/>
      <c r="GX70" s="388"/>
      <c r="GY70" s="388"/>
      <c r="GZ70" s="388"/>
      <c r="HA70" s="388"/>
      <c r="HB70" s="388"/>
      <c r="HC70" s="388"/>
      <c r="HD70" s="388"/>
      <c r="HE70" s="388"/>
      <c r="HF70" s="388"/>
      <c r="HG70" s="388"/>
      <c r="HH70" s="388"/>
      <c r="HI70" s="388"/>
      <c r="HJ70" s="388"/>
      <c r="HK70" s="388"/>
      <c r="HL70" s="388"/>
      <c r="HM70" s="388"/>
      <c r="HN70" s="388"/>
      <c r="HO70" s="388"/>
      <c r="HP70" s="388"/>
    </row>
    <row r="71" spans="1:224" s="252" customFormat="1" ht="15" customHeight="1" thickTop="1" thickBot="1">
      <c r="A71" s="164"/>
      <c r="B71" s="164"/>
      <c r="C71" s="318" t="str">
        <f>IF(MasterSheet!$A$1=1,MasterSheet!C314,MasterSheet!B314)</f>
        <v>Suficit/deficit</v>
      </c>
      <c r="D71" s="277">
        <f>+D13-D33</f>
        <v>72144211.390199542</v>
      </c>
      <c r="E71" s="278">
        <f t="shared" si="16"/>
        <v>3.3572623849504186</v>
      </c>
      <c r="F71" s="277">
        <f>+F13-F33-'Local Government_int'!F79</f>
        <v>180950364.88999987</v>
      </c>
      <c r="G71" s="278">
        <f t="shared" si="17"/>
        <v>6.750619842939745</v>
      </c>
      <c r="H71" s="277">
        <f>+H13-H33-'Local Government_int'!H79</f>
        <v>-14352654.852543354</v>
      </c>
      <c r="I71" s="278">
        <f t="shared" si="18"/>
        <v>-0.46514956094579185</v>
      </c>
      <c r="J71" s="277">
        <f>+J13-J33-'Local Government_int'!J79</f>
        <v>-172204793.9344995</v>
      </c>
      <c r="K71" s="278">
        <f t="shared" si="19"/>
        <v>-5.7767458548976682</v>
      </c>
      <c r="L71" s="277">
        <f>+L13-L33-'Local Government_int'!L79</f>
        <v>-150921496.70153832</v>
      </c>
      <c r="M71" s="278">
        <f t="shared" si="20"/>
        <v>-4.8294878944492261</v>
      </c>
      <c r="N71" s="294">
        <f>+N13-N33</f>
        <v>-176397692.28000021</v>
      </c>
      <c r="O71" s="278">
        <f t="shared" si="21"/>
        <v>-5.4026858278713696</v>
      </c>
      <c r="P71" s="294">
        <f>+P13-P33</f>
        <v>-137076739.31666684</v>
      </c>
      <c r="Q71" s="278">
        <f t="shared" si="22"/>
        <v>-4.3092341815990833</v>
      </c>
      <c r="R71" s="294">
        <f>+R13-R33</f>
        <v>-154648526.76999974</v>
      </c>
      <c r="S71" s="278">
        <f t="shared" si="7"/>
        <v>-4.5998966915526394</v>
      </c>
      <c r="T71" s="294">
        <f>+T13-T33</f>
        <v>-100956641.13249993</v>
      </c>
      <c r="U71" s="278">
        <f t="shared" si="8"/>
        <v>-2.9195940059718306</v>
      </c>
      <c r="V71" s="438">
        <f>+V13-V33</f>
        <v>-302739384.88499975</v>
      </c>
      <c r="W71" s="443">
        <f t="shared" si="9"/>
        <v>-8.4211233625869202</v>
      </c>
      <c r="X71" s="279"/>
      <c r="Y71" s="279"/>
      <c r="Z71" s="279"/>
      <c r="AA71" s="279"/>
      <c r="AB71" s="279"/>
      <c r="AC71" s="279"/>
      <c r="AD71" s="279"/>
      <c r="AE71" s="279"/>
      <c r="AF71" s="279"/>
      <c r="AG71" s="314"/>
      <c r="AH71" s="466"/>
      <c r="AI71" s="467"/>
      <c r="AJ71" s="249"/>
      <c r="AK71" s="249"/>
      <c r="AL71" s="249"/>
      <c r="AM71" s="249"/>
      <c r="AN71" s="249"/>
      <c r="AO71" s="249"/>
      <c r="AP71" s="249"/>
      <c r="AQ71" s="250"/>
      <c r="AR71" s="250"/>
      <c r="AS71" s="250"/>
      <c r="AT71" s="250"/>
      <c r="AU71" s="250"/>
      <c r="AV71" s="250"/>
      <c r="AW71" s="250"/>
      <c r="AX71" s="250"/>
      <c r="AY71" s="250"/>
      <c r="AZ71" s="250"/>
      <c r="BA71" s="250"/>
      <c r="BB71" s="250"/>
      <c r="BC71" s="250"/>
      <c r="BD71" s="250"/>
      <c r="BE71" s="250"/>
      <c r="BF71" s="250"/>
      <c r="BG71" s="250"/>
      <c r="BH71" s="250"/>
      <c r="BI71" s="250"/>
      <c r="BJ71" s="250"/>
      <c r="BK71" s="250"/>
      <c r="BL71" s="250"/>
      <c r="BM71" s="250"/>
      <c r="BN71" s="250"/>
      <c r="BO71" s="250"/>
      <c r="BP71" s="250"/>
      <c r="BQ71" s="250"/>
      <c r="BR71" s="250"/>
      <c r="BS71" s="250"/>
      <c r="BT71" s="250"/>
      <c r="BU71" s="250"/>
      <c r="BV71" s="250"/>
      <c r="BW71" s="250"/>
      <c r="BX71" s="250"/>
      <c r="BY71" s="250"/>
      <c r="BZ71" s="250"/>
      <c r="CA71" s="250"/>
      <c r="CB71" s="250"/>
      <c r="CC71" s="250"/>
      <c r="CD71" s="250"/>
      <c r="CE71" s="250"/>
      <c r="CF71" s="250"/>
      <c r="CG71" s="250"/>
      <c r="CH71" s="250"/>
      <c r="CI71" s="250"/>
      <c r="CJ71" s="250"/>
      <c r="CK71" s="250"/>
      <c r="CL71" s="250"/>
      <c r="CM71" s="250"/>
      <c r="CN71" s="250"/>
      <c r="CO71" s="250"/>
      <c r="CP71" s="250"/>
      <c r="CQ71" s="250"/>
      <c r="CR71" s="250"/>
      <c r="CS71" s="250"/>
      <c r="CT71" s="250"/>
      <c r="CU71" s="250"/>
      <c r="CV71" s="250"/>
      <c r="CW71" s="250"/>
      <c r="CX71" s="250"/>
      <c r="CY71" s="250"/>
      <c r="CZ71" s="250"/>
      <c r="DA71" s="250"/>
      <c r="DB71" s="250"/>
      <c r="DC71" s="250"/>
      <c r="DD71" s="250"/>
      <c r="DE71" s="250"/>
      <c r="DF71" s="250"/>
      <c r="DG71" s="250"/>
      <c r="DH71" s="250"/>
      <c r="DI71" s="250"/>
      <c r="DJ71" s="250"/>
      <c r="DK71" s="250"/>
      <c r="DL71" s="250"/>
      <c r="DM71" s="250"/>
      <c r="DN71" s="250"/>
      <c r="DO71" s="250"/>
      <c r="DP71" s="250"/>
      <c r="DQ71" s="250"/>
      <c r="DR71" s="250"/>
      <c r="DS71" s="250"/>
      <c r="DT71" s="250"/>
      <c r="DU71" s="250"/>
      <c r="DV71" s="250"/>
      <c r="DW71" s="250"/>
      <c r="DX71" s="250"/>
      <c r="DY71" s="250"/>
      <c r="DZ71" s="250"/>
      <c r="EA71" s="250"/>
      <c r="EB71" s="250"/>
      <c r="EC71" s="250"/>
      <c r="ED71" s="250"/>
      <c r="EE71" s="250"/>
      <c r="EF71" s="250"/>
      <c r="EG71" s="250"/>
      <c r="EH71" s="250"/>
      <c r="EI71" s="250"/>
      <c r="EJ71" s="250"/>
      <c r="EK71" s="250"/>
      <c r="EL71" s="250"/>
      <c r="EM71" s="250"/>
      <c r="EN71" s="250"/>
      <c r="EO71" s="250"/>
      <c r="EP71" s="250"/>
      <c r="EQ71" s="250"/>
      <c r="ER71" s="250"/>
      <c r="ES71" s="250"/>
      <c r="ET71" s="250"/>
      <c r="EU71" s="250"/>
      <c r="EV71" s="250"/>
      <c r="EW71" s="250"/>
      <c r="EX71" s="250"/>
      <c r="EY71" s="250"/>
      <c r="EZ71" s="250"/>
      <c r="FA71" s="250"/>
      <c r="FB71" s="250"/>
      <c r="FC71" s="250"/>
      <c r="FD71" s="250"/>
      <c r="FE71" s="250"/>
      <c r="FF71" s="250"/>
      <c r="FG71" s="250"/>
      <c r="FH71" s="250"/>
      <c r="FI71" s="250"/>
      <c r="FJ71" s="250"/>
      <c r="FK71" s="250"/>
      <c r="FL71" s="265"/>
      <c r="FM71" s="250"/>
      <c r="FN71" s="250"/>
      <c r="FO71" s="250"/>
      <c r="FP71" s="250"/>
      <c r="FQ71" s="250"/>
      <c r="FR71" s="250"/>
      <c r="FS71" s="250"/>
      <c r="FT71" s="250"/>
      <c r="FU71" s="250"/>
      <c r="FV71" s="250"/>
      <c r="FW71" s="250"/>
      <c r="FX71" s="250"/>
      <c r="FY71" s="250"/>
      <c r="FZ71" s="250"/>
      <c r="GA71" s="250"/>
      <c r="GB71" s="250"/>
      <c r="GC71" s="250"/>
      <c r="GD71" s="250"/>
      <c r="GE71" s="250"/>
      <c r="GF71" s="250"/>
      <c r="GG71" s="250"/>
      <c r="GH71" s="250"/>
      <c r="GI71" s="250"/>
      <c r="GJ71" s="250"/>
      <c r="GK71" s="250"/>
      <c r="GL71" s="250"/>
      <c r="GM71" s="250"/>
      <c r="GN71" s="250"/>
      <c r="GO71" s="250"/>
      <c r="GP71" s="250"/>
      <c r="GQ71" s="250"/>
      <c r="GR71" s="250"/>
      <c r="GS71" s="250"/>
      <c r="GT71" s="250"/>
      <c r="GU71" s="250"/>
      <c r="GV71" s="250"/>
      <c r="GW71" s="250"/>
      <c r="GX71" s="250"/>
      <c r="GY71" s="250"/>
      <c r="GZ71" s="250"/>
      <c r="HA71" s="250"/>
      <c r="HB71" s="250"/>
      <c r="HC71" s="250"/>
      <c r="HD71" s="250"/>
      <c r="HE71" s="250"/>
      <c r="HF71" s="250"/>
      <c r="HG71" s="250"/>
      <c r="HH71" s="250"/>
      <c r="HI71" s="250"/>
      <c r="HJ71" s="250"/>
      <c r="HK71" s="250"/>
      <c r="HL71" s="250"/>
      <c r="HM71" s="250"/>
      <c r="HN71" s="250"/>
      <c r="HO71" s="250"/>
      <c r="HP71" s="250"/>
    </row>
    <row r="72" spans="1:224" s="252" customFormat="1" ht="15" customHeight="1" thickTop="1" thickBot="1">
      <c r="A72" s="164"/>
      <c r="B72" s="164"/>
      <c r="C72" s="318" t="s">
        <v>400</v>
      </c>
      <c r="D72" s="277"/>
      <c r="E72" s="278"/>
      <c r="F72" s="277"/>
      <c r="G72" s="278"/>
      <c r="H72" s="277"/>
      <c r="I72" s="278"/>
      <c r="J72" s="277"/>
      <c r="K72" s="278"/>
      <c r="L72" s="277"/>
      <c r="M72" s="278"/>
      <c r="N72" s="294"/>
      <c r="O72" s="278"/>
      <c r="P72" s="294">
        <f>P71-P69</f>
        <v>-181466893.94666684</v>
      </c>
      <c r="Q72" s="278">
        <f t="shared" si="22"/>
        <v>-5.7047121643089227</v>
      </c>
      <c r="R72" s="294">
        <f>R71-R69</f>
        <v>-176517489.24729973</v>
      </c>
      <c r="S72" s="278">
        <f t="shared" si="7"/>
        <v>-5.2503714826680463</v>
      </c>
      <c r="T72" s="294">
        <f>T71-T69</f>
        <v>-107469853.04249994</v>
      </c>
      <c r="U72" s="278">
        <f t="shared" si="8"/>
        <v>-3.1079514457474171</v>
      </c>
      <c r="V72" s="438">
        <f>V71-V69</f>
        <v>-265079281.12499976</v>
      </c>
      <c r="W72" s="443">
        <f t="shared" si="9"/>
        <v>-7.3735544123782972</v>
      </c>
      <c r="X72" s="279"/>
      <c r="Y72" s="279"/>
      <c r="Z72" s="279"/>
      <c r="AA72" s="279"/>
      <c r="AB72" s="279"/>
      <c r="AC72" s="279"/>
      <c r="AD72" s="279"/>
      <c r="AE72" s="279"/>
      <c r="AF72" s="279"/>
      <c r="AG72" s="314"/>
      <c r="AH72" s="466"/>
      <c r="AI72" s="467"/>
      <c r="AJ72" s="249"/>
      <c r="AK72" s="249"/>
      <c r="AL72" s="249"/>
      <c r="AM72" s="249"/>
      <c r="AN72" s="249"/>
      <c r="AO72" s="249"/>
      <c r="AP72" s="249"/>
      <c r="AQ72" s="250"/>
      <c r="AR72" s="250"/>
      <c r="AS72" s="250"/>
      <c r="AT72" s="250"/>
      <c r="AU72" s="250"/>
      <c r="AV72" s="250"/>
      <c r="AW72" s="250"/>
      <c r="AX72" s="250"/>
      <c r="AY72" s="250"/>
      <c r="AZ72" s="250"/>
      <c r="BA72" s="250"/>
      <c r="BB72" s="250"/>
      <c r="BC72" s="250"/>
      <c r="BD72" s="250"/>
      <c r="BE72" s="250"/>
      <c r="BF72" s="250"/>
      <c r="BG72" s="250"/>
      <c r="BH72" s="250"/>
      <c r="BI72" s="250"/>
      <c r="BJ72" s="250"/>
      <c r="BK72" s="250"/>
      <c r="BL72" s="250"/>
      <c r="BM72" s="250"/>
      <c r="BN72" s="250"/>
      <c r="BO72" s="250"/>
      <c r="BP72" s="250"/>
      <c r="BQ72" s="250"/>
      <c r="BR72" s="250"/>
      <c r="BS72" s="250"/>
      <c r="BT72" s="250"/>
      <c r="BU72" s="250"/>
      <c r="BV72" s="250"/>
      <c r="BW72" s="250"/>
      <c r="BX72" s="250"/>
      <c r="BY72" s="250"/>
      <c r="BZ72" s="250"/>
      <c r="CA72" s="250"/>
      <c r="CB72" s="250"/>
      <c r="CC72" s="250"/>
      <c r="CD72" s="250"/>
      <c r="CE72" s="250"/>
      <c r="CF72" s="250"/>
      <c r="CG72" s="250"/>
      <c r="CH72" s="250"/>
      <c r="CI72" s="250"/>
      <c r="CJ72" s="250"/>
      <c r="CK72" s="250"/>
      <c r="CL72" s="250"/>
      <c r="CM72" s="250"/>
      <c r="CN72" s="250"/>
      <c r="CO72" s="250"/>
      <c r="CP72" s="250"/>
      <c r="CQ72" s="250"/>
      <c r="CR72" s="250"/>
      <c r="CS72" s="250"/>
      <c r="CT72" s="250"/>
      <c r="CU72" s="250"/>
      <c r="CV72" s="250"/>
      <c r="CW72" s="250"/>
      <c r="CX72" s="250"/>
      <c r="CY72" s="250"/>
      <c r="CZ72" s="250"/>
      <c r="DA72" s="250"/>
      <c r="DB72" s="250"/>
      <c r="DC72" s="250"/>
      <c r="DD72" s="250"/>
      <c r="DE72" s="250"/>
      <c r="DF72" s="250"/>
      <c r="DG72" s="250"/>
      <c r="DH72" s="250"/>
      <c r="DI72" s="250"/>
      <c r="DJ72" s="250"/>
      <c r="DK72" s="250"/>
      <c r="DL72" s="250"/>
      <c r="DM72" s="250"/>
      <c r="DN72" s="250"/>
      <c r="DO72" s="250"/>
      <c r="DP72" s="250"/>
      <c r="DQ72" s="250"/>
      <c r="DR72" s="250"/>
      <c r="DS72" s="250"/>
      <c r="DT72" s="250"/>
      <c r="DU72" s="250"/>
      <c r="DV72" s="250"/>
      <c r="DW72" s="250"/>
      <c r="DX72" s="250"/>
      <c r="DY72" s="250"/>
      <c r="DZ72" s="250"/>
      <c r="EA72" s="250"/>
      <c r="EB72" s="250"/>
      <c r="EC72" s="250"/>
      <c r="ED72" s="250"/>
      <c r="EE72" s="250"/>
      <c r="EF72" s="250"/>
      <c r="EG72" s="250"/>
      <c r="EH72" s="250"/>
      <c r="EI72" s="250"/>
      <c r="EJ72" s="250"/>
      <c r="EK72" s="250"/>
      <c r="EL72" s="250"/>
      <c r="EM72" s="250"/>
      <c r="EN72" s="250"/>
      <c r="EO72" s="250"/>
      <c r="EP72" s="250"/>
      <c r="EQ72" s="250"/>
      <c r="ER72" s="250"/>
      <c r="ES72" s="250"/>
      <c r="ET72" s="250"/>
      <c r="EU72" s="250"/>
      <c r="EV72" s="250"/>
      <c r="EW72" s="250"/>
      <c r="EX72" s="250"/>
      <c r="EY72" s="250"/>
      <c r="EZ72" s="250"/>
      <c r="FA72" s="250"/>
      <c r="FB72" s="250"/>
      <c r="FC72" s="250"/>
      <c r="FD72" s="250"/>
      <c r="FE72" s="250"/>
      <c r="FF72" s="250"/>
      <c r="FG72" s="250"/>
      <c r="FH72" s="250"/>
      <c r="FI72" s="250"/>
      <c r="FJ72" s="250"/>
      <c r="FK72" s="250"/>
      <c r="FL72" s="265"/>
      <c r="FM72" s="250"/>
      <c r="FN72" s="250"/>
      <c r="FO72" s="250"/>
      <c r="FP72" s="250"/>
      <c r="FQ72" s="250"/>
      <c r="FR72" s="250"/>
      <c r="FS72" s="250"/>
      <c r="FT72" s="250"/>
      <c r="FU72" s="250"/>
      <c r="FV72" s="250"/>
      <c r="FW72" s="250"/>
      <c r="FX72" s="250"/>
      <c r="FY72" s="250"/>
      <c r="FZ72" s="250"/>
      <c r="GA72" s="250"/>
      <c r="GB72" s="250"/>
      <c r="GC72" s="250"/>
      <c r="GD72" s="250"/>
      <c r="GE72" s="250"/>
      <c r="GF72" s="250"/>
      <c r="GG72" s="250"/>
      <c r="GH72" s="250"/>
      <c r="GI72" s="250"/>
      <c r="GJ72" s="250"/>
      <c r="GK72" s="250"/>
      <c r="GL72" s="250"/>
      <c r="GM72" s="250"/>
      <c r="GN72" s="250"/>
      <c r="GO72" s="250"/>
      <c r="GP72" s="250"/>
      <c r="GQ72" s="250"/>
      <c r="GR72" s="250"/>
      <c r="GS72" s="250"/>
      <c r="GT72" s="250"/>
      <c r="GU72" s="250"/>
      <c r="GV72" s="250"/>
      <c r="GW72" s="250"/>
      <c r="GX72" s="250"/>
      <c r="GY72" s="250"/>
      <c r="GZ72" s="250"/>
      <c r="HA72" s="250"/>
      <c r="HB72" s="250"/>
      <c r="HC72" s="250"/>
      <c r="HD72" s="250"/>
      <c r="HE72" s="250"/>
      <c r="HF72" s="250"/>
      <c r="HG72" s="250"/>
      <c r="HH72" s="250"/>
      <c r="HI72" s="250"/>
      <c r="HJ72" s="250"/>
      <c r="HK72" s="250"/>
      <c r="HL72" s="250"/>
      <c r="HM72" s="250"/>
      <c r="HN72" s="250"/>
      <c r="HO72" s="250"/>
      <c r="HP72" s="250"/>
    </row>
    <row r="73" spans="1:224" s="252" customFormat="1" ht="15" customHeight="1" thickTop="1" thickBot="1">
      <c r="A73" s="164"/>
      <c r="B73" s="164"/>
      <c r="C73" s="318" t="str">
        <f>IF(MasterSheet!$A$1=1,MasterSheet!C315,MasterSheet!B315)</f>
        <v>Primarni deficit</v>
      </c>
      <c r="D73" s="277">
        <f>+D71+D45</f>
        <v>95998874.890199542</v>
      </c>
      <c r="E73" s="278">
        <f t="shared" si="16"/>
        <v>4.4673495690911418</v>
      </c>
      <c r="F73" s="277">
        <f>+F71+F45</f>
        <v>208885468.05999988</v>
      </c>
      <c r="G73" s="278">
        <f t="shared" si="17"/>
        <v>7.7927800059690311</v>
      </c>
      <c r="H73" s="277">
        <f>+H71+H45</f>
        <v>9453037.2074566446</v>
      </c>
      <c r="I73" s="278">
        <f t="shared" si="18"/>
        <v>0.30635977467774972</v>
      </c>
      <c r="J73" s="277">
        <f>+J71+J45</f>
        <v>-146682055.89449951</v>
      </c>
      <c r="K73" s="278">
        <f t="shared" si="19"/>
        <v>-4.9205654442971998</v>
      </c>
      <c r="L73" s="277">
        <f>+L71+L45</f>
        <v>-119515218.23153833</v>
      </c>
      <c r="M73" s="278">
        <f t="shared" si="20"/>
        <v>-3.8244869834092263</v>
      </c>
      <c r="N73" s="277">
        <f>+N71+N45</f>
        <v>-128794426.5700002</v>
      </c>
      <c r="O73" s="278">
        <f t="shared" si="21"/>
        <v>-3.9446991292496234</v>
      </c>
      <c r="P73" s="277">
        <f>+P71+P45</f>
        <v>-77356422.576666832</v>
      </c>
      <c r="Q73" s="278">
        <f t="shared" si="22"/>
        <v>-2.4318271793985171</v>
      </c>
      <c r="R73" s="277">
        <f>+R71-R69+R45</f>
        <v>-105247421.64729972</v>
      </c>
      <c r="S73" s="278">
        <f t="shared" si="7"/>
        <v>-3.1305003464396108</v>
      </c>
      <c r="T73" s="277">
        <f>+T71+T45</f>
        <v>-22054852.68249993</v>
      </c>
      <c r="U73" s="278">
        <f t="shared" si="8"/>
        <v>-0.63781059841232923</v>
      </c>
      <c r="V73" s="423">
        <f>+V72+V45</f>
        <v>-178833709.07499978</v>
      </c>
      <c r="W73" s="443">
        <f t="shared" si="9"/>
        <v>-4.9745120744088958</v>
      </c>
      <c r="X73" s="279"/>
      <c r="Y73" s="279"/>
      <c r="Z73" s="279"/>
      <c r="AA73" s="279"/>
      <c r="AB73" s="279"/>
      <c r="AC73" s="279"/>
      <c r="AD73" s="279"/>
      <c r="AE73" s="279"/>
      <c r="AF73" s="279"/>
      <c r="AG73" s="314"/>
      <c r="AH73" s="466"/>
      <c r="AI73" s="467"/>
      <c r="AJ73" s="249"/>
      <c r="AK73" s="249"/>
      <c r="AL73" s="249"/>
      <c r="AM73" s="249"/>
      <c r="AN73" s="249"/>
      <c r="AO73" s="249"/>
      <c r="AP73" s="249"/>
      <c r="AQ73" s="250"/>
      <c r="AR73" s="250"/>
      <c r="AS73" s="250"/>
      <c r="AT73" s="250"/>
      <c r="AU73" s="250"/>
      <c r="AV73" s="250"/>
      <c r="AW73" s="250"/>
      <c r="AX73" s="250"/>
      <c r="AY73" s="250"/>
      <c r="AZ73" s="250"/>
      <c r="BA73" s="250"/>
      <c r="BB73" s="250"/>
      <c r="BC73" s="250"/>
      <c r="BD73" s="250"/>
      <c r="BE73" s="250"/>
      <c r="BF73" s="250"/>
      <c r="BG73" s="250"/>
      <c r="BH73" s="250"/>
      <c r="BI73" s="250"/>
      <c r="BJ73" s="250"/>
      <c r="BK73" s="250"/>
      <c r="BL73" s="250"/>
      <c r="BM73" s="250"/>
      <c r="BN73" s="250"/>
      <c r="BO73" s="250"/>
      <c r="BP73" s="250"/>
      <c r="BQ73" s="250"/>
      <c r="BR73" s="250"/>
      <c r="BS73" s="250"/>
      <c r="BT73" s="250"/>
      <c r="BU73" s="250"/>
      <c r="BV73" s="250"/>
      <c r="BW73" s="250"/>
      <c r="BX73" s="250"/>
      <c r="BY73" s="250"/>
      <c r="BZ73" s="250"/>
      <c r="CA73" s="250"/>
      <c r="CB73" s="250"/>
      <c r="CC73" s="250"/>
      <c r="CD73" s="250"/>
      <c r="CE73" s="250"/>
      <c r="CF73" s="250"/>
      <c r="CG73" s="250"/>
      <c r="CH73" s="250"/>
      <c r="CI73" s="250"/>
      <c r="CJ73" s="250"/>
      <c r="CK73" s="250"/>
      <c r="CL73" s="250"/>
      <c r="CM73" s="250"/>
      <c r="CN73" s="250"/>
      <c r="CO73" s="250"/>
      <c r="CP73" s="250"/>
      <c r="CQ73" s="250"/>
      <c r="CR73" s="250"/>
      <c r="CS73" s="250"/>
      <c r="CT73" s="250"/>
      <c r="CU73" s="250"/>
      <c r="CV73" s="250"/>
      <c r="CW73" s="250"/>
      <c r="CX73" s="250"/>
      <c r="CY73" s="250"/>
      <c r="CZ73" s="250"/>
      <c r="DA73" s="250"/>
      <c r="DB73" s="250"/>
      <c r="DC73" s="250"/>
      <c r="DD73" s="250"/>
      <c r="DE73" s="250"/>
      <c r="DF73" s="250"/>
      <c r="DG73" s="250"/>
      <c r="DH73" s="250"/>
      <c r="DI73" s="250"/>
      <c r="DJ73" s="250"/>
      <c r="DK73" s="250"/>
      <c r="DL73" s="250"/>
      <c r="DM73" s="250"/>
      <c r="DN73" s="250"/>
      <c r="DO73" s="250"/>
      <c r="DP73" s="250"/>
      <c r="DQ73" s="250"/>
      <c r="DR73" s="250"/>
      <c r="DS73" s="250"/>
      <c r="DT73" s="250"/>
      <c r="DU73" s="250"/>
      <c r="DV73" s="250"/>
      <c r="DW73" s="250"/>
      <c r="DX73" s="250"/>
      <c r="DY73" s="250"/>
      <c r="DZ73" s="250"/>
      <c r="EA73" s="250"/>
      <c r="EB73" s="250"/>
      <c r="EC73" s="250"/>
      <c r="ED73" s="250"/>
      <c r="EE73" s="250"/>
      <c r="EF73" s="250"/>
      <c r="EG73" s="250"/>
      <c r="EH73" s="250"/>
      <c r="EI73" s="250"/>
      <c r="EJ73" s="250"/>
      <c r="EK73" s="250"/>
      <c r="EL73" s="250"/>
      <c r="EM73" s="250"/>
      <c r="EN73" s="250"/>
      <c r="EO73" s="250"/>
      <c r="EP73" s="250"/>
      <c r="EQ73" s="250"/>
      <c r="ER73" s="250"/>
      <c r="ES73" s="250"/>
      <c r="ET73" s="250"/>
      <c r="EU73" s="250"/>
      <c r="EV73" s="250"/>
      <c r="EW73" s="250"/>
      <c r="EX73" s="250"/>
      <c r="EY73" s="250"/>
      <c r="EZ73" s="250"/>
      <c r="FA73" s="250"/>
      <c r="FB73" s="250"/>
      <c r="FC73" s="250"/>
      <c r="FD73" s="250"/>
      <c r="FE73" s="250"/>
      <c r="FF73" s="250"/>
      <c r="FG73" s="250"/>
      <c r="FH73" s="250"/>
      <c r="FI73" s="250"/>
      <c r="FJ73" s="250"/>
      <c r="FK73" s="250"/>
      <c r="FL73" s="265"/>
      <c r="FM73" s="250"/>
      <c r="FN73" s="250"/>
      <c r="FO73" s="250"/>
      <c r="FP73" s="250"/>
      <c r="FQ73" s="250"/>
      <c r="FR73" s="250"/>
      <c r="FS73" s="250"/>
      <c r="FT73" s="250"/>
      <c r="FU73" s="250"/>
      <c r="FV73" s="250"/>
      <c r="FW73" s="250"/>
      <c r="FX73" s="250"/>
      <c r="FY73" s="250"/>
      <c r="FZ73" s="250"/>
      <c r="GA73" s="250"/>
      <c r="GB73" s="250"/>
      <c r="GC73" s="250"/>
      <c r="GD73" s="250"/>
      <c r="GE73" s="250"/>
      <c r="GF73" s="250"/>
      <c r="GG73" s="250"/>
      <c r="GH73" s="250"/>
      <c r="GI73" s="250"/>
      <c r="GJ73" s="250"/>
      <c r="GK73" s="250"/>
      <c r="GL73" s="250"/>
      <c r="GM73" s="250"/>
      <c r="GN73" s="250"/>
      <c r="GO73" s="250"/>
      <c r="GP73" s="250"/>
      <c r="GQ73" s="250"/>
      <c r="GR73" s="250"/>
      <c r="GS73" s="250"/>
      <c r="GT73" s="250"/>
      <c r="GU73" s="250"/>
      <c r="GV73" s="250"/>
      <c r="GW73" s="250"/>
      <c r="GX73" s="250"/>
      <c r="GY73" s="250"/>
      <c r="GZ73" s="250"/>
      <c r="HA73" s="250"/>
      <c r="HB73" s="250"/>
      <c r="HC73" s="250"/>
      <c r="HD73" s="250"/>
      <c r="HE73" s="250"/>
      <c r="HF73" s="250"/>
      <c r="HG73" s="250"/>
      <c r="HH73" s="250"/>
      <c r="HI73" s="250"/>
      <c r="HJ73" s="250"/>
      <c r="HK73" s="250"/>
      <c r="HL73" s="250"/>
      <c r="HM73" s="250"/>
      <c r="HN73" s="250"/>
      <c r="HO73" s="250"/>
      <c r="HP73" s="250"/>
    </row>
    <row r="74" spans="1:224" ht="15" customHeight="1" thickTop="1" thickBot="1">
      <c r="A74" s="160"/>
      <c r="B74" s="160"/>
      <c r="C74" s="319" t="str">
        <f>IF(MasterSheet!$A$1=1,MasterSheet!C316,MasterSheet!B316)</f>
        <v>Otplata duga</v>
      </c>
      <c r="D74" s="357">
        <f>SUM(D75:D76)</f>
        <v>59394295.849999994</v>
      </c>
      <c r="E74" s="358">
        <f t="shared" si="16"/>
        <v>2.7639394969519286</v>
      </c>
      <c r="F74" s="357">
        <f>SUM(F75:F76)</f>
        <v>113969955.37</v>
      </c>
      <c r="G74" s="358">
        <f t="shared" si="17"/>
        <v>4.2518170255549341</v>
      </c>
      <c r="H74" s="357">
        <f>SUM(H75:H76)</f>
        <v>72753203.902480006</v>
      </c>
      <c r="I74" s="358">
        <f t="shared" si="18"/>
        <v>2.3578300461005965</v>
      </c>
      <c r="J74" s="357">
        <f>SUM(J75:J76)</f>
        <v>102056337.06999999</v>
      </c>
      <c r="K74" s="358">
        <f t="shared" si="19"/>
        <v>3.4235604518617908</v>
      </c>
      <c r="L74" s="357">
        <f>SUM(L75:L76)</f>
        <v>107480342.84999999</v>
      </c>
      <c r="M74" s="358">
        <f t="shared" si="20"/>
        <v>3.4393709711999993</v>
      </c>
      <c r="N74" s="357">
        <f>SUM(N75:N76)</f>
        <v>99876516.609999999</v>
      </c>
      <c r="O74" s="358">
        <f t="shared" si="21"/>
        <v>3.0590051029096479</v>
      </c>
      <c r="P74" s="357">
        <f>SUM(P75:P76)</f>
        <v>143304644.04000002</v>
      </c>
      <c r="Q74" s="358">
        <f t="shared" si="22"/>
        <v>4.5050186746306196</v>
      </c>
      <c r="R74" s="357">
        <f>SUM(R75:R77)</f>
        <v>225497698.97999999</v>
      </c>
      <c r="S74" s="358">
        <f t="shared" si="7"/>
        <v>6.7072486311719208</v>
      </c>
      <c r="T74" s="357">
        <f>SUM(T75:T77)</f>
        <v>452153280.73000002</v>
      </c>
      <c r="U74" s="358">
        <f t="shared" si="8"/>
        <v>13.075950164261545</v>
      </c>
      <c r="V74" s="439">
        <f>SUM(V75:V77)</f>
        <v>568665579.97000003</v>
      </c>
      <c r="W74" s="454">
        <f t="shared" si="9"/>
        <v>15.818235882336579</v>
      </c>
      <c r="X74" s="253"/>
      <c r="Y74" s="253"/>
      <c r="Z74" s="253"/>
      <c r="AA74" s="253"/>
      <c r="AB74" s="253"/>
      <c r="AC74" s="253"/>
      <c r="AD74" s="253"/>
      <c r="AE74" s="253"/>
      <c r="AF74" s="253"/>
      <c r="AG74" s="314"/>
      <c r="AH74" s="465"/>
      <c r="AI74" s="162"/>
      <c r="AJ74" s="162"/>
      <c r="AK74" s="162"/>
      <c r="AL74" s="162"/>
      <c r="AM74" s="162"/>
      <c r="AN74" s="162"/>
      <c r="AO74" s="162"/>
      <c r="AP74" s="162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  <c r="EN74" s="197"/>
      <c r="EO74" s="197"/>
      <c r="EP74" s="197"/>
      <c r="EQ74" s="197"/>
      <c r="ER74" s="197"/>
      <c r="ES74" s="197"/>
      <c r="ET74" s="197"/>
      <c r="EU74" s="197"/>
      <c r="EV74" s="197"/>
      <c r="EW74" s="197"/>
      <c r="EX74" s="197"/>
      <c r="EY74" s="197"/>
      <c r="EZ74" s="197"/>
      <c r="FA74" s="197"/>
      <c r="FB74" s="197"/>
      <c r="FC74" s="197"/>
      <c r="FD74" s="197"/>
      <c r="FE74" s="197"/>
      <c r="FF74" s="197"/>
      <c r="FG74" s="197"/>
      <c r="FH74" s="197"/>
      <c r="FI74" s="197"/>
      <c r="FJ74" s="197"/>
      <c r="FK74" s="197"/>
      <c r="FL74" s="265"/>
      <c r="FM74" s="197"/>
      <c r="FN74" s="197"/>
      <c r="FO74" s="197"/>
      <c r="FP74" s="197"/>
      <c r="FQ74" s="197"/>
      <c r="FR74" s="197"/>
      <c r="FS74" s="197"/>
      <c r="FT74" s="197"/>
      <c r="FU74" s="197"/>
      <c r="FV74" s="197"/>
      <c r="FW74" s="197"/>
      <c r="FX74" s="197"/>
      <c r="FY74" s="197"/>
      <c r="FZ74" s="197"/>
      <c r="GA74" s="197"/>
      <c r="GB74" s="197"/>
      <c r="GC74" s="197"/>
      <c r="GD74" s="197"/>
      <c r="GE74" s="197"/>
      <c r="GF74" s="197"/>
      <c r="GG74" s="197"/>
      <c r="GH74" s="197"/>
      <c r="GI74" s="197"/>
      <c r="GJ74" s="197"/>
      <c r="GK74" s="197"/>
      <c r="GL74" s="197"/>
      <c r="GM74" s="197"/>
      <c r="GN74" s="197"/>
      <c r="GO74" s="197"/>
      <c r="GP74" s="197"/>
      <c r="GQ74" s="197"/>
      <c r="GR74" s="197"/>
      <c r="GS74" s="197"/>
      <c r="GT74" s="197"/>
      <c r="GU74" s="197"/>
      <c r="GV74" s="197"/>
      <c r="GW74" s="197"/>
      <c r="GX74" s="197"/>
      <c r="GY74" s="197"/>
      <c r="GZ74" s="197"/>
      <c r="HA74" s="197"/>
      <c r="HB74" s="197"/>
      <c r="HC74" s="197"/>
      <c r="HD74" s="197"/>
      <c r="HE74" s="197"/>
      <c r="HF74" s="197"/>
      <c r="HG74" s="197"/>
      <c r="HH74" s="197"/>
      <c r="HI74" s="197"/>
      <c r="HJ74" s="197"/>
      <c r="HK74" s="197"/>
      <c r="HL74" s="197"/>
      <c r="HM74" s="197"/>
      <c r="HN74" s="197"/>
      <c r="HO74" s="197"/>
      <c r="HP74" s="197"/>
    </row>
    <row r="75" spans="1:224" ht="15" customHeight="1" thickTop="1">
      <c r="A75" s="160"/>
      <c r="B75" s="160"/>
      <c r="C75" s="212" t="str">
        <f>IF(MasterSheet!$A$1=1,MasterSheet!C317,MasterSheet!B317)</f>
        <v>Otplata glavnice rezidentima</v>
      </c>
      <c r="D75" s="359">
        <f>+'Cental Budget_int'!D88+'Local Government_int'!D91</f>
        <v>45134259.909999996</v>
      </c>
      <c r="E75" s="360">
        <f t="shared" si="16"/>
        <v>2.1003424966261806</v>
      </c>
      <c r="F75" s="359">
        <f>+'Cental Budget_int'!F88+'Local Government_int'!F91</f>
        <v>29729051.460000001</v>
      </c>
      <c r="G75" s="360">
        <f t="shared" si="17"/>
        <v>1.1090860458869614</v>
      </c>
      <c r="H75" s="359">
        <f>+'Cental Budget_int'!H88+'Local Government_int'!H91</f>
        <v>52839148.952959999</v>
      </c>
      <c r="I75" s="360">
        <f t="shared" si="18"/>
        <v>1.7124432510033705</v>
      </c>
      <c r="J75" s="359">
        <f>+'Cental Budget_int'!J88+'Local Government_int'!J91</f>
        <v>76653571.25</v>
      </c>
      <c r="K75" s="360">
        <f t="shared" si="19"/>
        <v>2.5714046041596781</v>
      </c>
      <c r="L75" s="359">
        <f>+'Cental Budget_int'!L88+'Local Government_int'!L91</f>
        <v>62137566.530000001</v>
      </c>
      <c r="M75" s="360">
        <f t="shared" si="20"/>
        <v>1.9884021289600002</v>
      </c>
      <c r="N75" s="359">
        <f>+'Cental Budget_int'!N88+'Local Government_int'!N91</f>
        <v>39559505.469999999</v>
      </c>
      <c r="O75" s="360">
        <f t="shared" si="21"/>
        <v>1.2116234447166923</v>
      </c>
      <c r="P75" s="359">
        <f>+'Cental Budget_int'!P88+'Local Government_int'!P91</f>
        <v>83429832.650000006</v>
      </c>
      <c r="Q75" s="360">
        <f t="shared" si="22"/>
        <v>2.6227548773970448</v>
      </c>
      <c r="R75" s="359">
        <f>+'Cental Budget_int'!R88+'Local Government_int'!R91</f>
        <v>119917771.14</v>
      </c>
      <c r="S75" s="360">
        <f t="shared" si="7"/>
        <v>3.5668581540749553</v>
      </c>
      <c r="T75" s="359">
        <f>+'Cental Budget_int'!T88+'Local Government_int'!T91</f>
        <v>254353222.45000002</v>
      </c>
      <c r="U75" s="360">
        <f t="shared" si="8"/>
        <v>7.355713654241014</v>
      </c>
      <c r="V75" s="440">
        <f>'Cental Budget_int'!V88+'Local Government_int'!V91</f>
        <v>246594426.35999998</v>
      </c>
      <c r="W75" s="455">
        <f t="shared" si="9"/>
        <v>6.8593720823365771</v>
      </c>
      <c r="X75" s="255"/>
      <c r="Y75" s="255"/>
      <c r="Z75" s="255"/>
      <c r="AA75" s="255"/>
      <c r="AB75" s="255"/>
      <c r="AC75" s="255"/>
      <c r="AD75" s="255"/>
      <c r="AE75" s="255"/>
      <c r="AF75" s="255"/>
      <c r="AG75" s="314"/>
      <c r="AH75" s="231"/>
      <c r="AI75" s="162"/>
      <c r="AJ75" s="162"/>
      <c r="AK75" s="162"/>
      <c r="AL75" s="162"/>
      <c r="AM75" s="162"/>
      <c r="AN75" s="162"/>
      <c r="AO75" s="162"/>
      <c r="AP75" s="162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  <c r="EN75" s="197"/>
      <c r="EO75" s="197"/>
      <c r="EP75" s="197"/>
      <c r="EQ75" s="197"/>
      <c r="ER75" s="197"/>
      <c r="ES75" s="197"/>
      <c r="ET75" s="197"/>
      <c r="EU75" s="197"/>
      <c r="EV75" s="197"/>
      <c r="EW75" s="197"/>
      <c r="EX75" s="197"/>
      <c r="EY75" s="197"/>
      <c r="EZ75" s="197"/>
      <c r="FA75" s="197"/>
      <c r="FB75" s="197"/>
      <c r="FC75" s="197"/>
      <c r="FD75" s="197"/>
      <c r="FE75" s="197"/>
      <c r="FF75" s="197"/>
      <c r="FG75" s="197"/>
      <c r="FH75" s="197"/>
      <c r="FI75" s="197"/>
      <c r="FJ75" s="197"/>
      <c r="FK75" s="197"/>
      <c r="FL75" s="265"/>
      <c r="FM75" s="197"/>
      <c r="FN75" s="197"/>
      <c r="FO75" s="197"/>
      <c r="FP75" s="197"/>
      <c r="FQ75" s="197"/>
      <c r="FR75" s="197"/>
      <c r="FS75" s="197"/>
      <c r="FT75" s="197"/>
      <c r="FU75" s="197"/>
      <c r="FV75" s="197"/>
      <c r="FW75" s="197"/>
      <c r="FX75" s="197"/>
      <c r="FY75" s="197"/>
      <c r="FZ75" s="197"/>
      <c r="GA75" s="197"/>
      <c r="GB75" s="197"/>
      <c r="GC75" s="197"/>
      <c r="GD75" s="197"/>
      <c r="GE75" s="197"/>
      <c r="GF75" s="197"/>
      <c r="GG75" s="197"/>
      <c r="GH75" s="197"/>
      <c r="GI75" s="197"/>
      <c r="GJ75" s="197"/>
      <c r="GK75" s="197"/>
      <c r="GL75" s="197"/>
      <c r="GM75" s="197"/>
      <c r="GN75" s="197"/>
      <c r="GO75" s="197"/>
      <c r="GP75" s="197"/>
      <c r="GQ75" s="197"/>
      <c r="GR75" s="197"/>
      <c r="GS75" s="197"/>
      <c r="GT75" s="197"/>
      <c r="GU75" s="197"/>
      <c r="GV75" s="197"/>
      <c r="GW75" s="197"/>
      <c r="GX75" s="197"/>
      <c r="GY75" s="197"/>
      <c r="GZ75" s="197"/>
      <c r="HA75" s="197"/>
      <c r="HB75" s="197"/>
      <c r="HC75" s="197"/>
      <c r="HD75" s="197"/>
      <c r="HE75" s="197"/>
      <c r="HF75" s="197"/>
      <c r="HG75" s="197"/>
      <c r="HH75" s="197"/>
      <c r="HI75" s="197"/>
      <c r="HJ75" s="197"/>
      <c r="HK75" s="197"/>
      <c r="HL75" s="197"/>
      <c r="HM75" s="197"/>
      <c r="HN75" s="197"/>
      <c r="HO75" s="197"/>
      <c r="HP75" s="197"/>
    </row>
    <row r="76" spans="1:224" ht="15" customHeight="1">
      <c r="A76" s="160"/>
      <c r="B76" s="160"/>
      <c r="C76" s="195" t="str">
        <f>IF(MasterSheet!$A$1=1,MasterSheet!C318,MasterSheet!B318)</f>
        <v>Otplata glavnice nerezidentima</v>
      </c>
      <c r="D76" s="353">
        <f>+'Cental Budget_int'!D89+'Local Government_int'!D92</f>
        <v>14260035.939999999</v>
      </c>
      <c r="E76" s="361">
        <f t="shared" si="16"/>
        <v>0.66359700032574798</v>
      </c>
      <c r="F76" s="353">
        <f>+'Cental Budget_int'!F89+'Local Government_int'!F92</f>
        <v>84240903.909999996</v>
      </c>
      <c r="G76" s="361">
        <f t="shared" si="17"/>
        <v>3.1427309796679723</v>
      </c>
      <c r="H76" s="353">
        <f>+'Cental Budget_int'!H89+'Local Government_int'!H92</f>
        <v>19914054.949519999</v>
      </c>
      <c r="I76" s="361">
        <f t="shared" si="18"/>
        <v>0.64538679509722574</v>
      </c>
      <c r="J76" s="353">
        <f>+'Cental Budget_int'!J89+'Local Government_int'!J92</f>
        <v>25402765.82</v>
      </c>
      <c r="K76" s="361">
        <f t="shared" si="19"/>
        <v>0.8521558477021135</v>
      </c>
      <c r="L76" s="353">
        <f>+'Cental Budget_int'!L89+'Local Government_int'!L92</f>
        <v>45342776.32</v>
      </c>
      <c r="M76" s="361">
        <f t="shared" si="20"/>
        <v>1.45096884224</v>
      </c>
      <c r="N76" s="353">
        <f>+'Cental Budget_int'!N89+'Local Government_int'!N92</f>
        <v>60317011.140000001</v>
      </c>
      <c r="O76" s="361">
        <f t="shared" si="21"/>
        <v>1.8473816581929556</v>
      </c>
      <c r="P76" s="353">
        <f>+'Cental Budget_int'!P89+'Local Government_int'!P92</f>
        <v>59874811.390000001</v>
      </c>
      <c r="Q76" s="361">
        <f t="shared" si="22"/>
        <v>1.8822637972335743</v>
      </c>
      <c r="R76" s="353">
        <f>+'Cental Budget_int'!R89+'Local Government_int'!R92</f>
        <v>52886483.579999998</v>
      </c>
      <c r="S76" s="361">
        <f t="shared" si="7"/>
        <v>1.5730661386079714</v>
      </c>
      <c r="T76" s="353">
        <f>+'Cental Budget_int'!T89+'Local Government_int'!T92</f>
        <v>197800058.28</v>
      </c>
      <c r="U76" s="361">
        <f t="shared" si="8"/>
        <v>5.7202365100205332</v>
      </c>
      <c r="V76" s="434">
        <f>'Cental Budget_int'!V89+'Local Government_int'!V92</f>
        <v>322071153.61000001</v>
      </c>
      <c r="W76" s="456">
        <f t="shared" si="9"/>
        <v>8.9588637999999996</v>
      </c>
      <c r="X76" s="255"/>
      <c r="Y76" s="459"/>
      <c r="Z76" s="255"/>
      <c r="AA76" s="255"/>
      <c r="AB76" s="255"/>
      <c r="AC76" s="255"/>
      <c r="AD76" s="255"/>
      <c r="AE76" s="255"/>
      <c r="AF76" s="255"/>
      <c r="AG76" s="314"/>
      <c r="AH76" s="231"/>
      <c r="AI76" s="162"/>
      <c r="AJ76" s="162"/>
      <c r="AK76" s="162"/>
      <c r="AL76" s="162"/>
      <c r="AM76" s="162"/>
      <c r="AN76" s="162"/>
      <c r="AO76" s="162"/>
      <c r="AP76" s="162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  <c r="ER76" s="197"/>
      <c r="ES76" s="197"/>
      <c r="ET76" s="197"/>
      <c r="EU76" s="197"/>
      <c r="EV76" s="197"/>
      <c r="EW76" s="197"/>
      <c r="EX76" s="197"/>
      <c r="EY76" s="197"/>
      <c r="EZ76" s="197"/>
      <c r="FA76" s="197"/>
      <c r="FB76" s="197"/>
      <c r="FC76" s="197"/>
      <c r="FD76" s="197"/>
      <c r="FE76" s="197"/>
      <c r="FF76" s="197"/>
      <c r="FG76" s="197"/>
      <c r="FH76" s="197"/>
      <c r="FI76" s="197"/>
      <c r="FJ76" s="197"/>
      <c r="FK76" s="197"/>
      <c r="FL76" s="265"/>
      <c r="FM76" s="197"/>
      <c r="FN76" s="197"/>
      <c r="FO76" s="197"/>
      <c r="FP76" s="197"/>
      <c r="FQ76" s="197"/>
      <c r="FR76" s="197"/>
      <c r="FS76" s="197"/>
      <c r="FT76" s="197"/>
      <c r="FU76" s="197"/>
      <c r="FV76" s="197"/>
      <c r="FW76" s="197"/>
      <c r="FX76" s="197"/>
      <c r="FY76" s="197"/>
      <c r="FZ76" s="197"/>
      <c r="GA76" s="197"/>
      <c r="GB76" s="197"/>
      <c r="GC76" s="197"/>
      <c r="GD76" s="197"/>
      <c r="GE76" s="197"/>
      <c r="GF76" s="197"/>
      <c r="GG76" s="197"/>
      <c r="GH76" s="197"/>
      <c r="GI76" s="197"/>
      <c r="GJ76" s="197"/>
      <c r="GK76" s="197"/>
      <c r="GL76" s="197"/>
      <c r="GM76" s="197"/>
      <c r="GN76" s="197"/>
      <c r="GO76" s="197"/>
      <c r="GP76" s="197"/>
      <c r="GQ76" s="197"/>
      <c r="GR76" s="197"/>
      <c r="GS76" s="197"/>
      <c r="GT76" s="197"/>
      <c r="GU76" s="197"/>
      <c r="GV76" s="197"/>
      <c r="GW76" s="197"/>
      <c r="GX76" s="197"/>
      <c r="GY76" s="197"/>
      <c r="GZ76" s="197"/>
      <c r="HA76" s="197"/>
      <c r="HB76" s="197"/>
      <c r="HC76" s="197"/>
      <c r="HD76" s="197"/>
      <c r="HE76" s="197"/>
      <c r="HF76" s="197"/>
      <c r="HG76" s="197"/>
      <c r="HH76" s="197"/>
      <c r="HI76" s="197"/>
      <c r="HJ76" s="197"/>
      <c r="HK76" s="197"/>
      <c r="HL76" s="197"/>
      <c r="HM76" s="197"/>
      <c r="HN76" s="197"/>
      <c r="HO76" s="197"/>
      <c r="HP76" s="197"/>
    </row>
    <row r="77" spans="1:224" ht="15" customHeight="1" thickBot="1">
      <c r="A77" s="160"/>
      <c r="B77" s="160"/>
      <c r="C77" s="195" t="str">
        <f>IF(MasterSheet!$A$1=1,MasterSheet!C319,MasterSheet!B319)</f>
        <v>Otplata obaveza iz prethodnog perioda</v>
      </c>
      <c r="D77" s="353">
        <f>+'Cental Budget_int'!D90+'Local Government_int'!D93</f>
        <v>61881008.200000003</v>
      </c>
      <c r="E77" s="361">
        <f t="shared" si="16"/>
        <v>2.8796597421936805</v>
      </c>
      <c r="F77" s="353">
        <f>+'Cental Budget_int'!F90+'Local Government_int'!F93</f>
        <v>68502296.530000001</v>
      </c>
      <c r="G77" s="361">
        <f t="shared" si="17"/>
        <v>2.5555790535347884</v>
      </c>
      <c r="H77" s="353">
        <f>+'Cental Budget_int'!H90+'Local Government_int'!H93</f>
        <v>72862816.192609996</v>
      </c>
      <c r="I77" s="361">
        <f t="shared" si="18"/>
        <v>2.3613824278133908</v>
      </c>
      <c r="J77" s="353">
        <f>+'Cental Budget_int'!J90+'Local Government_int'!J93</f>
        <v>85726035.49000001</v>
      </c>
      <c r="K77" s="361">
        <f t="shared" si="19"/>
        <v>2.8757475843676623</v>
      </c>
      <c r="L77" s="353">
        <f>+'Cental Budget_int'!L90+'Local Government_int'!L93</f>
        <v>89369817.959999993</v>
      </c>
      <c r="M77" s="361">
        <f t="shared" si="20"/>
        <v>2.85983417472</v>
      </c>
      <c r="N77" s="353">
        <f>+'Cental Budget_int'!N90+'Local Government_int'!N93</f>
        <v>82593404.900000006</v>
      </c>
      <c r="O77" s="361">
        <f t="shared" si="21"/>
        <v>2.5296601807044414</v>
      </c>
      <c r="P77" s="353">
        <f>+'Cental Budget_int'!P90+'Local Government_int'!P93</f>
        <v>47085653.239999995</v>
      </c>
      <c r="Q77" s="361">
        <f t="shared" si="22"/>
        <v>1.4802154429424708</v>
      </c>
      <c r="R77" s="353">
        <f>+'Cental Budget_int'!R90+'Local Government_int'!R93</f>
        <v>52693444.259999998</v>
      </c>
      <c r="S77" s="361">
        <f t="shared" si="7"/>
        <v>1.5673243384889946</v>
      </c>
      <c r="T77" s="353">
        <f>+'Cental Budget_int'!T90+'Local Government_int'!T93</f>
        <v>0</v>
      </c>
      <c r="U77" s="361">
        <f t="shared" si="8"/>
        <v>0</v>
      </c>
      <c r="V77" s="434">
        <v>0</v>
      </c>
      <c r="W77" s="456">
        <f t="shared" si="9"/>
        <v>0</v>
      </c>
      <c r="X77" s="255"/>
      <c r="Y77" s="255"/>
      <c r="Z77" s="255"/>
      <c r="AA77" s="255"/>
      <c r="AB77" s="255"/>
      <c r="AC77" s="255"/>
      <c r="AD77" s="255"/>
      <c r="AE77" s="255"/>
      <c r="AF77" s="255"/>
      <c r="AG77" s="314"/>
      <c r="AH77" s="231"/>
      <c r="AI77" s="162"/>
      <c r="AJ77" s="162"/>
      <c r="AK77" s="162"/>
      <c r="AL77" s="162"/>
      <c r="AM77" s="162"/>
      <c r="AN77" s="162"/>
      <c r="AO77" s="162"/>
      <c r="AP77" s="162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  <c r="EN77" s="197"/>
      <c r="EO77" s="197"/>
      <c r="EP77" s="197"/>
      <c r="EQ77" s="197"/>
      <c r="ER77" s="197"/>
      <c r="ES77" s="197"/>
      <c r="ET77" s="197"/>
      <c r="EU77" s="197"/>
      <c r="EV77" s="197"/>
      <c r="EW77" s="197"/>
      <c r="EX77" s="197"/>
      <c r="EY77" s="197"/>
      <c r="EZ77" s="197"/>
      <c r="FA77" s="197"/>
      <c r="FB77" s="197"/>
      <c r="FC77" s="197"/>
      <c r="FD77" s="197"/>
      <c r="FE77" s="197"/>
      <c r="FF77" s="197"/>
      <c r="FG77" s="197"/>
      <c r="FH77" s="197"/>
      <c r="FI77" s="197"/>
      <c r="FJ77" s="197"/>
      <c r="FK77" s="197"/>
      <c r="FL77" s="265"/>
      <c r="FM77" s="197"/>
      <c r="FN77" s="197"/>
      <c r="FO77" s="197"/>
      <c r="FP77" s="197"/>
      <c r="FQ77" s="197"/>
      <c r="FR77" s="197"/>
      <c r="FS77" s="197"/>
      <c r="FT77" s="197"/>
      <c r="FU77" s="197"/>
      <c r="FV77" s="197"/>
      <c r="FW77" s="197"/>
      <c r="FX77" s="197"/>
      <c r="FY77" s="197"/>
      <c r="FZ77" s="197"/>
      <c r="GA77" s="197"/>
      <c r="GB77" s="197"/>
      <c r="GC77" s="197"/>
      <c r="GD77" s="197"/>
      <c r="GE77" s="197"/>
      <c r="GF77" s="197"/>
      <c r="GG77" s="197"/>
      <c r="GH77" s="197"/>
      <c r="GI77" s="197"/>
      <c r="GJ77" s="197"/>
      <c r="GK77" s="197"/>
      <c r="GL77" s="197"/>
      <c r="GM77" s="197"/>
      <c r="GN77" s="197"/>
      <c r="GO77" s="197"/>
      <c r="GP77" s="197"/>
      <c r="GQ77" s="197"/>
      <c r="GR77" s="197"/>
      <c r="GS77" s="197"/>
      <c r="GT77" s="197"/>
      <c r="GU77" s="197"/>
      <c r="GV77" s="197"/>
      <c r="GW77" s="197"/>
      <c r="GX77" s="197"/>
      <c r="GY77" s="197"/>
      <c r="GZ77" s="197"/>
      <c r="HA77" s="197"/>
      <c r="HB77" s="197"/>
      <c r="HC77" s="197"/>
      <c r="HD77" s="197"/>
      <c r="HE77" s="197"/>
      <c r="HF77" s="197"/>
      <c r="HG77" s="197"/>
      <c r="HH77" s="197"/>
      <c r="HI77" s="197"/>
      <c r="HJ77" s="197"/>
      <c r="HK77" s="197"/>
      <c r="HL77" s="197"/>
      <c r="HM77" s="197"/>
      <c r="HN77" s="197"/>
      <c r="HO77" s="197"/>
      <c r="HP77" s="197"/>
    </row>
    <row r="78" spans="1:224" ht="15" customHeight="1" thickTop="1" thickBot="1">
      <c r="A78" s="160"/>
      <c r="B78" s="160"/>
      <c r="C78" s="319" t="str">
        <f>IF(MasterSheet!$A$1=1,MasterSheet!C321,MasterSheet!B321)</f>
        <v>Nedostajuća sredstva</v>
      </c>
      <c r="D78" s="357">
        <f>+D71-D74</f>
        <v>12749915.540199548</v>
      </c>
      <c r="E78" s="358">
        <f t="shared" si="16"/>
        <v>0.59332288799848976</v>
      </c>
      <c r="F78" s="357">
        <f>+F71-F74</f>
        <v>66980409.519999862</v>
      </c>
      <c r="G78" s="358">
        <f t="shared" si="17"/>
        <v>2.4988028173848114</v>
      </c>
      <c r="H78" s="357">
        <f>+H71-H74</f>
        <v>-87105858.75502336</v>
      </c>
      <c r="I78" s="358">
        <f t="shared" si="18"/>
        <v>-2.8229796070463884</v>
      </c>
      <c r="J78" s="357">
        <f>+J71-J74</f>
        <v>-274261131.0044995</v>
      </c>
      <c r="K78" s="358">
        <f t="shared" si="19"/>
        <v>-9.2003063067594599</v>
      </c>
      <c r="L78" s="357">
        <f>+L71-L74</f>
        <v>-258401839.55153832</v>
      </c>
      <c r="M78" s="358">
        <f t="shared" si="20"/>
        <v>-8.268858865649225</v>
      </c>
      <c r="N78" s="357">
        <f>+N71-N74</f>
        <v>-276274208.89000022</v>
      </c>
      <c r="O78" s="358">
        <f t="shared" si="21"/>
        <v>-8.4616909307810175</v>
      </c>
      <c r="P78" s="357">
        <f>+P72-P74</f>
        <v>-324771537.98666686</v>
      </c>
      <c r="Q78" s="358">
        <f t="shared" si="22"/>
        <v>-10.209730838939542</v>
      </c>
      <c r="R78" s="357">
        <f>+R72-R74</f>
        <v>-402015188.22729969</v>
      </c>
      <c r="S78" s="358">
        <f t="shared" si="7"/>
        <v>-11.957620113839967</v>
      </c>
      <c r="T78" s="357">
        <f>+T72-T74+T85</f>
        <v>-569352491.57999992</v>
      </c>
      <c r="U78" s="358">
        <f t="shared" si="8"/>
        <v>-16.465267693686915</v>
      </c>
      <c r="V78" s="439">
        <f>+V72-V74+V85</f>
        <v>-853169064.9599998</v>
      </c>
      <c r="W78" s="454">
        <f t="shared" si="9"/>
        <v>-23.732101946036156</v>
      </c>
      <c r="X78" s="253"/>
      <c r="Y78" s="253"/>
      <c r="Z78" s="253"/>
      <c r="AA78" s="253"/>
      <c r="AB78" s="253"/>
      <c r="AC78" s="253"/>
      <c r="AD78" s="253"/>
      <c r="AE78" s="253"/>
      <c r="AF78" s="253"/>
      <c r="AG78" s="314"/>
      <c r="AH78" s="231"/>
      <c r="AI78" s="162"/>
      <c r="AJ78" s="162"/>
      <c r="AK78" s="162"/>
      <c r="AL78" s="162"/>
      <c r="AM78" s="162"/>
      <c r="AN78" s="162"/>
      <c r="AO78" s="162"/>
      <c r="AP78" s="162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  <c r="EN78" s="197"/>
      <c r="EO78" s="197"/>
      <c r="EP78" s="197"/>
      <c r="EQ78" s="197"/>
      <c r="ER78" s="197"/>
      <c r="ES78" s="197"/>
      <c r="ET78" s="197"/>
      <c r="EU78" s="197"/>
      <c r="EV78" s="197"/>
      <c r="EW78" s="197"/>
      <c r="EX78" s="197"/>
      <c r="EY78" s="197"/>
      <c r="EZ78" s="197"/>
      <c r="FA78" s="197"/>
      <c r="FB78" s="197"/>
      <c r="FC78" s="197"/>
      <c r="FD78" s="197"/>
      <c r="FE78" s="197"/>
      <c r="FF78" s="197"/>
      <c r="FG78" s="197"/>
      <c r="FH78" s="197"/>
      <c r="FI78" s="197"/>
      <c r="FJ78" s="197"/>
      <c r="FK78" s="197"/>
      <c r="FL78" s="265"/>
      <c r="FM78" s="197"/>
      <c r="FN78" s="197"/>
      <c r="FO78" s="197"/>
      <c r="FP78" s="197"/>
      <c r="FQ78" s="197"/>
      <c r="FR78" s="197"/>
      <c r="FS78" s="197"/>
      <c r="FT78" s="197"/>
      <c r="FU78" s="197"/>
      <c r="FV78" s="197"/>
      <c r="FW78" s="197"/>
      <c r="FX78" s="197"/>
      <c r="FY78" s="197"/>
      <c r="FZ78" s="197"/>
      <c r="GA78" s="197"/>
      <c r="GB78" s="197"/>
      <c r="GC78" s="197"/>
      <c r="GD78" s="197"/>
      <c r="GE78" s="197"/>
      <c r="GF78" s="197"/>
      <c r="GG78" s="197"/>
      <c r="GH78" s="197"/>
      <c r="GI78" s="197"/>
      <c r="GJ78" s="197"/>
      <c r="GK78" s="197"/>
      <c r="GL78" s="197"/>
      <c r="GM78" s="197"/>
      <c r="GN78" s="197"/>
      <c r="GO78" s="197"/>
      <c r="GP78" s="197"/>
      <c r="GQ78" s="197"/>
      <c r="GR78" s="197"/>
      <c r="GS78" s="197"/>
      <c r="GT78" s="197"/>
      <c r="GU78" s="197"/>
      <c r="GV78" s="197"/>
      <c r="GW78" s="197"/>
      <c r="GX78" s="197"/>
      <c r="GY78" s="197"/>
      <c r="GZ78" s="197"/>
      <c r="HA78" s="197"/>
      <c r="HB78" s="197"/>
      <c r="HC78" s="197"/>
      <c r="HD78" s="197"/>
      <c r="HE78" s="197"/>
      <c r="HF78" s="197"/>
      <c r="HG78" s="197"/>
      <c r="HH78" s="197"/>
      <c r="HI78" s="197"/>
      <c r="HJ78" s="197"/>
      <c r="HK78" s="197"/>
      <c r="HL78" s="197"/>
      <c r="HM78" s="197"/>
      <c r="HN78" s="197"/>
      <c r="HO78" s="197"/>
      <c r="HP78" s="197"/>
    </row>
    <row r="79" spans="1:224" ht="15" customHeight="1" thickTop="1" thickBot="1">
      <c r="A79" s="160"/>
      <c r="B79" s="160"/>
      <c r="C79" s="319" t="str">
        <f>IF(MasterSheet!$A$1=1,MasterSheet!C322,MasterSheet!B322)</f>
        <v>Finansiranje</v>
      </c>
      <c r="D79" s="396">
        <f>+SUM(D80:D85)</f>
        <v>-12749915.540199548</v>
      </c>
      <c r="E79" s="358">
        <f t="shared" si="16"/>
        <v>-0.59332288799848976</v>
      </c>
      <c r="F79" s="357">
        <f>SUM(F80:F85)</f>
        <v>-66980409.5200001</v>
      </c>
      <c r="G79" s="358">
        <f t="shared" si="17"/>
        <v>-2.4988028173848198</v>
      </c>
      <c r="H79" s="357">
        <f>SUM(H80:H85)</f>
        <v>87105858.755023122</v>
      </c>
      <c r="I79" s="358">
        <f t="shared" si="18"/>
        <v>2.8229796070463808</v>
      </c>
      <c r="J79" s="357">
        <f>SUM(J80:J85)</f>
        <v>274261131.0044995</v>
      </c>
      <c r="K79" s="358">
        <f t="shared" si="19"/>
        <v>9.2003063067594599</v>
      </c>
      <c r="L79" s="357">
        <f>SUM(L80:L85)</f>
        <v>258401839.55153832</v>
      </c>
      <c r="M79" s="358">
        <f t="shared" si="20"/>
        <v>8.268858865649225</v>
      </c>
      <c r="N79" s="357">
        <f>SUM(N80:N85)</f>
        <v>276274208.88999999</v>
      </c>
      <c r="O79" s="358">
        <f t="shared" si="21"/>
        <v>8.4616909307810104</v>
      </c>
      <c r="P79" s="357">
        <f>SUM(P80:P85)</f>
        <v>324771537.98666656</v>
      </c>
      <c r="Q79" s="358">
        <f t="shared" si="22"/>
        <v>10.209730838939533</v>
      </c>
      <c r="R79" s="357">
        <f>SUM(R80:R85)+R69</f>
        <v>402008713.17729956</v>
      </c>
      <c r="S79" s="358">
        <f t="shared" si="7"/>
        <v>11.957427518658523</v>
      </c>
      <c r="T79" s="357">
        <f>SUM(T80:T84)+T69</f>
        <v>569352491.58000004</v>
      </c>
      <c r="U79" s="358">
        <f t="shared" si="8"/>
        <v>16.465267693686922</v>
      </c>
      <c r="V79" s="439">
        <f>SUM(V80:V84)</f>
        <v>853170497.07000005</v>
      </c>
      <c r="W79" s="454">
        <f t="shared" si="9"/>
        <v>23.732141782197498</v>
      </c>
      <c r="X79" s="253"/>
      <c r="Y79" s="253"/>
      <c r="Z79" s="253"/>
      <c r="AA79" s="253"/>
      <c r="AB79" s="253"/>
      <c r="AC79" s="253"/>
      <c r="AD79" s="253"/>
      <c r="AE79" s="253"/>
      <c r="AF79" s="253"/>
      <c r="AG79" s="314"/>
      <c r="AH79" s="231"/>
      <c r="AI79" s="162"/>
      <c r="AJ79" s="162"/>
      <c r="AK79" s="162"/>
      <c r="AL79" s="162"/>
      <c r="AM79" s="162"/>
      <c r="AN79" s="162"/>
      <c r="AO79" s="162"/>
      <c r="AP79" s="162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  <c r="EN79" s="197"/>
      <c r="EO79" s="197"/>
      <c r="EP79" s="197"/>
      <c r="EQ79" s="197"/>
      <c r="ER79" s="197"/>
      <c r="ES79" s="197"/>
      <c r="ET79" s="197"/>
      <c r="EU79" s="197"/>
      <c r="EV79" s="197"/>
      <c r="EW79" s="197"/>
      <c r="EX79" s="197"/>
      <c r="EY79" s="197"/>
      <c r="EZ79" s="197"/>
      <c r="FA79" s="197"/>
      <c r="FB79" s="197"/>
      <c r="FC79" s="197"/>
      <c r="FD79" s="197"/>
      <c r="FE79" s="197"/>
      <c r="FF79" s="197"/>
      <c r="FG79" s="197"/>
      <c r="FH79" s="197"/>
      <c r="FI79" s="197"/>
      <c r="FJ79" s="197"/>
      <c r="FK79" s="197"/>
      <c r="FL79" s="265"/>
      <c r="FM79" s="197"/>
      <c r="FN79" s="197"/>
      <c r="FO79" s="197"/>
      <c r="FP79" s="197"/>
      <c r="FQ79" s="197"/>
      <c r="FR79" s="197"/>
      <c r="FS79" s="197"/>
      <c r="FT79" s="197"/>
      <c r="FU79" s="197"/>
      <c r="FV79" s="197"/>
      <c r="FW79" s="197"/>
      <c r="FX79" s="197"/>
      <c r="FY79" s="197"/>
      <c r="FZ79" s="197"/>
      <c r="GA79" s="197"/>
      <c r="GB79" s="197"/>
      <c r="GC79" s="197"/>
      <c r="GD79" s="197"/>
      <c r="GE79" s="197"/>
      <c r="GF79" s="197"/>
      <c r="GG79" s="197"/>
      <c r="GH79" s="197"/>
      <c r="GI79" s="197"/>
      <c r="GJ79" s="197"/>
      <c r="GK79" s="197"/>
      <c r="GL79" s="197"/>
      <c r="GM79" s="197"/>
      <c r="GN79" s="197"/>
      <c r="GO79" s="197"/>
      <c r="GP79" s="197"/>
      <c r="GQ79" s="197"/>
      <c r="GR79" s="197"/>
      <c r="GS79" s="197"/>
      <c r="GT79" s="197"/>
      <c r="GU79" s="197"/>
      <c r="GV79" s="197"/>
      <c r="GW79" s="197"/>
      <c r="GX79" s="197"/>
      <c r="GY79" s="197"/>
      <c r="GZ79" s="197"/>
      <c r="HA79" s="197"/>
      <c r="HB79" s="197"/>
      <c r="HC79" s="197"/>
      <c r="HD79" s="197"/>
      <c r="HE79" s="197"/>
      <c r="HF79" s="197"/>
      <c r="HG79" s="197"/>
      <c r="HH79" s="197"/>
      <c r="HI79" s="197"/>
      <c r="HJ79" s="197"/>
      <c r="HK79" s="197"/>
      <c r="HL79" s="197"/>
      <c r="HM79" s="197"/>
      <c r="HN79" s="197"/>
      <c r="HO79" s="197"/>
      <c r="HP79" s="197"/>
    </row>
    <row r="80" spans="1:224" ht="15" customHeight="1" thickTop="1">
      <c r="A80" s="160"/>
      <c r="B80" s="160"/>
      <c r="C80" s="212" t="str">
        <f>IF(MasterSheet!$A$1=1,MasterSheet!C323,MasterSheet!B323)</f>
        <v>Pozajmice i krediti iz domaćih izvora</v>
      </c>
      <c r="D80" s="359">
        <f>+'Cental Budget_int'!D93+'Local Government_int'!D96</f>
        <v>16580968.940000001</v>
      </c>
      <c r="E80" s="360">
        <f t="shared" ref="E80:E85" si="23">+D80/$D$9*100</f>
        <v>0.77160263111359306</v>
      </c>
      <c r="F80" s="359">
        <f>+'Cental Budget_int'!F93+'Local Government_int'!F96</f>
        <v>17496957.030000001</v>
      </c>
      <c r="G80" s="360">
        <f t="shared" ref="G80:G85" si="24">+F80/$F$9*100</f>
        <v>0.65274974930050367</v>
      </c>
      <c r="H80" s="359">
        <f>+'Cental Budget_int'!H93+'Local Government_int'!H96</f>
        <v>14908540.26</v>
      </c>
      <c r="I80" s="360">
        <f t="shared" ref="I80:I85" si="25">+H80/$H$9*100</f>
        <v>0.48316503305677988</v>
      </c>
      <c r="J80" s="359">
        <f>+'Cental Budget_int'!J93+'Local Government_int'!J96</f>
        <v>125659172.79000001</v>
      </c>
      <c r="K80" s="360">
        <f t="shared" ref="K80:K85" si="26">+J80/$J$9*100</f>
        <v>4.2153362224085882</v>
      </c>
      <c r="L80" s="359">
        <f>+'Cental Budget_int'!L93+'Local Government_int'!L96</f>
        <v>42118251.93</v>
      </c>
      <c r="M80" s="360">
        <f t="shared" ref="M80:M85" si="27">+L80/$L$9*100</f>
        <v>1.3477840617600001</v>
      </c>
      <c r="N80" s="359">
        <f>+'Cental Budget_int'!N93+'Local Government_int'!N96</f>
        <v>66346883.030000001</v>
      </c>
      <c r="O80" s="360">
        <f t="shared" ref="O80:O85" si="28">+N80/$N$9*100</f>
        <v>2.0320637987748849</v>
      </c>
      <c r="P80" s="359">
        <f>+'Cental Budget_int'!P93+'Local Government_int'!P96</f>
        <v>71270565.070000008</v>
      </c>
      <c r="Q80" s="360">
        <f t="shared" si="22"/>
        <v>2.2405081757309024</v>
      </c>
      <c r="R80" s="359">
        <f>+'Cental Budget_int'!R93+'Local Government_int'!R96</f>
        <v>151293864.06</v>
      </c>
      <c r="S80" s="360">
        <f t="shared" si="7"/>
        <v>4.5001149333729922</v>
      </c>
      <c r="T80" s="359">
        <f>+'Cental Budget_int'!T93+'Local Government_int'!T96</f>
        <v>250098651.93000001</v>
      </c>
      <c r="U80" s="360">
        <f t="shared" si="8"/>
        <v>7.2326745114086588</v>
      </c>
      <c r="V80" s="440">
        <f>'Cental Budget_int'!V93+'Local Government_int'!V96</f>
        <v>219053094.57000002</v>
      </c>
      <c r="W80" s="455">
        <f t="shared" si="9"/>
        <v>6.0932710589707932</v>
      </c>
      <c r="X80" s="255"/>
      <c r="Y80" s="255"/>
      <c r="Z80" s="255"/>
      <c r="AA80" s="255"/>
      <c r="AB80" s="255"/>
      <c r="AC80" s="255"/>
      <c r="AD80" s="255"/>
      <c r="AE80" s="255"/>
      <c r="AF80" s="255"/>
      <c r="AG80" s="314"/>
      <c r="AH80" s="231"/>
      <c r="AI80" s="162"/>
      <c r="AJ80" s="162"/>
      <c r="AK80" s="162"/>
      <c r="AL80" s="162"/>
      <c r="AM80" s="162"/>
      <c r="AN80" s="162"/>
      <c r="AO80" s="162"/>
      <c r="AP80" s="162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  <c r="EN80" s="197"/>
      <c r="EO80" s="197"/>
      <c r="EP80" s="197"/>
      <c r="EQ80" s="197"/>
      <c r="ER80" s="197"/>
      <c r="ES80" s="197"/>
      <c r="ET80" s="197"/>
      <c r="EU80" s="197"/>
      <c r="EV80" s="197"/>
      <c r="EW80" s="197"/>
      <c r="EX80" s="197"/>
      <c r="EY80" s="197"/>
      <c r="EZ80" s="197"/>
      <c r="FA80" s="197"/>
      <c r="FB80" s="197"/>
      <c r="FC80" s="197"/>
      <c r="FD80" s="197"/>
      <c r="FE80" s="197"/>
      <c r="FF80" s="197"/>
      <c r="FG80" s="197"/>
      <c r="FH80" s="197"/>
      <c r="FI80" s="197"/>
      <c r="FJ80" s="197"/>
      <c r="FK80" s="197"/>
      <c r="FL80" s="265"/>
      <c r="FM80" s="197"/>
      <c r="FN80" s="197"/>
      <c r="FO80" s="197"/>
      <c r="FP80" s="197"/>
      <c r="FQ80" s="197"/>
      <c r="FR80" s="197"/>
      <c r="FS80" s="197"/>
      <c r="FT80" s="197"/>
      <c r="FU80" s="197"/>
      <c r="FV80" s="197"/>
      <c r="FW80" s="197"/>
      <c r="FX80" s="197"/>
      <c r="FY80" s="197"/>
      <c r="FZ80" s="197"/>
      <c r="GA80" s="197"/>
      <c r="GB80" s="197"/>
      <c r="GC80" s="197"/>
      <c r="GD80" s="197"/>
      <c r="GE80" s="197"/>
      <c r="GF80" s="197"/>
      <c r="GG80" s="197"/>
      <c r="GH80" s="197"/>
      <c r="GI80" s="197"/>
      <c r="GJ80" s="197"/>
      <c r="GK80" s="197"/>
      <c r="GL80" s="197"/>
      <c r="GM80" s="197"/>
      <c r="GN80" s="197"/>
      <c r="GO80" s="197"/>
      <c r="GP80" s="197"/>
      <c r="GQ80" s="197"/>
      <c r="GR80" s="197"/>
      <c r="GS80" s="197"/>
      <c r="GT80" s="197"/>
      <c r="GU80" s="197"/>
      <c r="GV80" s="197"/>
      <c r="GW80" s="197"/>
      <c r="GX80" s="197"/>
      <c r="GY80" s="197"/>
      <c r="GZ80" s="197"/>
      <c r="HA80" s="197"/>
      <c r="HB80" s="197"/>
      <c r="HC80" s="197"/>
      <c r="HD80" s="197"/>
      <c r="HE80" s="197"/>
      <c r="HF80" s="197"/>
      <c r="HG80" s="197"/>
      <c r="HH80" s="197"/>
      <c r="HI80" s="197"/>
      <c r="HJ80" s="197"/>
      <c r="HK80" s="197"/>
      <c r="HL80" s="197"/>
      <c r="HM80" s="197"/>
      <c r="HN80" s="197"/>
      <c r="HO80" s="197"/>
      <c r="HP80" s="197"/>
    </row>
    <row r="81" spans="1:224" ht="15" customHeight="1">
      <c r="A81" s="160"/>
      <c r="B81" s="160"/>
      <c r="C81" s="195" t="str">
        <f>IF(MasterSheet!$A$1=1,MasterSheet!C324,MasterSheet!B324)</f>
        <v>Pozajmice i krediti iz inostranih izvora</v>
      </c>
      <c r="D81" s="353">
        <f>+'Cental Budget_int'!D94+'Local Government_int'!D97</f>
        <v>13153290.85</v>
      </c>
      <c r="E81" s="361">
        <f t="shared" si="23"/>
        <v>0.61209413420819947</v>
      </c>
      <c r="F81" s="353">
        <f>+'Cental Budget_int'!F94+'Local Government_int'!F97</f>
        <v>3522927.48</v>
      </c>
      <c r="G81" s="361">
        <f t="shared" si="24"/>
        <v>0.13142799776161163</v>
      </c>
      <c r="H81" s="353">
        <f>+'Cental Budget_int'!H94+'Local Government_int'!H97</f>
        <v>13050054.98</v>
      </c>
      <c r="I81" s="361">
        <f t="shared" si="25"/>
        <v>0.42293411265232045</v>
      </c>
      <c r="J81" s="353">
        <f>+'Cental Budget_int'!J94+'Local Government_int'!J97</f>
        <v>148637806.47</v>
      </c>
      <c r="K81" s="361">
        <f t="shared" si="26"/>
        <v>4.9861726424018791</v>
      </c>
      <c r="L81" s="353">
        <f>+'Cental Budget_int'!L94+'Local Government_int'!L97</f>
        <v>205658070.65000001</v>
      </c>
      <c r="M81" s="361">
        <f t="shared" si="27"/>
        <v>6.5810582608000008</v>
      </c>
      <c r="N81" s="353">
        <f>+'Cental Budget_int'!N94+'Local Government_int'!N97</f>
        <v>189720116.38</v>
      </c>
      <c r="O81" s="361">
        <f t="shared" si="28"/>
        <v>5.810723319448698</v>
      </c>
      <c r="P81" s="353">
        <f>+'Cental Budget_int'!P94+'Local Government_int'!P97</f>
        <v>258129375.97</v>
      </c>
      <c r="Q81" s="361">
        <f t="shared" si="22"/>
        <v>8.1147241738447029</v>
      </c>
      <c r="R81" s="353">
        <f>+'Cental Budget_int'!R94+'Local Government_int'!R97</f>
        <v>191431078.84999999</v>
      </c>
      <c r="S81" s="361">
        <f t="shared" si="7"/>
        <v>5.6939642727543127</v>
      </c>
      <c r="T81" s="353">
        <f>+'Cental Budget_int'!T94+'Local Government_int'!T97</f>
        <v>295393317.5</v>
      </c>
      <c r="U81" s="361">
        <f t="shared" si="8"/>
        <v>8.5425639116226613</v>
      </c>
      <c r="V81" s="434">
        <f>'Cental Budget_int'!V94+'Local Government_int'!V97</f>
        <v>660712170.42999995</v>
      </c>
      <c r="W81" s="456">
        <f t="shared" si="9"/>
        <v>18.378641736578579</v>
      </c>
      <c r="X81" s="255"/>
      <c r="Y81" s="255"/>
      <c r="Z81" s="255"/>
      <c r="AA81" s="255"/>
      <c r="AB81" s="255"/>
      <c r="AC81" s="255"/>
      <c r="AD81" s="255"/>
      <c r="AE81" s="255"/>
      <c r="AF81" s="255"/>
      <c r="AG81" s="314"/>
      <c r="AH81" s="231"/>
      <c r="AI81" s="162"/>
      <c r="AJ81" s="162"/>
      <c r="AK81" s="162"/>
      <c r="AL81" s="162"/>
      <c r="AM81" s="162"/>
      <c r="AN81" s="162"/>
      <c r="AO81" s="162"/>
      <c r="AP81" s="162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  <c r="EN81" s="197"/>
      <c r="EO81" s="197"/>
      <c r="EP81" s="197"/>
      <c r="EQ81" s="197"/>
      <c r="ER81" s="197"/>
      <c r="ES81" s="197"/>
      <c r="ET81" s="197"/>
      <c r="EU81" s="197"/>
      <c r="EV81" s="197"/>
      <c r="EW81" s="197"/>
      <c r="EX81" s="197"/>
      <c r="EY81" s="197"/>
      <c r="EZ81" s="197"/>
      <c r="FA81" s="197"/>
      <c r="FB81" s="197"/>
      <c r="FC81" s="197"/>
      <c r="FD81" s="197"/>
      <c r="FE81" s="197"/>
      <c r="FF81" s="197"/>
      <c r="FG81" s="197"/>
      <c r="FH81" s="197"/>
      <c r="FI81" s="197"/>
      <c r="FJ81" s="197"/>
      <c r="FK81" s="197"/>
      <c r="FL81" s="265"/>
      <c r="FM81" s="197"/>
      <c r="FN81" s="197"/>
      <c r="FO81" s="197"/>
      <c r="FP81" s="197"/>
      <c r="FQ81" s="197"/>
      <c r="FR81" s="197"/>
      <c r="FS81" s="197"/>
      <c r="FT81" s="197"/>
      <c r="FU81" s="197"/>
      <c r="FV81" s="197"/>
      <c r="FW81" s="197"/>
      <c r="FX81" s="197"/>
      <c r="FY81" s="197"/>
      <c r="FZ81" s="197"/>
      <c r="GA81" s="197"/>
      <c r="GB81" s="197"/>
      <c r="GC81" s="197"/>
      <c r="GD81" s="197"/>
      <c r="GE81" s="197"/>
      <c r="GF81" s="197"/>
      <c r="GG81" s="197"/>
      <c r="GH81" s="197"/>
      <c r="GI81" s="197"/>
      <c r="GJ81" s="197"/>
      <c r="GK81" s="197"/>
      <c r="GL81" s="197"/>
      <c r="GM81" s="197"/>
      <c r="GN81" s="197"/>
      <c r="GO81" s="197"/>
      <c r="GP81" s="197"/>
      <c r="GQ81" s="197"/>
      <c r="GR81" s="197"/>
      <c r="GS81" s="197"/>
      <c r="GT81" s="197"/>
      <c r="GU81" s="197"/>
      <c r="GV81" s="197"/>
      <c r="GW81" s="197"/>
      <c r="GX81" s="197"/>
      <c r="GY81" s="197"/>
      <c r="GZ81" s="197"/>
      <c r="HA81" s="197"/>
      <c r="HB81" s="197"/>
      <c r="HC81" s="197"/>
      <c r="HD81" s="197"/>
      <c r="HE81" s="197"/>
      <c r="HF81" s="197"/>
      <c r="HG81" s="197"/>
      <c r="HH81" s="197"/>
      <c r="HI81" s="197"/>
      <c r="HJ81" s="197"/>
      <c r="HK81" s="197"/>
      <c r="HL81" s="197"/>
      <c r="HM81" s="197"/>
      <c r="HN81" s="197"/>
      <c r="HO81" s="197"/>
      <c r="HP81" s="197"/>
    </row>
    <row r="82" spans="1:224" s="198" customFormat="1" ht="15" customHeight="1">
      <c r="C82" s="320" t="str">
        <f>IF(MasterSheet!$A$1=1,MasterSheet!C326,MasterSheet!B326)</f>
        <v>Prihodi od privatizacije i prodaje imovine</v>
      </c>
      <c r="D82" s="362">
        <f>+'Cental Budget_int'!D96+'Local Government_int'!D99</f>
        <v>21488288.879999999</v>
      </c>
      <c r="E82" s="363">
        <f>+D82/$D$9*100</f>
        <v>0.99996690772022889</v>
      </c>
      <c r="F82" s="362">
        <f>+'Cental Budget_int'!F96+'Local Government_int'!F99</f>
        <v>29093873.370000005</v>
      </c>
      <c r="G82" s="363">
        <f>+F82/$F$9*100</f>
        <v>1.0853897918298827</v>
      </c>
      <c r="H82" s="362">
        <f>+'Cental Budget_int'!H96+'Local Government_int'!H99</f>
        <v>26797966.77</v>
      </c>
      <c r="I82" s="363">
        <f>+H82/$H$9*100</f>
        <v>0.86848479290899649</v>
      </c>
      <c r="J82" s="362">
        <f>+'Cental Budget_int'!J96+'Local Government_int'!J99</f>
        <v>112563496.36</v>
      </c>
      <c r="K82" s="363">
        <f>+J82/$J$9*100</f>
        <v>3.7760314109359276</v>
      </c>
      <c r="L82" s="362">
        <f>+'Cental Budget_int'!L96+'Local Government_int'!L99</f>
        <v>5861826.5199999996</v>
      </c>
      <c r="M82" s="363">
        <f>+L82/$L$9*100</f>
        <v>0.18757844863999998</v>
      </c>
      <c r="N82" s="362">
        <f>+'Cental Budget_int'!N96+'Local Government_int'!N99</f>
        <v>7595443.4900000002</v>
      </c>
      <c r="O82" s="363">
        <f>+N82/$N$9*100</f>
        <v>0.23263226615620214</v>
      </c>
      <c r="P82" s="364">
        <f>+'Cental Budget_int'!P96+'Local Government_int'!P99</f>
        <v>6366000.6899999995</v>
      </c>
      <c r="Q82" s="365">
        <f t="shared" ref="Q82:Q85" si="29">+P82/P$9*100</f>
        <v>0.20012576831185158</v>
      </c>
      <c r="R82" s="364">
        <f>+'Cental Budget_int'!R96+'Local Government_int'!R99</f>
        <v>26782889.810000002</v>
      </c>
      <c r="S82" s="365">
        <f t="shared" ref="S82:S85" si="30">+R82/R$9*100</f>
        <v>0.7966356279000596</v>
      </c>
      <c r="T82" s="362">
        <f>+'Cental Budget_int'!T96+'Local Government_int'!T99</f>
        <v>14545325.050000001</v>
      </c>
      <c r="U82" s="363">
        <f t="shared" ref="U82:U85" si="31">+T82/T$9*100</f>
        <v>0.42064041904045812</v>
      </c>
      <c r="V82" s="441">
        <f>'Cental Budget_int'!V96+'Local Government_int'!V99</f>
        <v>9675228.1400000006</v>
      </c>
      <c r="W82" s="457">
        <f t="shared" ref="W82:W85" si="32">+V82/V$9*100</f>
        <v>0.26913012906815026</v>
      </c>
      <c r="X82" s="255"/>
      <c r="Y82" s="255"/>
      <c r="Z82" s="255"/>
      <c r="AA82" s="255"/>
      <c r="AB82" s="255"/>
      <c r="AC82" s="255"/>
      <c r="AD82" s="255"/>
      <c r="AE82" s="255"/>
      <c r="AF82" s="255"/>
      <c r="AG82" s="314"/>
      <c r="AH82" s="231"/>
      <c r="AI82" s="162"/>
      <c r="AJ82" s="162"/>
      <c r="AK82" s="162"/>
      <c r="AL82" s="162"/>
      <c r="AM82" s="162"/>
      <c r="AN82" s="162"/>
      <c r="AO82" s="162"/>
      <c r="AP82" s="162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  <c r="ER82" s="197"/>
      <c r="ES82" s="197"/>
      <c r="ET82" s="197"/>
      <c r="EU82" s="197"/>
      <c r="EV82" s="197"/>
      <c r="EW82" s="197"/>
      <c r="EX82" s="197"/>
      <c r="EY82" s="197"/>
      <c r="EZ82" s="197"/>
      <c r="FA82" s="197"/>
      <c r="FB82" s="197"/>
      <c r="FC82" s="197"/>
      <c r="FD82" s="197"/>
      <c r="FE82" s="197"/>
      <c r="FF82" s="197"/>
      <c r="FG82" s="197"/>
      <c r="FH82" s="197"/>
      <c r="FI82" s="197"/>
      <c r="FJ82" s="197"/>
      <c r="FK82" s="197"/>
      <c r="FL82" s="265"/>
      <c r="FM82" s="197"/>
      <c r="FN82" s="197"/>
      <c r="FO82" s="197"/>
      <c r="FP82" s="197"/>
      <c r="FQ82" s="197"/>
      <c r="FR82" s="197"/>
      <c r="FS82" s="197"/>
      <c r="FT82" s="197"/>
      <c r="FU82" s="197"/>
      <c r="FV82" s="197"/>
      <c r="FW82" s="197"/>
      <c r="FX82" s="197"/>
      <c r="FY82" s="197"/>
      <c r="FZ82" s="197"/>
      <c r="GA82" s="197"/>
      <c r="GB82" s="197"/>
      <c r="GC82" s="197"/>
      <c r="GD82" s="197"/>
      <c r="GE82" s="197"/>
      <c r="GF82" s="197"/>
      <c r="GG82" s="197"/>
      <c r="GH82" s="197"/>
      <c r="GI82" s="197"/>
      <c r="GJ82" s="197"/>
      <c r="GK82" s="197"/>
      <c r="GL82" s="197"/>
      <c r="GM82" s="197"/>
      <c r="GN82" s="197"/>
      <c r="GO82" s="197"/>
      <c r="GP82" s="197"/>
      <c r="GQ82" s="197"/>
      <c r="GR82" s="197"/>
      <c r="GS82" s="197"/>
      <c r="GT82" s="197"/>
      <c r="GU82" s="197"/>
      <c r="GV82" s="197"/>
      <c r="GW82" s="197"/>
      <c r="GX82" s="197"/>
      <c r="GY82" s="197"/>
      <c r="GZ82" s="197"/>
      <c r="HA82" s="197"/>
      <c r="HB82" s="197"/>
      <c r="HC82" s="197"/>
      <c r="HD82" s="197"/>
      <c r="HE82" s="197"/>
      <c r="HF82" s="197"/>
      <c r="HG82" s="197"/>
      <c r="HH82" s="197"/>
      <c r="HI82" s="197"/>
      <c r="HJ82" s="197"/>
      <c r="HK82" s="197"/>
      <c r="HL82" s="197"/>
      <c r="HM82" s="197"/>
      <c r="HN82" s="197"/>
      <c r="HO82" s="197"/>
      <c r="HP82" s="197"/>
    </row>
    <row r="83" spans="1:224" s="198" customFormat="1" ht="15" customHeight="1">
      <c r="C83" s="320" t="s">
        <v>152</v>
      </c>
      <c r="D83" s="362"/>
      <c r="E83" s="363"/>
      <c r="F83" s="362"/>
      <c r="G83" s="363"/>
      <c r="H83" s="362"/>
      <c r="I83" s="363"/>
      <c r="J83" s="362"/>
      <c r="K83" s="363"/>
      <c r="L83" s="362"/>
      <c r="M83" s="363"/>
      <c r="N83" s="362"/>
      <c r="O83" s="363"/>
      <c r="P83" s="364"/>
      <c r="Q83" s="365"/>
      <c r="R83" s="364"/>
      <c r="S83" s="365"/>
      <c r="T83" s="362"/>
      <c r="U83" s="363"/>
      <c r="V83" s="441">
        <v>-37660103.760000005</v>
      </c>
      <c r="W83" s="457">
        <f t="shared" si="32"/>
        <v>-1.0475689502086232</v>
      </c>
      <c r="X83" s="255"/>
      <c r="Y83" s="255"/>
      <c r="Z83" s="255"/>
      <c r="AA83" s="255"/>
      <c r="AB83" s="255"/>
      <c r="AC83" s="255"/>
      <c r="AD83" s="255"/>
      <c r="AE83" s="255"/>
      <c r="AF83" s="255"/>
      <c r="AG83" s="314"/>
      <c r="AH83" s="231"/>
      <c r="AI83" s="162"/>
      <c r="AJ83" s="162"/>
      <c r="AK83" s="162"/>
      <c r="AL83" s="162"/>
      <c r="AM83" s="162"/>
      <c r="AN83" s="162"/>
      <c r="AO83" s="162"/>
      <c r="AP83" s="162"/>
      <c r="AQ83" s="395"/>
      <c r="AR83" s="395"/>
      <c r="AS83" s="395"/>
      <c r="AT83" s="395"/>
      <c r="AU83" s="395"/>
      <c r="AV83" s="395"/>
      <c r="AW83" s="395"/>
      <c r="AX83" s="395"/>
      <c r="AY83" s="395"/>
      <c r="AZ83" s="395"/>
      <c r="BA83" s="395"/>
      <c r="BB83" s="395"/>
      <c r="BC83" s="395"/>
      <c r="BD83" s="395"/>
      <c r="BE83" s="395"/>
      <c r="BF83" s="395"/>
      <c r="BG83" s="395"/>
      <c r="BH83" s="395"/>
      <c r="BI83" s="395"/>
      <c r="BJ83" s="395"/>
      <c r="BK83" s="395"/>
      <c r="BL83" s="395"/>
      <c r="BM83" s="395"/>
      <c r="BN83" s="395"/>
      <c r="BO83" s="395"/>
      <c r="BP83" s="395"/>
      <c r="BQ83" s="395"/>
      <c r="BR83" s="395"/>
      <c r="BS83" s="395"/>
      <c r="BT83" s="395"/>
      <c r="BU83" s="395"/>
      <c r="BV83" s="395"/>
      <c r="BW83" s="395"/>
      <c r="BX83" s="395"/>
      <c r="BY83" s="395"/>
      <c r="BZ83" s="395"/>
      <c r="CA83" s="395"/>
      <c r="CB83" s="395"/>
      <c r="CC83" s="395"/>
      <c r="CD83" s="395"/>
      <c r="CE83" s="395"/>
      <c r="CF83" s="395"/>
      <c r="CG83" s="395"/>
      <c r="CH83" s="395"/>
      <c r="CI83" s="395"/>
      <c r="CJ83" s="395"/>
      <c r="CK83" s="395"/>
      <c r="CL83" s="395"/>
      <c r="CM83" s="395"/>
      <c r="CN83" s="395"/>
      <c r="CO83" s="395"/>
      <c r="CP83" s="395"/>
      <c r="CQ83" s="395"/>
      <c r="CR83" s="395"/>
      <c r="CS83" s="395"/>
      <c r="CT83" s="395"/>
      <c r="CU83" s="395"/>
      <c r="CV83" s="395"/>
      <c r="CW83" s="395"/>
      <c r="CX83" s="395"/>
      <c r="CY83" s="395"/>
      <c r="CZ83" s="395"/>
      <c r="DA83" s="395"/>
      <c r="DB83" s="395"/>
      <c r="DC83" s="395"/>
      <c r="DD83" s="395"/>
      <c r="DE83" s="395"/>
      <c r="DF83" s="395"/>
      <c r="DG83" s="395"/>
      <c r="DH83" s="395"/>
      <c r="DI83" s="395"/>
      <c r="DJ83" s="395"/>
      <c r="DK83" s="395"/>
      <c r="DL83" s="395"/>
      <c r="DM83" s="395"/>
      <c r="DN83" s="395"/>
      <c r="DO83" s="395"/>
      <c r="DP83" s="395"/>
      <c r="DQ83" s="395"/>
      <c r="DR83" s="395"/>
      <c r="DS83" s="395"/>
      <c r="DT83" s="395"/>
      <c r="DU83" s="395"/>
      <c r="DV83" s="395"/>
      <c r="DW83" s="395"/>
      <c r="DX83" s="395"/>
      <c r="DY83" s="395"/>
      <c r="DZ83" s="395"/>
      <c r="EA83" s="395"/>
      <c r="EB83" s="395"/>
      <c r="EC83" s="395"/>
      <c r="ED83" s="395"/>
      <c r="EE83" s="395"/>
      <c r="EF83" s="395"/>
      <c r="EG83" s="395"/>
      <c r="EH83" s="395"/>
      <c r="EI83" s="395"/>
      <c r="EJ83" s="395"/>
      <c r="EK83" s="395"/>
      <c r="EL83" s="395"/>
      <c r="EM83" s="395"/>
      <c r="EN83" s="395"/>
      <c r="EO83" s="395"/>
      <c r="EP83" s="395"/>
      <c r="EQ83" s="395"/>
      <c r="ER83" s="395"/>
      <c r="ES83" s="395"/>
      <c r="ET83" s="395"/>
      <c r="EU83" s="395"/>
      <c r="EV83" s="395"/>
      <c r="EW83" s="395"/>
      <c r="EX83" s="395"/>
      <c r="EY83" s="395"/>
      <c r="EZ83" s="395"/>
      <c r="FA83" s="395"/>
      <c r="FB83" s="395"/>
      <c r="FC83" s="395"/>
      <c r="FD83" s="395"/>
      <c r="FE83" s="395"/>
      <c r="FF83" s="395"/>
      <c r="FG83" s="395"/>
      <c r="FH83" s="395"/>
      <c r="FI83" s="395"/>
      <c r="FJ83" s="395"/>
      <c r="FK83" s="395"/>
      <c r="FL83" s="265"/>
      <c r="FM83" s="395"/>
      <c r="FN83" s="395"/>
      <c r="FO83" s="395"/>
      <c r="FP83" s="395"/>
      <c r="FQ83" s="395"/>
      <c r="FR83" s="395"/>
      <c r="FS83" s="395"/>
      <c r="FT83" s="395"/>
      <c r="FU83" s="395"/>
      <c r="FV83" s="395"/>
      <c r="FW83" s="395"/>
      <c r="FX83" s="395"/>
      <c r="FY83" s="395"/>
      <c r="FZ83" s="395"/>
      <c r="GA83" s="395"/>
      <c r="GB83" s="395"/>
      <c r="GC83" s="395"/>
      <c r="GD83" s="395"/>
      <c r="GE83" s="395"/>
      <c r="GF83" s="395"/>
      <c r="GG83" s="395"/>
      <c r="GH83" s="395"/>
      <c r="GI83" s="395"/>
      <c r="GJ83" s="395"/>
      <c r="GK83" s="395"/>
      <c r="GL83" s="395"/>
      <c r="GM83" s="395"/>
      <c r="GN83" s="395"/>
      <c r="GO83" s="395"/>
      <c r="GP83" s="395"/>
      <c r="GQ83" s="395"/>
      <c r="GR83" s="395"/>
      <c r="GS83" s="395"/>
      <c r="GT83" s="395"/>
      <c r="GU83" s="395"/>
      <c r="GV83" s="395"/>
      <c r="GW83" s="395"/>
      <c r="GX83" s="395"/>
      <c r="GY83" s="395"/>
      <c r="GZ83" s="395"/>
      <c r="HA83" s="395"/>
      <c r="HB83" s="395"/>
      <c r="HC83" s="395"/>
      <c r="HD83" s="395"/>
      <c r="HE83" s="395"/>
      <c r="HF83" s="395"/>
      <c r="HG83" s="395"/>
      <c r="HH83" s="395"/>
      <c r="HI83" s="395"/>
      <c r="HJ83" s="395"/>
      <c r="HK83" s="395"/>
      <c r="HL83" s="395"/>
      <c r="HM83" s="395"/>
      <c r="HN83" s="395"/>
      <c r="HO83" s="395"/>
      <c r="HP83" s="395"/>
    </row>
    <row r="84" spans="1:224" s="198" customFormat="1" ht="15" customHeight="1">
      <c r="C84" s="320" t="s">
        <v>163</v>
      </c>
      <c r="D84" s="362"/>
      <c r="E84" s="363"/>
      <c r="F84" s="362"/>
      <c r="G84" s="363"/>
      <c r="H84" s="362"/>
      <c r="I84" s="363"/>
      <c r="J84" s="362"/>
      <c r="K84" s="363"/>
      <c r="L84" s="362"/>
      <c r="M84" s="363"/>
      <c r="N84" s="362"/>
      <c r="O84" s="363"/>
      <c r="P84" s="364"/>
      <c r="Q84" s="365"/>
      <c r="R84" s="364">
        <v>0</v>
      </c>
      <c r="S84" s="365">
        <f t="shared" si="30"/>
        <v>0</v>
      </c>
      <c r="T84" s="362">
        <v>2801985.19</v>
      </c>
      <c r="U84" s="363">
        <f t="shared" si="31"/>
        <v>8.1031411839555798E-2</v>
      </c>
      <c r="V84" s="441">
        <f>'Local Government_int'!V101</f>
        <v>1390107.69</v>
      </c>
      <c r="W84" s="457">
        <f t="shared" si="32"/>
        <v>3.8667807788595271E-2</v>
      </c>
      <c r="X84" s="255"/>
      <c r="Y84" s="255"/>
      <c r="Z84" s="255"/>
      <c r="AA84" s="255"/>
      <c r="AB84" s="255"/>
      <c r="AC84" s="255"/>
      <c r="AD84" s="255"/>
      <c r="AE84" s="255"/>
      <c r="AF84" s="255"/>
      <c r="AG84" s="314"/>
      <c r="AH84" s="231"/>
      <c r="AI84" s="162"/>
      <c r="AJ84" s="162"/>
      <c r="AK84" s="162"/>
      <c r="AL84" s="162"/>
      <c r="AM84" s="162"/>
      <c r="AN84" s="162"/>
      <c r="AO84" s="162"/>
      <c r="AP84" s="162"/>
      <c r="AQ84" s="392"/>
      <c r="AR84" s="392"/>
      <c r="AS84" s="392"/>
      <c r="AT84" s="392"/>
      <c r="AU84" s="392"/>
      <c r="AV84" s="392"/>
      <c r="AW84" s="392"/>
      <c r="AX84" s="392"/>
      <c r="AY84" s="392"/>
      <c r="AZ84" s="392"/>
      <c r="BA84" s="392"/>
      <c r="BB84" s="392"/>
      <c r="BC84" s="392"/>
      <c r="BD84" s="392"/>
      <c r="BE84" s="392"/>
      <c r="BF84" s="392"/>
      <c r="BG84" s="392"/>
      <c r="BH84" s="392"/>
      <c r="BI84" s="392"/>
      <c r="BJ84" s="392"/>
      <c r="BK84" s="392"/>
      <c r="BL84" s="392"/>
      <c r="BM84" s="392"/>
      <c r="BN84" s="392"/>
      <c r="BO84" s="392"/>
      <c r="BP84" s="392"/>
      <c r="BQ84" s="392"/>
      <c r="BR84" s="392"/>
      <c r="BS84" s="392"/>
      <c r="BT84" s="392"/>
      <c r="BU84" s="392"/>
      <c r="BV84" s="392"/>
      <c r="BW84" s="392"/>
      <c r="BX84" s="392"/>
      <c r="BY84" s="392"/>
      <c r="BZ84" s="392"/>
      <c r="CA84" s="392"/>
      <c r="CB84" s="392"/>
      <c r="CC84" s="392"/>
      <c r="CD84" s="392"/>
      <c r="CE84" s="392"/>
      <c r="CF84" s="392"/>
      <c r="CG84" s="392"/>
      <c r="CH84" s="392"/>
      <c r="CI84" s="392"/>
      <c r="CJ84" s="392"/>
      <c r="CK84" s="392"/>
      <c r="CL84" s="392"/>
      <c r="CM84" s="392"/>
      <c r="CN84" s="392"/>
      <c r="CO84" s="392"/>
      <c r="CP84" s="392"/>
      <c r="CQ84" s="392"/>
      <c r="CR84" s="392"/>
      <c r="CS84" s="392"/>
      <c r="CT84" s="392"/>
      <c r="CU84" s="392"/>
      <c r="CV84" s="392"/>
      <c r="CW84" s="392"/>
      <c r="CX84" s="392"/>
      <c r="CY84" s="392"/>
      <c r="CZ84" s="392"/>
      <c r="DA84" s="392"/>
      <c r="DB84" s="392"/>
      <c r="DC84" s="392"/>
      <c r="DD84" s="392"/>
      <c r="DE84" s="392"/>
      <c r="DF84" s="392"/>
      <c r="DG84" s="392"/>
      <c r="DH84" s="392"/>
      <c r="DI84" s="392"/>
      <c r="DJ84" s="392"/>
      <c r="DK84" s="392"/>
      <c r="DL84" s="392"/>
      <c r="DM84" s="392"/>
      <c r="DN84" s="392"/>
      <c r="DO84" s="392"/>
      <c r="DP84" s="392"/>
      <c r="DQ84" s="392"/>
      <c r="DR84" s="392"/>
      <c r="DS84" s="392"/>
      <c r="DT84" s="392"/>
      <c r="DU84" s="392"/>
      <c r="DV84" s="392"/>
      <c r="DW84" s="392"/>
      <c r="DX84" s="392"/>
      <c r="DY84" s="392"/>
      <c r="DZ84" s="392"/>
      <c r="EA84" s="392"/>
      <c r="EB84" s="392"/>
      <c r="EC84" s="392"/>
      <c r="ED84" s="392"/>
      <c r="EE84" s="392"/>
      <c r="EF84" s="392"/>
      <c r="EG84" s="392"/>
      <c r="EH84" s="392"/>
      <c r="EI84" s="392"/>
      <c r="EJ84" s="392"/>
      <c r="EK84" s="392"/>
      <c r="EL84" s="392"/>
      <c r="EM84" s="392"/>
      <c r="EN84" s="392"/>
      <c r="EO84" s="392"/>
      <c r="EP84" s="392"/>
      <c r="EQ84" s="392"/>
      <c r="ER84" s="392"/>
      <c r="ES84" s="392"/>
      <c r="ET84" s="392"/>
      <c r="EU84" s="392"/>
      <c r="EV84" s="392"/>
      <c r="EW84" s="392"/>
      <c r="EX84" s="392"/>
      <c r="EY84" s="392"/>
      <c r="EZ84" s="392"/>
      <c r="FA84" s="392"/>
      <c r="FB84" s="392"/>
      <c r="FC84" s="392"/>
      <c r="FD84" s="392"/>
      <c r="FE84" s="392"/>
      <c r="FF84" s="392"/>
      <c r="FG84" s="392"/>
      <c r="FH84" s="392"/>
      <c r="FI84" s="392"/>
      <c r="FJ84" s="392"/>
      <c r="FK84" s="392"/>
      <c r="FL84" s="265"/>
      <c r="FM84" s="392"/>
      <c r="FN84" s="392"/>
      <c r="FO84" s="392"/>
      <c r="FP84" s="392"/>
      <c r="FQ84" s="392"/>
      <c r="FR84" s="392"/>
      <c r="FS84" s="392"/>
      <c r="FT84" s="392"/>
      <c r="FU84" s="392"/>
      <c r="FV84" s="392"/>
      <c r="FW84" s="392"/>
      <c r="FX84" s="392"/>
      <c r="FY84" s="392"/>
      <c r="FZ84" s="392"/>
      <c r="GA84" s="392"/>
      <c r="GB84" s="392"/>
      <c r="GC84" s="392"/>
      <c r="GD84" s="392"/>
      <c r="GE84" s="392"/>
      <c r="GF84" s="392"/>
      <c r="GG84" s="392"/>
      <c r="GH84" s="392"/>
      <c r="GI84" s="392"/>
      <c r="GJ84" s="392"/>
      <c r="GK84" s="392"/>
      <c r="GL84" s="392"/>
      <c r="GM84" s="392"/>
      <c r="GN84" s="392"/>
      <c r="GO84" s="392"/>
      <c r="GP84" s="392"/>
      <c r="GQ84" s="392"/>
      <c r="GR84" s="392"/>
      <c r="GS84" s="392"/>
      <c r="GT84" s="392"/>
      <c r="GU84" s="392"/>
      <c r="GV84" s="392"/>
      <c r="GW84" s="392"/>
      <c r="GX84" s="392"/>
      <c r="GY84" s="392"/>
      <c r="GZ84" s="392"/>
      <c r="HA84" s="392"/>
      <c r="HB84" s="392"/>
      <c r="HC84" s="392"/>
      <c r="HD84" s="392"/>
      <c r="HE84" s="392"/>
      <c r="HF84" s="392"/>
      <c r="HG84" s="392"/>
      <c r="HH84" s="392"/>
      <c r="HI84" s="392"/>
      <c r="HJ84" s="392"/>
      <c r="HK84" s="392"/>
      <c r="HL84" s="392"/>
      <c r="HM84" s="392"/>
      <c r="HN84" s="392"/>
      <c r="HO84" s="392"/>
      <c r="HP84" s="392"/>
    </row>
    <row r="85" spans="1:224" ht="15" customHeight="1" thickBot="1">
      <c r="A85" s="160"/>
      <c r="B85" s="160"/>
      <c r="C85" s="199" t="str">
        <f>IF(MasterSheet!$A$1=1,MasterSheet!C327,MasterSheet!B327)</f>
        <v>Korišćenje depozita države</v>
      </c>
      <c r="D85" s="366">
        <v>-63972464.21019955</v>
      </c>
      <c r="E85" s="367">
        <f t="shared" si="23"/>
        <v>-2.9769865610405115</v>
      </c>
      <c r="F85" s="366">
        <v>-117094167.40000011</v>
      </c>
      <c r="G85" s="367">
        <f t="shared" si="24"/>
        <v>-4.3683703562768184</v>
      </c>
      <c r="H85" s="366">
        <v>32349296.745023116</v>
      </c>
      <c r="I85" s="367">
        <f t="shared" si="25"/>
        <v>1.0483956684282834</v>
      </c>
      <c r="J85" s="366">
        <v>-112599344.61550051</v>
      </c>
      <c r="K85" s="367">
        <f t="shared" si="26"/>
        <v>-3.7772339689869345</v>
      </c>
      <c r="L85" s="366">
        <v>4763690.4515382946</v>
      </c>
      <c r="M85" s="367">
        <f t="shared" si="27"/>
        <v>0.15243809444922543</v>
      </c>
      <c r="N85" s="366">
        <v>12611765.98999998</v>
      </c>
      <c r="O85" s="367">
        <f t="shared" si="28"/>
        <v>0.38627154640122452</v>
      </c>
      <c r="P85" s="366">
        <v>-10994403.743333459</v>
      </c>
      <c r="Q85" s="367">
        <f t="shared" si="29"/>
        <v>-0.34562727894792389</v>
      </c>
      <c r="R85" s="366">
        <f>+'Cental Budget_int'!R97+'Local Government_int'!R100</f>
        <v>10631917.979999628</v>
      </c>
      <c r="S85" s="367">
        <f t="shared" si="30"/>
        <v>0.31623789351575332</v>
      </c>
      <c r="T85" s="366">
        <v>-9729357.8075000141</v>
      </c>
      <c r="U85" s="367">
        <f t="shared" si="31"/>
        <v>-0.28136608367795524</v>
      </c>
      <c r="V85" s="442">
        <f>+'Cental Budget_int'!V97+'Local Government_int'!V100</f>
        <v>-19424203.864999957</v>
      </c>
      <c r="W85" s="458">
        <f t="shared" si="32"/>
        <v>-0.54031165132127834</v>
      </c>
      <c r="X85" s="255"/>
      <c r="Y85" s="255"/>
      <c r="Z85" s="255"/>
      <c r="AA85" s="255"/>
      <c r="AB85" s="255"/>
      <c r="AC85" s="255"/>
      <c r="AD85" s="255"/>
      <c r="AE85" s="255"/>
      <c r="AF85" s="255"/>
      <c r="AG85" s="314"/>
      <c r="AH85" s="231"/>
      <c r="AI85" s="162"/>
      <c r="AJ85" s="162"/>
      <c r="AK85" s="162"/>
      <c r="AL85" s="162"/>
      <c r="AM85" s="162"/>
      <c r="AN85" s="162"/>
      <c r="AO85" s="162"/>
      <c r="AP85" s="162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S85" s="197"/>
      <c r="BT85" s="197"/>
      <c r="BU85" s="197"/>
      <c r="BV85" s="197"/>
      <c r="BW85" s="197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  <c r="EN85" s="197"/>
      <c r="EO85" s="197"/>
      <c r="EP85" s="197"/>
      <c r="EQ85" s="197"/>
      <c r="ER85" s="197"/>
      <c r="ES85" s="197"/>
      <c r="ET85" s="197"/>
      <c r="EU85" s="197"/>
      <c r="EV85" s="197"/>
      <c r="EW85" s="197"/>
      <c r="EX85" s="197"/>
      <c r="EY85" s="197"/>
      <c r="EZ85" s="197"/>
      <c r="FA85" s="197"/>
      <c r="FB85" s="197"/>
      <c r="FC85" s="197"/>
      <c r="FD85" s="197"/>
      <c r="FE85" s="197"/>
      <c r="FF85" s="197"/>
      <c r="FG85" s="197"/>
      <c r="FH85" s="197"/>
      <c r="FI85" s="197"/>
      <c r="FJ85" s="197"/>
      <c r="FK85" s="197"/>
      <c r="FL85" s="265"/>
      <c r="FM85" s="197"/>
      <c r="FN85" s="197"/>
      <c r="FO85" s="197"/>
      <c r="FP85" s="197"/>
      <c r="FQ85" s="197"/>
      <c r="FR85" s="197"/>
      <c r="FS85" s="197"/>
      <c r="FT85" s="197"/>
      <c r="FU85" s="197"/>
      <c r="FV85" s="197"/>
      <c r="FW85" s="197"/>
      <c r="FX85" s="197"/>
      <c r="FY85" s="197"/>
      <c r="FZ85" s="197"/>
      <c r="GA85" s="197"/>
      <c r="GB85" s="197"/>
      <c r="GC85" s="197"/>
      <c r="GD85" s="197"/>
      <c r="GE85" s="197"/>
      <c r="GF85" s="197"/>
      <c r="GG85" s="197"/>
      <c r="GH85" s="197"/>
      <c r="GI85" s="197"/>
      <c r="GJ85" s="197"/>
      <c r="GK85" s="197"/>
      <c r="GL85" s="197"/>
      <c r="GM85" s="197"/>
      <c r="GN85" s="197"/>
      <c r="GO85" s="197"/>
      <c r="GP85" s="197"/>
      <c r="GQ85" s="197"/>
      <c r="GR85" s="197"/>
      <c r="GS85" s="197"/>
      <c r="GT85" s="197"/>
      <c r="GU85" s="197"/>
      <c r="GV85" s="197"/>
      <c r="GW85" s="197"/>
      <c r="GX85" s="197"/>
      <c r="GY85" s="197"/>
      <c r="GZ85" s="197"/>
      <c r="HA85" s="197"/>
      <c r="HB85" s="197"/>
      <c r="HC85" s="197"/>
      <c r="HD85" s="197"/>
      <c r="HE85" s="197"/>
      <c r="HF85" s="197"/>
      <c r="HG85" s="197"/>
      <c r="HH85" s="197"/>
      <c r="HI85" s="197"/>
      <c r="HJ85" s="197"/>
      <c r="HK85" s="197"/>
      <c r="HL85" s="197"/>
      <c r="HM85" s="197"/>
      <c r="HN85" s="197"/>
      <c r="HO85" s="197"/>
      <c r="HP85" s="197"/>
    </row>
    <row r="86" spans="1:224" ht="15" customHeight="1" thickTop="1">
      <c r="A86" s="160"/>
      <c r="B86" s="160"/>
      <c r="C86" s="368" t="str">
        <f>IF(MasterSheet!$A$1=1,MasterSheet!C328,MasterSheet!B328)</f>
        <v>Izvor: Ministarstvo finansija Crne Gore</v>
      </c>
      <c r="D86" s="369"/>
      <c r="E86" s="370"/>
      <c r="F86" s="369"/>
      <c r="G86" s="370"/>
      <c r="H86" s="369"/>
      <c r="I86" s="370"/>
      <c r="J86" s="369"/>
      <c r="K86" s="370"/>
      <c r="L86" s="369"/>
      <c r="M86" s="370"/>
      <c r="N86" s="369"/>
      <c r="O86" s="370"/>
      <c r="P86" s="370"/>
      <c r="Q86" s="370"/>
      <c r="R86" s="370"/>
      <c r="S86" s="370"/>
      <c r="T86" s="370"/>
      <c r="U86" s="370"/>
      <c r="V86" s="370"/>
      <c r="W86" s="370"/>
      <c r="X86" s="268"/>
      <c r="Y86" s="268"/>
      <c r="Z86" s="268"/>
      <c r="AA86" s="268"/>
      <c r="AB86" s="268"/>
      <c r="AC86" s="255"/>
      <c r="AD86" s="255"/>
      <c r="AE86" s="255"/>
      <c r="AF86" s="255"/>
      <c r="AG86" s="314"/>
      <c r="AH86" s="231"/>
      <c r="AI86" s="162"/>
      <c r="AJ86" s="162"/>
      <c r="AK86" s="162"/>
      <c r="AL86" s="162"/>
      <c r="AM86" s="162"/>
      <c r="AN86" s="162"/>
      <c r="AO86" s="162"/>
      <c r="AP86" s="162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  <c r="EN86" s="197"/>
      <c r="EO86" s="197"/>
      <c r="EP86" s="197"/>
      <c r="EQ86" s="197"/>
      <c r="ER86" s="197"/>
      <c r="ES86" s="197"/>
      <c r="ET86" s="197"/>
      <c r="EU86" s="197"/>
      <c r="EV86" s="197"/>
      <c r="EW86" s="197"/>
      <c r="EX86" s="197"/>
      <c r="EY86" s="197"/>
      <c r="EZ86" s="197"/>
      <c r="FA86" s="197"/>
      <c r="FB86" s="197"/>
      <c r="FC86" s="197"/>
      <c r="FD86" s="197"/>
      <c r="FE86" s="197"/>
      <c r="FF86" s="197"/>
      <c r="FG86" s="197"/>
      <c r="FH86" s="197"/>
      <c r="FI86" s="197"/>
      <c r="FJ86" s="197"/>
      <c r="FK86" s="197"/>
      <c r="FL86" s="265"/>
      <c r="FM86" s="197"/>
      <c r="FN86" s="197"/>
      <c r="FO86" s="197"/>
      <c r="FP86" s="197"/>
      <c r="FQ86" s="197"/>
      <c r="FR86" s="197"/>
      <c r="FS86" s="197"/>
      <c r="FT86" s="197"/>
      <c r="FU86" s="197"/>
      <c r="FV86" s="197"/>
      <c r="FW86" s="197"/>
      <c r="FX86" s="197"/>
      <c r="FY86" s="197"/>
      <c r="FZ86" s="197"/>
      <c r="GA86" s="197"/>
      <c r="GB86" s="197"/>
      <c r="GC86" s="197"/>
      <c r="GD86" s="197"/>
      <c r="GE86" s="197"/>
      <c r="GF86" s="197"/>
      <c r="GG86" s="197"/>
      <c r="GH86" s="197"/>
      <c r="GI86" s="197"/>
      <c r="GJ86" s="197"/>
      <c r="GK86" s="197"/>
      <c r="GL86" s="197"/>
      <c r="GM86" s="197"/>
      <c r="GN86" s="197"/>
      <c r="GO86" s="197"/>
      <c r="GP86" s="197"/>
      <c r="GQ86" s="197"/>
      <c r="GR86" s="197"/>
      <c r="GS86" s="197"/>
      <c r="GT86" s="197"/>
      <c r="GU86" s="197"/>
      <c r="GV86" s="197"/>
      <c r="GW86" s="197"/>
      <c r="GX86" s="197"/>
      <c r="GY86" s="197"/>
      <c r="GZ86" s="197"/>
      <c r="HA86" s="197"/>
      <c r="HB86" s="197"/>
      <c r="HC86" s="197"/>
      <c r="HD86" s="197"/>
      <c r="HE86" s="197"/>
      <c r="HF86" s="197"/>
      <c r="HG86" s="197"/>
      <c r="HH86" s="197"/>
      <c r="HI86" s="197"/>
      <c r="HJ86" s="197"/>
      <c r="HK86" s="197"/>
      <c r="HL86" s="197"/>
      <c r="HM86" s="197"/>
      <c r="HN86" s="197"/>
      <c r="HO86" s="197"/>
      <c r="HP86" s="197"/>
    </row>
    <row r="87" spans="1:224" ht="15" customHeight="1">
      <c r="A87" s="160"/>
      <c r="B87" s="160"/>
      <c r="C87" s="230"/>
      <c r="D87" s="160"/>
      <c r="E87" s="268"/>
      <c r="F87" s="160"/>
      <c r="G87" s="268"/>
      <c r="H87" s="160"/>
      <c r="I87" s="268"/>
      <c r="J87" s="160"/>
      <c r="K87" s="268"/>
      <c r="L87" s="160"/>
      <c r="M87" s="268"/>
      <c r="N87" s="321"/>
      <c r="O87" s="321"/>
      <c r="P87" s="268"/>
      <c r="Q87" s="268"/>
      <c r="R87" s="346"/>
      <c r="S87" s="268"/>
      <c r="T87" s="268"/>
      <c r="U87" s="268"/>
      <c r="V87" s="268"/>
      <c r="W87" s="268"/>
      <c r="X87" s="268"/>
      <c r="Y87" s="268"/>
      <c r="Z87" s="268"/>
      <c r="AA87" s="268"/>
      <c r="AB87" s="268"/>
      <c r="AC87" s="255"/>
      <c r="AD87" s="255"/>
      <c r="AE87" s="255"/>
      <c r="AF87" s="255"/>
      <c r="AG87" s="314"/>
      <c r="AH87" s="162"/>
      <c r="AI87" s="162"/>
      <c r="AJ87" s="162"/>
      <c r="AK87" s="162"/>
      <c r="AL87" s="162"/>
      <c r="AM87" s="162"/>
      <c r="AN87" s="162"/>
      <c r="AO87" s="162"/>
      <c r="AP87" s="162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  <c r="BR87" s="197"/>
      <c r="BS87" s="197"/>
      <c r="BT87" s="197"/>
      <c r="BU87" s="197"/>
      <c r="BV87" s="197"/>
      <c r="BW87" s="197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  <c r="EN87" s="197"/>
      <c r="EO87" s="197"/>
      <c r="EP87" s="197"/>
      <c r="EQ87" s="197"/>
      <c r="ER87" s="197"/>
      <c r="ES87" s="197"/>
      <c r="ET87" s="197"/>
      <c r="EU87" s="197"/>
      <c r="EV87" s="197"/>
      <c r="EW87" s="197"/>
      <c r="EX87" s="197"/>
      <c r="EY87" s="197"/>
      <c r="EZ87" s="197"/>
      <c r="FA87" s="197"/>
      <c r="FB87" s="197"/>
      <c r="FC87" s="197"/>
      <c r="FD87" s="197"/>
      <c r="FE87" s="197"/>
      <c r="FF87" s="197"/>
      <c r="FG87" s="197"/>
      <c r="FH87" s="197"/>
      <c r="FI87" s="197"/>
      <c r="FJ87" s="197"/>
      <c r="FK87" s="197"/>
      <c r="FL87" s="265"/>
      <c r="FM87" s="197"/>
      <c r="FN87" s="197"/>
      <c r="FO87" s="197"/>
      <c r="FP87" s="197"/>
      <c r="FQ87" s="197"/>
      <c r="FR87" s="197"/>
      <c r="FS87" s="197"/>
      <c r="FT87" s="197"/>
      <c r="FU87" s="197"/>
      <c r="FV87" s="197"/>
      <c r="FW87" s="197"/>
      <c r="FX87" s="197"/>
      <c r="FY87" s="197"/>
      <c r="FZ87" s="197"/>
      <c r="GA87" s="197"/>
      <c r="GB87" s="197"/>
      <c r="GC87" s="197"/>
      <c r="GD87" s="197"/>
      <c r="GE87" s="197"/>
      <c r="GF87" s="197"/>
      <c r="GG87" s="197"/>
      <c r="GH87" s="197"/>
      <c r="GI87" s="197"/>
      <c r="GJ87" s="197"/>
      <c r="GK87" s="197"/>
      <c r="GL87" s="197"/>
      <c r="GM87" s="197"/>
      <c r="GN87" s="197"/>
      <c r="GO87" s="197"/>
      <c r="GP87" s="197"/>
      <c r="GQ87" s="197"/>
      <c r="GR87" s="197"/>
      <c r="GS87" s="197"/>
      <c r="GT87" s="197"/>
      <c r="GU87" s="197"/>
      <c r="GV87" s="197"/>
      <c r="GW87" s="197"/>
      <c r="GX87" s="197"/>
      <c r="GY87" s="197"/>
      <c r="GZ87" s="197"/>
      <c r="HA87" s="197"/>
      <c r="HB87" s="197"/>
      <c r="HC87" s="197"/>
      <c r="HD87" s="197"/>
      <c r="HE87" s="197"/>
      <c r="HF87" s="197"/>
      <c r="HG87" s="197"/>
      <c r="HH87" s="197"/>
      <c r="HI87" s="197"/>
      <c r="HJ87" s="197"/>
      <c r="HK87" s="197"/>
      <c r="HL87" s="197"/>
      <c r="HM87" s="197"/>
      <c r="HN87" s="197"/>
      <c r="HO87" s="197"/>
      <c r="HP87" s="197"/>
    </row>
    <row r="88" spans="1:224" ht="15" customHeight="1">
      <c r="A88" s="160"/>
      <c r="B88" s="160"/>
      <c r="C88" s="231"/>
      <c r="D88" s="255"/>
      <c r="E88" s="162"/>
      <c r="F88" s="255"/>
      <c r="G88" s="162"/>
      <c r="H88" s="255"/>
      <c r="I88" s="162"/>
      <c r="J88" s="255"/>
      <c r="K88" s="162"/>
      <c r="L88" s="255"/>
      <c r="M88" s="162"/>
      <c r="N88" s="255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314"/>
      <c r="AH88" s="162"/>
      <c r="AI88" s="162"/>
      <c r="AJ88" s="162"/>
      <c r="AK88" s="162"/>
      <c r="AL88" s="162"/>
      <c r="AM88" s="162"/>
      <c r="AN88" s="162"/>
      <c r="AO88" s="162"/>
      <c r="AP88" s="162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  <c r="EN88" s="197"/>
      <c r="EO88" s="197"/>
      <c r="EP88" s="197"/>
      <c r="EQ88" s="197"/>
      <c r="ER88" s="197"/>
      <c r="ES88" s="197"/>
      <c r="ET88" s="197"/>
      <c r="EU88" s="197"/>
      <c r="EV88" s="197"/>
      <c r="EW88" s="197"/>
      <c r="EX88" s="197"/>
      <c r="EY88" s="197"/>
      <c r="EZ88" s="197"/>
      <c r="FA88" s="197"/>
      <c r="FB88" s="197"/>
      <c r="FC88" s="197"/>
      <c r="FD88" s="197"/>
      <c r="FE88" s="197"/>
      <c r="FF88" s="197"/>
      <c r="FG88" s="197"/>
      <c r="FH88" s="197"/>
      <c r="FI88" s="197"/>
      <c r="FJ88" s="197"/>
      <c r="FK88" s="197"/>
      <c r="FL88" s="265"/>
      <c r="FM88" s="197"/>
      <c r="FN88" s="197"/>
      <c r="FO88" s="197"/>
      <c r="FP88" s="197"/>
      <c r="FQ88" s="197"/>
      <c r="FR88" s="197"/>
      <c r="FS88" s="197"/>
      <c r="FT88" s="197"/>
      <c r="FU88" s="197"/>
      <c r="FV88" s="197"/>
      <c r="FW88" s="197"/>
      <c r="FX88" s="197"/>
      <c r="FY88" s="197"/>
      <c r="FZ88" s="197"/>
      <c r="GA88" s="197"/>
      <c r="GB88" s="197"/>
      <c r="GC88" s="197"/>
      <c r="GD88" s="197"/>
      <c r="GE88" s="197"/>
      <c r="GF88" s="197"/>
      <c r="GG88" s="197"/>
      <c r="GH88" s="197"/>
      <c r="GI88" s="197"/>
      <c r="GJ88" s="197"/>
      <c r="GK88" s="197"/>
      <c r="GL88" s="197"/>
      <c r="GM88" s="197"/>
      <c r="GN88" s="197"/>
      <c r="GO88" s="197"/>
      <c r="GP88" s="197"/>
      <c r="GQ88" s="197"/>
      <c r="GR88" s="197"/>
      <c r="GS88" s="197"/>
      <c r="GT88" s="197"/>
      <c r="GU88" s="197"/>
      <c r="GV88" s="197"/>
      <c r="GW88" s="197"/>
      <c r="GX88" s="197"/>
      <c r="GY88" s="197"/>
      <c r="GZ88" s="197"/>
      <c r="HA88" s="197"/>
      <c r="HB88" s="197"/>
      <c r="HC88" s="197"/>
      <c r="HD88" s="197"/>
      <c r="HE88" s="197"/>
      <c r="HF88" s="197"/>
      <c r="HG88" s="197"/>
      <c r="HH88" s="197"/>
      <c r="HI88" s="197"/>
      <c r="HJ88" s="197"/>
      <c r="HK88" s="197"/>
      <c r="HL88" s="197"/>
      <c r="HM88" s="197"/>
      <c r="HN88" s="197"/>
      <c r="HO88" s="197"/>
      <c r="HP88" s="197"/>
    </row>
    <row r="89" spans="1:224" ht="15" customHeight="1">
      <c r="A89" s="160"/>
      <c r="B89" s="160"/>
      <c r="C89" s="231"/>
      <c r="D89" s="160"/>
      <c r="E89" s="160"/>
      <c r="F89" s="160"/>
      <c r="G89" s="160"/>
      <c r="H89" s="160"/>
      <c r="I89" s="160"/>
      <c r="J89" s="160"/>
      <c r="K89" s="160"/>
      <c r="L89" s="322"/>
      <c r="M89" s="160"/>
      <c r="N89" s="160"/>
      <c r="O89" s="160"/>
      <c r="P89" s="323"/>
      <c r="Q89" s="323"/>
      <c r="R89" s="323"/>
      <c r="S89" s="323"/>
      <c r="T89" s="323"/>
      <c r="U89" s="323"/>
      <c r="V89" s="323"/>
      <c r="W89" s="323"/>
      <c r="X89" s="323"/>
      <c r="Y89" s="323"/>
      <c r="Z89" s="323"/>
      <c r="AA89" s="323"/>
      <c r="AB89" s="323"/>
      <c r="AC89" s="323"/>
      <c r="AD89" s="323"/>
      <c r="AE89" s="323"/>
      <c r="AF89" s="323"/>
      <c r="AG89" s="323"/>
      <c r="AH89" s="323"/>
      <c r="AI89" s="323"/>
      <c r="AJ89" s="323"/>
      <c r="AK89" s="323"/>
      <c r="AL89" s="323"/>
      <c r="AM89" s="323"/>
      <c r="AN89" s="323"/>
      <c r="AO89" s="323"/>
      <c r="AP89" s="323"/>
      <c r="AQ89" s="324"/>
      <c r="AR89" s="324"/>
      <c r="AS89" s="324"/>
      <c r="AT89" s="324"/>
      <c r="AU89" s="324"/>
      <c r="AV89" s="324"/>
      <c r="AW89" s="324"/>
      <c r="AX89" s="324"/>
      <c r="AY89" s="324"/>
      <c r="AZ89" s="324"/>
      <c r="BA89" s="324"/>
      <c r="BB89" s="324"/>
      <c r="BC89" s="324"/>
      <c r="BD89" s="324"/>
      <c r="BE89" s="324"/>
      <c r="BF89" s="324"/>
      <c r="BG89" s="324"/>
      <c r="BH89" s="324"/>
      <c r="BI89" s="324"/>
      <c r="BJ89" s="324"/>
      <c r="BK89" s="324"/>
      <c r="BL89" s="324"/>
      <c r="BM89" s="324"/>
      <c r="BN89" s="324"/>
      <c r="BO89" s="324"/>
      <c r="BP89" s="324"/>
      <c r="BQ89" s="324"/>
      <c r="BR89" s="324"/>
      <c r="BS89" s="324"/>
      <c r="BT89" s="324"/>
      <c r="BU89" s="324"/>
      <c r="BV89" s="324"/>
      <c r="BW89" s="324"/>
      <c r="BX89" s="324"/>
      <c r="BY89" s="324"/>
      <c r="BZ89" s="324"/>
      <c r="CA89" s="324"/>
      <c r="CB89" s="324"/>
      <c r="CC89" s="324"/>
      <c r="CD89" s="324"/>
      <c r="CE89" s="324"/>
      <c r="CF89" s="324"/>
      <c r="CG89" s="324"/>
      <c r="CH89" s="324"/>
      <c r="CI89" s="324"/>
      <c r="CJ89" s="324"/>
      <c r="CK89" s="324"/>
      <c r="CL89" s="324"/>
      <c r="CM89" s="324"/>
      <c r="CN89" s="324"/>
      <c r="CO89" s="324"/>
      <c r="CP89" s="324"/>
      <c r="CQ89" s="324"/>
      <c r="CR89" s="324"/>
      <c r="CS89" s="324"/>
      <c r="CT89" s="324"/>
      <c r="CU89" s="324"/>
      <c r="CV89" s="324"/>
      <c r="CW89" s="324"/>
      <c r="CX89" s="324"/>
      <c r="CY89" s="324"/>
      <c r="CZ89" s="324"/>
      <c r="DA89" s="324"/>
      <c r="DB89" s="324"/>
      <c r="DC89" s="324"/>
      <c r="DD89" s="324"/>
      <c r="DE89" s="324"/>
      <c r="DF89" s="324"/>
      <c r="DG89" s="324"/>
      <c r="DH89" s="324"/>
      <c r="DI89" s="324"/>
      <c r="DJ89" s="324"/>
      <c r="DK89" s="324"/>
      <c r="DL89" s="324"/>
      <c r="DM89" s="324"/>
      <c r="DN89" s="324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  <c r="EN89" s="197"/>
      <c r="EO89" s="197"/>
      <c r="EP89" s="197"/>
      <c r="EQ89" s="197"/>
      <c r="ER89" s="197"/>
      <c r="ES89" s="197"/>
      <c r="ET89" s="197"/>
      <c r="EU89" s="197"/>
      <c r="EV89" s="197"/>
      <c r="EW89" s="197"/>
      <c r="EX89" s="197"/>
      <c r="EY89" s="197"/>
      <c r="EZ89" s="197"/>
      <c r="FA89" s="197"/>
      <c r="FB89" s="197"/>
      <c r="FC89" s="197"/>
      <c r="FD89" s="197"/>
      <c r="FE89" s="197"/>
      <c r="FF89" s="197"/>
      <c r="FG89" s="197"/>
      <c r="FH89" s="197"/>
      <c r="FI89" s="197"/>
      <c r="FJ89" s="197"/>
      <c r="FK89" s="197"/>
      <c r="FL89" s="265"/>
      <c r="FM89" s="197"/>
      <c r="FN89" s="197"/>
      <c r="FO89" s="197"/>
      <c r="FP89" s="197"/>
      <c r="FQ89" s="197"/>
      <c r="FR89" s="197"/>
      <c r="FS89" s="197"/>
      <c r="FT89" s="197"/>
      <c r="FU89" s="197"/>
      <c r="FV89" s="197"/>
      <c r="FW89" s="197"/>
      <c r="FX89" s="197"/>
      <c r="FY89" s="197"/>
      <c r="FZ89" s="197"/>
      <c r="GA89" s="197"/>
      <c r="GB89" s="197"/>
      <c r="GC89" s="197"/>
      <c r="GD89" s="197"/>
      <c r="GE89" s="197"/>
      <c r="GF89" s="197"/>
      <c r="GG89" s="197"/>
      <c r="GH89" s="197"/>
      <c r="GI89" s="197"/>
      <c r="GJ89" s="197"/>
      <c r="GK89" s="197"/>
      <c r="GL89" s="197"/>
      <c r="GM89" s="197"/>
      <c r="GN89" s="197"/>
      <c r="GO89" s="197"/>
      <c r="GP89" s="197"/>
      <c r="GQ89" s="197"/>
      <c r="GR89" s="197"/>
      <c r="GS89" s="197"/>
      <c r="GT89" s="197"/>
      <c r="GU89" s="197"/>
      <c r="GV89" s="197"/>
      <c r="GW89" s="197"/>
      <c r="GX89" s="197"/>
      <c r="GY89" s="197"/>
      <c r="GZ89" s="197"/>
      <c r="HA89" s="197"/>
      <c r="HB89" s="197"/>
      <c r="HC89" s="197"/>
      <c r="HD89" s="197"/>
      <c r="HE89" s="197"/>
      <c r="HF89" s="197"/>
      <c r="HG89" s="197"/>
      <c r="HH89" s="197"/>
      <c r="HI89" s="197"/>
      <c r="HJ89" s="197"/>
      <c r="HK89" s="197"/>
      <c r="HL89" s="197"/>
      <c r="HM89" s="197"/>
      <c r="HN89" s="197"/>
      <c r="HO89" s="197"/>
      <c r="HP89" s="197"/>
    </row>
    <row r="90" spans="1:224" ht="15" customHeight="1">
      <c r="A90" s="160"/>
      <c r="B90" s="160"/>
      <c r="C90" s="231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323"/>
      <c r="Q90" s="323"/>
      <c r="R90" s="323"/>
      <c r="S90" s="323"/>
      <c r="T90" s="323"/>
      <c r="U90" s="323"/>
      <c r="V90" s="323"/>
      <c r="W90" s="323"/>
      <c r="X90" s="323"/>
      <c r="Y90" s="323"/>
      <c r="Z90" s="323"/>
      <c r="AA90" s="323"/>
      <c r="AB90" s="323"/>
      <c r="AC90" s="323"/>
      <c r="AD90" s="323"/>
      <c r="AE90" s="323"/>
      <c r="AF90" s="323"/>
      <c r="AG90" s="255"/>
      <c r="AH90" s="255"/>
      <c r="AI90" s="255"/>
      <c r="AJ90" s="255"/>
      <c r="AK90" s="255"/>
      <c r="AL90" s="255"/>
      <c r="AM90" s="255"/>
      <c r="AN90" s="255"/>
      <c r="AO90" s="255"/>
      <c r="AP90" s="255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  <c r="BB90" s="236"/>
      <c r="BC90" s="236"/>
      <c r="BD90" s="236"/>
      <c r="BE90" s="236"/>
      <c r="BF90" s="236"/>
      <c r="BG90" s="236"/>
      <c r="BH90" s="236"/>
      <c r="BI90" s="236"/>
      <c r="BJ90" s="236"/>
      <c r="BK90" s="236"/>
      <c r="BL90" s="236"/>
      <c r="BM90" s="236"/>
      <c r="BN90" s="236"/>
      <c r="BO90" s="236"/>
      <c r="BP90" s="236"/>
      <c r="BQ90" s="236"/>
      <c r="BR90" s="236"/>
      <c r="BS90" s="236"/>
      <c r="BT90" s="236"/>
      <c r="BU90" s="236"/>
      <c r="BV90" s="236"/>
      <c r="BW90" s="236"/>
      <c r="BX90" s="236"/>
      <c r="BY90" s="236"/>
      <c r="BZ90" s="236"/>
      <c r="CA90" s="236"/>
      <c r="CB90" s="236"/>
      <c r="CC90" s="236"/>
      <c r="CD90" s="236"/>
      <c r="CE90" s="236"/>
      <c r="CF90" s="236"/>
      <c r="CG90" s="236"/>
      <c r="CH90" s="236"/>
      <c r="CI90" s="236"/>
      <c r="CJ90" s="236"/>
      <c r="CK90" s="236"/>
      <c r="CL90" s="236"/>
      <c r="CM90" s="236"/>
      <c r="CN90" s="236"/>
      <c r="CO90" s="236"/>
      <c r="CP90" s="236"/>
      <c r="CQ90" s="236"/>
      <c r="CR90" s="236"/>
      <c r="CS90" s="236"/>
      <c r="CT90" s="236"/>
      <c r="CU90" s="236"/>
      <c r="CV90" s="236"/>
      <c r="CW90" s="236"/>
      <c r="CX90" s="236"/>
      <c r="CY90" s="236"/>
      <c r="CZ90" s="236"/>
      <c r="DA90" s="236"/>
      <c r="DB90" s="236"/>
      <c r="DC90" s="236"/>
      <c r="DD90" s="236"/>
      <c r="DE90" s="236"/>
      <c r="DF90" s="236"/>
      <c r="DG90" s="236"/>
      <c r="DH90" s="236"/>
      <c r="DI90" s="236"/>
      <c r="DJ90" s="236"/>
      <c r="DK90" s="236"/>
      <c r="DL90" s="236"/>
      <c r="DM90" s="236"/>
      <c r="DN90" s="236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  <c r="ER90" s="197"/>
      <c r="ES90" s="197"/>
      <c r="ET90" s="197"/>
      <c r="EU90" s="197"/>
      <c r="EV90" s="197"/>
      <c r="EW90" s="197"/>
      <c r="EX90" s="197"/>
      <c r="EY90" s="197"/>
      <c r="EZ90" s="197"/>
      <c r="FA90" s="197"/>
      <c r="FB90" s="197"/>
      <c r="FC90" s="197"/>
      <c r="FD90" s="197"/>
      <c r="FE90" s="197"/>
      <c r="FF90" s="197"/>
      <c r="FG90" s="197"/>
      <c r="FH90" s="197"/>
      <c r="FI90" s="197"/>
      <c r="FJ90" s="197"/>
      <c r="FK90" s="197"/>
      <c r="FL90" s="265"/>
      <c r="FM90" s="197"/>
      <c r="FN90" s="197"/>
      <c r="FO90" s="197"/>
      <c r="FP90" s="197"/>
      <c r="FQ90" s="197"/>
      <c r="FR90" s="197"/>
      <c r="FS90" s="197"/>
      <c r="FT90" s="197"/>
      <c r="FU90" s="197"/>
      <c r="FV90" s="197"/>
      <c r="FW90" s="197"/>
      <c r="FX90" s="197"/>
      <c r="FY90" s="197"/>
      <c r="FZ90" s="197"/>
      <c r="GA90" s="197"/>
      <c r="GB90" s="197"/>
      <c r="GC90" s="197"/>
      <c r="GD90" s="197"/>
      <c r="GE90" s="197"/>
      <c r="GF90" s="197"/>
      <c r="GG90" s="197"/>
      <c r="GH90" s="197"/>
      <c r="GI90" s="197"/>
      <c r="GJ90" s="197"/>
      <c r="GK90" s="197"/>
      <c r="GL90" s="197"/>
      <c r="GM90" s="197"/>
      <c r="GN90" s="197"/>
      <c r="GO90" s="197"/>
      <c r="GP90" s="197"/>
      <c r="GQ90" s="197"/>
      <c r="GR90" s="197"/>
      <c r="GS90" s="197"/>
      <c r="GT90" s="197"/>
      <c r="GU90" s="197"/>
      <c r="GV90" s="197"/>
      <c r="GW90" s="197"/>
      <c r="GX90" s="197"/>
      <c r="GY90" s="197"/>
      <c r="GZ90" s="197"/>
      <c r="HA90" s="197"/>
      <c r="HB90" s="197"/>
      <c r="HC90" s="197"/>
      <c r="HD90" s="197"/>
      <c r="HE90" s="197"/>
      <c r="HF90" s="197"/>
      <c r="HG90" s="197"/>
      <c r="HH90" s="197"/>
      <c r="HI90" s="197"/>
      <c r="HJ90" s="197"/>
      <c r="HK90" s="197"/>
      <c r="HL90" s="197"/>
      <c r="HM90" s="197"/>
      <c r="HN90" s="197"/>
      <c r="HO90" s="197"/>
      <c r="HP90" s="197"/>
    </row>
    <row r="91" spans="1:224" ht="15" customHeight="1">
      <c r="A91" s="160"/>
      <c r="B91" s="160"/>
      <c r="C91" s="231"/>
      <c r="D91" s="323"/>
      <c r="E91" s="323"/>
      <c r="F91" s="323"/>
      <c r="G91" s="323"/>
      <c r="H91" s="323"/>
      <c r="I91" s="323"/>
      <c r="J91" s="323"/>
      <c r="K91" s="323"/>
      <c r="L91" s="323"/>
      <c r="M91" s="323"/>
      <c r="N91" s="323"/>
      <c r="O91" s="323"/>
      <c r="P91" s="323"/>
      <c r="Q91" s="323"/>
      <c r="R91" s="323"/>
      <c r="S91" s="323"/>
      <c r="T91" s="323"/>
      <c r="U91" s="323"/>
      <c r="V91" s="323"/>
      <c r="W91" s="323"/>
      <c r="X91" s="323"/>
      <c r="Y91" s="323"/>
      <c r="Z91" s="323"/>
      <c r="AA91" s="323"/>
      <c r="AB91" s="323"/>
      <c r="AC91" s="323"/>
      <c r="AD91" s="323"/>
      <c r="AE91" s="323"/>
      <c r="AF91" s="323"/>
      <c r="AG91" s="314"/>
      <c r="AH91" s="162"/>
      <c r="AI91" s="162"/>
      <c r="AJ91" s="162"/>
      <c r="AK91" s="162"/>
      <c r="AL91" s="162"/>
      <c r="AM91" s="162"/>
      <c r="AN91" s="162"/>
      <c r="AO91" s="162"/>
      <c r="AP91" s="162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  <c r="ER91" s="197"/>
      <c r="ES91" s="197"/>
      <c r="ET91" s="197"/>
      <c r="EU91" s="197"/>
      <c r="EV91" s="197"/>
      <c r="EW91" s="197"/>
      <c r="EX91" s="197"/>
      <c r="EY91" s="197"/>
      <c r="EZ91" s="197"/>
      <c r="FA91" s="197"/>
      <c r="FB91" s="197"/>
      <c r="FC91" s="197"/>
      <c r="FD91" s="197"/>
      <c r="FE91" s="197"/>
      <c r="FF91" s="197"/>
      <c r="FG91" s="197"/>
      <c r="FH91" s="197"/>
      <c r="FI91" s="197"/>
      <c r="FJ91" s="197"/>
      <c r="FK91" s="197"/>
      <c r="FL91" s="265"/>
      <c r="FM91" s="197"/>
      <c r="FN91" s="197"/>
      <c r="FO91" s="197"/>
      <c r="FP91" s="197"/>
      <c r="FQ91" s="197"/>
      <c r="FR91" s="197"/>
      <c r="FS91" s="197"/>
      <c r="FT91" s="197"/>
      <c r="FU91" s="197"/>
      <c r="FV91" s="197"/>
      <c r="FW91" s="197"/>
      <c r="FX91" s="197"/>
      <c r="FY91" s="197"/>
      <c r="FZ91" s="197"/>
      <c r="GA91" s="197"/>
      <c r="GB91" s="197"/>
      <c r="GC91" s="197"/>
      <c r="GD91" s="197"/>
      <c r="GE91" s="197"/>
      <c r="GF91" s="197"/>
      <c r="GG91" s="197"/>
      <c r="GH91" s="197"/>
      <c r="GI91" s="197"/>
      <c r="GJ91" s="197"/>
      <c r="GK91" s="197"/>
      <c r="GL91" s="197"/>
      <c r="GM91" s="197"/>
      <c r="GN91" s="197"/>
      <c r="GO91" s="197"/>
      <c r="GP91" s="197"/>
      <c r="GQ91" s="197"/>
      <c r="GR91" s="197"/>
      <c r="GS91" s="197"/>
      <c r="GT91" s="197"/>
      <c r="GU91" s="197"/>
      <c r="GV91" s="197"/>
      <c r="GW91" s="197"/>
      <c r="GX91" s="197"/>
      <c r="GY91" s="197"/>
      <c r="GZ91" s="197"/>
      <c r="HA91" s="197"/>
      <c r="HB91" s="197"/>
      <c r="HC91" s="197"/>
      <c r="HD91" s="197"/>
      <c r="HE91" s="197"/>
      <c r="HF91" s="197"/>
      <c r="HG91" s="197"/>
      <c r="HH91" s="197"/>
      <c r="HI91" s="197"/>
      <c r="HJ91" s="197"/>
      <c r="HK91" s="197"/>
      <c r="HL91" s="197"/>
      <c r="HM91" s="197"/>
      <c r="HN91" s="197"/>
      <c r="HO91" s="197"/>
      <c r="HP91" s="197"/>
    </row>
    <row r="92" spans="1:224" ht="15" customHeight="1">
      <c r="A92" s="160"/>
      <c r="B92" s="160"/>
      <c r="C92" s="231"/>
      <c r="D92" s="323"/>
      <c r="E92" s="323"/>
      <c r="F92" s="323"/>
      <c r="G92" s="323"/>
      <c r="H92" s="323"/>
      <c r="I92" s="323"/>
      <c r="J92" s="323"/>
      <c r="K92" s="323"/>
      <c r="L92" s="323"/>
      <c r="M92" s="323"/>
      <c r="N92" s="323"/>
      <c r="O92" s="323"/>
      <c r="P92" s="323"/>
      <c r="Q92" s="323"/>
      <c r="R92" s="323"/>
      <c r="S92" s="323"/>
      <c r="T92" s="323"/>
      <c r="U92" s="323"/>
      <c r="V92" s="323"/>
      <c r="W92" s="323"/>
      <c r="X92" s="323"/>
      <c r="Y92" s="323"/>
      <c r="Z92" s="323"/>
      <c r="AA92" s="323"/>
      <c r="AB92" s="323"/>
      <c r="AC92" s="323"/>
      <c r="AD92" s="323"/>
      <c r="AE92" s="323"/>
      <c r="AF92" s="323"/>
      <c r="AG92" s="314"/>
      <c r="AH92" s="162"/>
      <c r="AI92" s="162"/>
      <c r="AJ92" s="162"/>
      <c r="AK92" s="162"/>
      <c r="AL92" s="162"/>
      <c r="AM92" s="162"/>
      <c r="AN92" s="162"/>
      <c r="AO92" s="162"/>
      <c r="AP92" s="162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  <c r="ER92" s="197"/>
      <c r="ES92" s="197"/>
      <c r="ET92" s="197"/>
      <c r="EU92" s="197"/>
      <c r="EV92" s="197"/>
      <c r="EW92" s="197"/>
      <c r="EX92" s="197"/>
      <c r="EY92" s="197"/>
      <c r="EZ92" s="197"/>
      <c r="FA92" s="197"/>
      <c r="FB92" s="197"/>
      <c r="FC92" s="197"/>
      <c r="FD92" s="197"/>
      <c r="FE92" s="197"/>
      <c r="FF92" s="197"/>
      <c r="FG92" s="197"/>
      <c r="FH92" s="197"/>
      <c r="FI92" s="197"/>
      <c r="FJ92" s="197"/>
      <c r="FK92" s="197"/>
      <c r="FL92" s="265"/>
      <c r="FM92" s="197"/>
      <c r="FN92" s="197"/>
      <c r="FO92" s="197"/>
      <c r="FP92" s="197"/>
      <c r="FQ92" s="197"/>
      <c r="FR92" s="197"/>
      <c r="FS92" s="197"/>
      <c r="FT92" s="197"/>
      <c r="FU92" s="197"/>
      <c r="FV92" s="197"/>
      <c r="FW92" s="197"/>
      <c r="FX92" s="197"/>
      <c r="FY92" s="197"/>
      <c r="FZ92" s="197"/>
      <c r="GA92" s="197"/>
      <c r="GB92" s="197"/>
      <c r="GC92" s="197"/>
      <c r="GD92" s="197"/>
      <c r="GE92" s="197"/>
      <c r="GF92" s="197"/>
      <c r="GG92" s="197"/>
      <c r="GH92" s="197"/>
      <c r="GI92" s="197"/>
      <c r="GJ92" s="197"/>
      <c r="GK92" s="197"/>
      <c r="GL92" s="197"/>
      <c r="GM92" s="197"/>
      <c r="GN92" s="197"/>
      <c r="GO92" s="197"/>
      <c r="GP92" s="197"/>
      <c r="GQ92" s="197"/>
      <c r="GR92" s="197"/>
      <c r="GS92" s="197"/>
      <c r="GT92" s="197"/>
      <c r="GU92" s="197"/>
      <c r="GV92" s="197"/>
      <c r="GW92" s="197"/>
      <c r="GX92" s="197"/>
      <c r="GY92" s="197"/>
      <c r="GZ92" s="197"/>
      <c r="HA92" s="197"/>
      <c r="HB92" s="197"/>
      <c r="HC92" s="197"/>
      <c r="HD92" s="197"/>
      <c r="HE92" s="197"/>
      <c r="HF92" s="197"/>
      <c r="HG92" s="197"/>
      <c r="HH92" s="197"/>
      <c r="HI92" s="197"/>
      <c r="HJ92" s="197"/>
      <c r="HK92" s="197"/>
      <c r="HL92" s="197"/>
      <c r="HM92" s="197"/>
      <c r="HN92" s="197"/>
      <c r="HO92" s="197"/>
      <c r="HP92" s="197"/>
    </row>
    <row r="93" spans="1:224" ht="15" customHeight="1">
      <c r="A93" s="160"/>
      <c r="B93" s="160"/>
      <c r="C93" s="231"/>
      <c r="D93" s="323"/>
      <c r="E93" s="323"/>
      <c r="F93" s="323"/>
      <c r="G93" s="323"/>
      <c r="H93" s="323"/>
      <c r="I93" s="323"/>
      <c r="J93" s="323"/>
      <c r="K93" s="323"/>
      <c r="L93" s="323"/>
      <c r="M93" s="323"/>
      <c r="N93" s="323"/>
      <c r="O93" s="323"/>
      <c r="P93" s="323"/>
      <c r="Q93" s="323"/>
      <c r="R93" s="323"/>
      <c r="S93" s="323"/>
      <c r="T93" s="323"/>
      <c r="U93" s="323"/>
      <c r="V93" s="323"/>
      <c r="W93" s="323"/>
      <c r="X93" s="323"/>
      <c r="Y93" s="323"/>
      <c r="Z93" s="323"/>
      <c r="AA93" s="323"/>
      <c r="AB93" s="323"/>
      <c r="AC93" s="323"/>
      <c r="AD93" s="323"/>
      <c r="AE93" s="323"/>
      <c r="AF93" s="323"/>
      <c r="AG93" s="314"/>
      <c r="AH93" s="162"/>
      <c r="AI93" s="162"/>
      <c r="AJ93" s="162"/>
      <c r="AK93" s="162"/>
      <c r="AL93" s="162"/>
      <c r="AM93" s="162"/>
      <c r="AN93" s="162"/>
      <c r="AO93" s="162"/>
      <c r="AP93" s="162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  <c r="ER93" s="197"/>
      <c r="ES93" s="197"/>
      <c r="ET93" s="197"/>
      <c r="EU93" s="197"/>
      <c r="EV93" s="197"/>
      <c r="EW93" s="197"/>
      <c r="EX93" s="197"/>
      <c r="EY93" s="197"/>
      <c r="EZ93" s="197"/>
      <c r="FA93" s="197"/>
      <c r="FB93" s="197"/>
      <c r="FC93" s="197"/>
      <c r="FD93" s="197"/>
      <c r="FE93" s="197"/>
      <c r="FF93" s="197"/>
      <c r="FG93" s="197"/>
      <c r="FH93" s="197"/>
      <c r="FI93" s="197"/>
      <c r="FJ93" s="197"/>
      <c r="FK93" s="197"/>
      <c r="FL93" s="265"/>
      <c r="FM93" s="197"/>
      <c r="FN93" s="197"/>
      <c r="FO93" s="197"/>
      <c r="FP93" s="197"/>
      <c r="FQ93" s="197"/>
      <c r="FR93" s="197"/>
      <c r="FS93" s="197"/>
      <c r="FT93" s="197"/>
      <c r="FU93" s="197"/>
      <c r="FV93" s="197"/>
      <c r="FW93" s="197"/>
      <c r="FX93" s="197"/>
      <c r="FY93" s="197"/>
      <c r="FZ93" s="197"/>
      <c r="GA93" s="197"/>
      <c r="GB93" s="197"/>
      <c r="GC93" s="197"/>
      <c r="GD93" s="197"/>
      <c r="GE93" s="197"/>
      <c r="GF93" s="197"/>
      <c r="GG93" s="197"/>
      <c r="GH93" s="197"/>
      <c r="GI93" s="197"/>
      <c r="GJ93" s="197"/>
      <c r="GK93" s="197"/>
      <c r="GL93" s="197"/>
      <c r="GM93" s="197"/>
      <c r="GN93" s="197"/>
      <c r="GO93" s="197"/>
      <c r="GP93" s="197"/>
      <c r="GQ93" s="197"/>
      <c r="GR93" s="197"/>
      <c r="GS93" s="197"/>
      <c r="GT93" s="197"/>
      <c r="GU93" s="197"/>
      <c r="GV93" s="197"/>
      <c r="GW93" s="197"/>
      <c r="GX93" s="197"/>
      <c r="GY93" s="197"/>
      <c r="GZ93" s="197"/>
      <c r="HA93" s="197"/>
      <c r="HB93" s="197"/>
      <c r="HC93" s="197"/>
      <c r="HD93" s="197"/>
      <c r="HE93" s="197"/>
      <c r="HF93" s="197"/>
      <c r="HG93" s="197"/>
      <c r="HH93" s="197"/>
      <c r="HI93" s="197"/>
      <c r="HJ93" s="197"/>
      <c r="HK93" s="197"/>
      <c r="HL93" s="197"/>
      <c r="HM93" s="197"/>
      <c r="HN93" s="197"/>
      <c r="HO93" s="197"/>
      <c r="HP93" s="197"/>
    </row>
    <row r="94" spans="1:224" ht="15" customHeight="1">
      <c r="A94" s="160"/>
      <c r="B94" s="160"/>
      <c r="C94" s="231"/>
      <c r="D94" s="323"/>
      <c r="E94" s="323"/>
      <c r="F94" s="323"/>
      <c r="G94" s="323"/>
      <c r="H94" s="323"/>
      <c r="I94" s="323"/>
      <c r="J94" s="323"/>
      <c r="K94" s="323"/>
      <c r="L94" s="323"/>
      <c r="M94" s="323"/>
      <c r="N94" s="323"/>
      <c r="O94" s="323"/>
      <c r="P94" s="323"/>
      <c r="Q94" s="323"/>
      <c r="R94" s="323"/>
      <c r="S94" s="323"/>
      <c r="T94" s="323"/>
      <c r="U94" s="323"/>
      <c r="V94" s="323"/>
      <c r="W94" s="323"/>
      <c r="X94" s="323"/>
      <c r="Y94" s="323"/>
      <c r="Z94" s="323"/>
      <c r="AA94" s="323"/>
      <c r="AB94" s="323"/>
      <c r="AC94" s="323"/>
      <c r="AD94" s="323"/>
      <c r="AE94" s="323"/>
      <c r="AF94" s="323"/>
      <c r="AG94" s="314"/>
      <c r="AH94" s="162"/>
      <c r="AI94" s="162"/>
      <c r="AJ94" s="162"/>
      <c r="AK94" s="162"/>
      <c r="AL94" s="162"/>
      <c r="AM94" s="162"/>
      <c r="AN94" s="162"/>
      <c r="AO94" s="162"/>
      <c r="AP94" s="162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  <c r="BK94" s="197"/>
      <c r="BL94" s="197"/>
      <c r="BM94" s="197"/>
      <c r="BN94" s="197"/>
      <c r="BO94" s="197"/>
      <c r="BP94" s="197"/>
      <c r="BQ94" s="197"/>
      <c r="BR94" s="197"/>
      <c r="BS94" s="197"/>
      <c r="BT94" s="197"/>
      <c r="BU94" s="197"/>
      <c r="BV94" s="197"/>
      <c r="BW94" s="197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  <c r="EN94" s="197"/>
      <c r="EO94" s="197"/>
      <c r="EP94" s="197"/>
      <c r="EQ94" s="197"/>
      <c r="ER94" s="197"/>
      <c r="ES94" s="197"/>
      <c r="ET94" s="197"/>
      <c r="EU94" s="197"/>
      <c r="EV94" s="197"/>
      <c r="EW94" s="197"/>
      <c r="EX94" s="197"/>
      <c r="EY94" s="197"/>
      <c r="EZ94" s="197"/>
      <c r="FA94" s="197"/>
      <c r="FB94" s="197"/>
      <c r="FC94" s="197"/>
      <c r="FD94" s="197"/>
      <c r="FE94" s="197"/>
      <c r="FF94" s="197"/>
      <c r="FG94" s="197"/>
      <c r="FH94" s="197"/>
      <c r="FI94" s="197"/>
      <c r="FJ94" s="197"/>
      <c r="FK94" s="197"/>
      <c r="FL94" s="265"/>
      <c r="FM94" s="197"/>
      <c r="FN94" s="197"/>
      <c r="FO94" s="197"/>
      <c r="FP94" s="197"/>
      <c r="FQ94" s="197"/>
      <c r="FR94" s="197"/>
      <c r="FS94" s="197"/>
      <c r="FT94" s="197"/>
      <c r="FU94" s="197"/>
      <c r="FV94" s="197"/>
      <c r="FW94" s="197"/>
      <c r="FX94" s="197"/>
      <c r="FY94" s="197"/>
      <c r="FZ94" s="197"/>
      <c r="GA94" s="197"/>
      <c r="GB94" s="197"/>
      <c r="GC94" s="197"/>
      <c r="GD94" s="197"/>
      <c r="GE94" s="197"/>
      <c r="GF94" s="197"/>
      <c r="GG94" s="197"/>
      <c r="GH94" s="197"/>
      <c r="GI94" s="197"/>
      <c r="GJ94" s="197"/>
      <c r="GK94" s="197"/>
      <c r="GL94" s="197"/>
      <c r="GM94" s="197"/>
      <c r="GN94" s="197"/>
      <c r="GO94" s="197"/>
      <c r="GP94" s="197"/>
      <c r="GQ94" s="197"/>
      <c r="GR94" s="197"/>
      <c r="GS94" s="197"/>
      <c r="GT94" s="197"/>
      <c r="GU94" s="197"/>
      <c r="GV94" s="197"/>
      <c r="GW94" s="197"/>
      <c r="GX94" s="197"/>
      <c r="GY94" s="197"/>
      <c r="GZ94" s="197"/>
      <c r="HA94" s="197"/>
      <c r="HB94" s="197"/>
      <c r="HC94" s="197"/>
      <c r="HD94" s="197"/>
      <c r="HE94" s="197"/>
      <c r="HF94" s="197"/>
      <c r="HG94" s="197"/>
      <c r="HH94" s="197"/>
      <c r="HI94" s="197"/>
      <c r="HJ94" s="197"/>
      <c r="HK94" s="197"/>
      <c r="HL94" s="197"/>
      <c r="HM94" s="197"/>
      <c r="HN94" s="197"/>
      <c r="HO94" s="197"/>
      <c r="HP94" s="197"/>
    </row>
    <row r="95" spans="1:224" ht="15" customHeight="1">
      <c r="A95" s="160"/>
      <c r="B95" s="160"/>
      <c r="C95" s="231"/>
      <c r="D95" s="323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14"/>
      <c r="AH95" s="162"/>
      <c r="AI95" s="162"/>
      <c r="AJ95" s="162"/>
      <c r="AK95" s="162"/>
      <c r="AL95" s="162"/>
      <c r="AM95" s="162"/>
      <c r="AN95" s="162"/>
      <c r="AO95" s="162"/>
      <c r="AP95" s="162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  <c r="EN95" s="197"/>
      <c r="EO95" s="197"/>
      <c r="EP95" s="197"/>
      <c r="EQ95" s="197"/>
      <c r="ER95" s="197"/>
      <c r="ES95" s="197"/>
      <c r="ET95" s="197"/>
      <c r="EU95" s="197"/>
      <c r="EV95" s="197"/>
      <c r="EW95" s="197"/>
      <c r="EX95" s="197"/>
      <c r="EY95" s="197"/>
      <c r="EZ95" s="197"/>
      <c r="FA95" s="197"/>
      <c r="FB95" s="197"/>
      <c r="FC95" s="197"/>
      <c r="FD95" s="197"/>
      <c r="FE95" s="197"/>
      <c r="FF95" s="197"/>
      <c r="FG95" s="197"/>
      <c r="FH95" s="197"/>
      <c r="FI95" s="197"/>
      <c r="FJ95" s="197"/>
      <c r="FK95" s="197"/>
      <c r="FL95" s="265"/>
      <c r="FM95" s="197"/>
      <c r="FN95" s="197"/>
      <c r="FO95" s="197"/>
      <c r="FP95" s="197"/>
      <c r="FQ95" s="197"/>
      <c r="FR95" s="197"/>
      <c r="FS95" s="197"/>
      <c r="FT95" s="197"/>
      <c r="FU95" s="197"/>
      <c r="FV95" s="197"/>
      <c r="FW95" s="197"/>
      <c r="FX95" s="197"/>
      <c r="FY95" s="197"/>
      <c r="FZ95" s="197"/>
      <c r="GA95" s="197"/>
      <c r="GB95" s="197"/>
      <c r="GC95" s="197"/>
      <c r="GD95" s="197"/>
      <c r="GE95" s="197"/>
      <c r="GF95" s="197"/>
      <c r="GG95" s="197"/>
      <c r="GH95" s="197"/>
      <c r="GI95" s="197"/>
      <c r="GJ95" s="197"/>
      <c r="GK95" s="197"/>
      <c r="GL95" s="197"/>
      <c r="GM95" s="197"/>
      <c r="GN95" s="197"/>
      <c r="GO95" s="197"/>
      <c r="GP95" s="197"/>
      <c r="GQ95" s="197"/>
      <c r="GR95" s="197"/>
      <c r="GS95" s="197"/>
      <c r="GT95" s="197"/>
      <c r="GU95" s="197"/>
      <c r="GV95" s="197"/>
      <c r="GW95" s="197"/>
      <c r="GX95" s="197"/>
      <c r="GY95" s="197"/>
      <c r="GZ95" s="197"/>
      <c r="HA95" s="197"/>
      <c r="HB95" s="197"/>
      <c r="HC95" s="197"/>
      <c r="HD95" s="197"/>
      <c r="HE95" s="197"/>
      <c r="HF95" s="197"/>
      <c r="HG95" s="197"/>
      <c r="HH95" s="197"/>
      <c r="HI95" s="197"/>
      <c r="HJ95" s="197"/>
      <c r="HK95" s="197"/>
      <c r="HL95" s="197"/>
      <c r="HM95" s="197"/>
      <c r="HN95" s="197"/>
      <c r="HO95" s="197"/>
      <c r="HP95" s="197"/>
    </row>
    <row r="96" spans="1:224" ht="15" customHeight="1">
      <c r="A96" s="160"/>
      <c r="B96" s="160"/>
      <c r="C96" s="231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14"/>
      <c r="AH96" s="162"/>
      <c r="AI96" s="162"/>
      <c r="AJ96" s="162"/>
      <c r="AK96" s="162"/>
      <c r="AL96" s="162"/>
      <c r="AM96" s="162"/>
      <c r="AN96" s="162"/>
      <c r="AO96" s="162"/>
      <c r="AP96" s="162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  <c r="ER96" s="197"/>
      <c r="ES96" s="197"/>
      <c r="ET96" s="197"/>
      <c r="EU96" s="197"/>
      <c r="EV96" s="197"/>
      <c r="EW96" s="197"/>
      <c r="EX96" s="197"/>
      <c r="EY96" s="197"/>
      <c r="EZ96" s="197"/>
      <c r="FA96" s="197"/>
      <c r="FB96" s="197"/>
      <c r="FC96" s="197"/>
      <c r="FD96" s="197"/>
      <c r="FE96" s="197"/>
      <c r="FF96" s="197"/>
      <c r="FG96" s="197"/>
      <c r="FH96" s="197"/>
      <c r="FI96" s="197"/>
      <c r="FJ96" s="197"/>
      <c r="FK96" s="197"/>
      <c r="FL96" s="265"/>
      <c r="FM96" s="197"/>
      <c r="FN96" s="197"/>
      <c r="FO96" s="197"/>
      <c r="FP96" s="197"/>
      <c r="FQ96" s="197"/>
      <c r="FR96" s="197"/>
      <c r="FS96" s="197"/>
      <c r="FT96" s="197"/>
      <c r="FU96" s="197"/>
      <c r="FV96" s="197"/>
      <c r="FW96" s="197"/>
      <c r="FX96" s="197"/>
      <c r="FY96" s="197"/>
      <c r="FZ96" s="197"/>
      <c r="GA96" s="197"/>
      <c r="GB96" s="197"/>
      <c r="GC96" s="197"/>
      <c r="GD96" s="197"/>
      <c r="GE96" s="197"/>
      <c r="GF96" s="197"/>
      <c r="GG96" s="197"/>
      <c r="GH96" s="197"/>
      <c r="GI96" s="197"/>
      <c r="GJ96" s="197"/>
      <c r="GK96" s="197"/>
      <c r="GL96" s="197"/>
      <c r="GM96" s="197"/>
      <c r="GN96" s="197"/>
      <c r="GO96" s="197"/>
      <c r="GP96" s="197"/>
      <c r="GQ96" s="197"/>
      <c r="GR96" s="197"/>
      <c r="GS96" s="197"/>
      <c r="GT96" s="197"/>
      <c r="GU96" s="197"/>
      <c r="GV96" s="197"/>
      <c r="GW96" s="197"/>
      <c r="GX96" s="197"/>
      <c r="GY96" s="197"/>
      <c r="GZ96" s="197"/>
      <c r="HA96" s="197"/>
      <c r="HB96" s="197"/>
      <c r="HC96" s="197"/>
      <c r="HD96" s="197"/>
      <c r="HE96" s="197"/>
      <c r="HF96" s="197"/>
      <c r="HG96" s="197"/>
      <c r="HH96" s="197"/>
      <c r="HI96" s="197"/>
      <c r="HJ96" s="197"/>
      <c r="HK96" s="197"/>
      <c r="HL96" s="197"/>
      <c r="HM96" s="197"/>
      <c r="HN96" s="197"/>
      <c r="HO96" s="197"/>
      <c r="HP96" s="197"/>
    </row>
    <row r="97" spans="1:224" ht="15" customHeight="1">
      <c r="A97" s="160"/>
      <c r="B97" s="160"/>
      <c r="C97" s="231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314"/>
      <c r="AH97" s="162"/>
      <c r="AI97" s="162"/>
      <c r="AJ97" s="162"/>
      <c r="AK97" s="162"/>
      <c r="AL97" s="162"/>
      <c r="AM97" s="162"/>
      <c r="AN97" s="162"/>
      <c r="AO97" s="162"/>
      <c r="AP97" s="162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197"/>
      <c r="BL97" s="197"/>
      <c r="BM97" s="197"/>
      <c r="BN97" s="197"/>
      <c r="BO97" s="197"/>
      <c r="BP97" s="197"/>
      <c r="BQ97" s="197"/>
      <c r="BR97" s="197"/>
      <c r="BS97" s="197"/>
      <c r="BT97" s="197"/>
      <c r="BU97" s="197"/>
      <c r="BV97" s="197"/>
      <c r="BW97" s="197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  <c r="EN97" s="197"/>
      <c r="EO97" s="197"/>
      <c r="EP97" s="197"/>
      <c r="EQ97" s="197"/>
      <c r="ER97" s="197"/>
      <c r="ES97" s="197"/>
      <c r="ET97" s="197"/>
      <c r="EU97" s="197"/>
      <c r="EV97" s="197"/>
      <c r="EW97" s="197"/>
      <c r="EX97" s="197"/>
      <c r="EY97" s="197"/>
      <c r="EZ97" s="197"/>
      <c r="FA97" s="197"/>
      <c r="FB97" s="197"/>
      <c r="FC97" s="197"/>
      <c r="FD97" s="197"/>
      <c r="FE97" s="197"/>
      <c r="FF97" s="197"/>
      <c r="FG97" s="197"/>
      <c r="FH97" s="197"/>
      <c r="FI97" s="197"/>
      <c r="FJ97" s="197"/>
      <c r="FK97" s="197"/>
      <c r="FL97" s="265"/>
      <c r="FM97" s="197"/>
      <c r="FN97" s="197"/>
      <c r="FO97" s="197"/>
      <c r="FP97" s="197"/>
      <c r="FQ97" s="197"/>
      <c r="FR97" s="197"/>
      <c r="FS97" s="197"/>
      <c r="FT97" s="197"/>
      <c r="FU97" s="197"/>
      <c r="FV97" s="197"/>
      <c r="FW97" s="197"/>
      <c r="FX97" s="197"/>
      <c r="FY97" s="197"/>
      <c r="FZ97" s="197"/>
      <c r="GA97" s="197"/>
      <c r="GB97" s="197"/>
      <c r="GC97" s="197"/>
      <c r="GD97" s="197"/>
      <c r="GE97" s="197"/>
      <c r="GF97" s="197"/>
      <c r="GG97" s="197"/>
      <c r="GH97" s="197"/>
      <c r="GI97" s="197"/>
      <c r="GJ97" s="197"/>
      <c r="GK97" s="197"/>
      <c r="GL97" s="197"/>
      <c r="GM97" s="197"/>
      <c r="GN97" s="197"/>
      <c r="GO97" s="197"/>
      <c r="GP97" s="197"/>
      <c r="GQ97" s="197"/>
      <c r="GR97" s="197"/>
      <c r="GS97" s="197"/>
      <c r="GT97" s="197"/>
      <c r="GU97" s="197"/>
      <c r="GV97" s="197"/>
      <c r="GW97" s="197"/>
      <c r="GX97" s="197"/>
      <c r="GY97" s="197"/>
      <c r="GZ97" s="197"/>
      <c r="HA97" s="197"/>
      <c r="HB97" s="197"/>
      <c r="HC97" s="197"/>
      <c r="HD97" s="197"/>
      <c r="HE97" s="197"/>
      <c r="HF97" s="197"/>
      <c r="HG97" s="197"/>
      <c r="HH97" s="197"/>
      <c r="HI97" s="197"/>
      <c r="HJ97" s="197"/>
      <c r="HK97" s="197"/>
      <c r="HL97" s="197"/>
      <c r="HM97" s="197"/>
      <c r="HN97" s="197"/>
      <c r="HO97" s="197"/>
      <c r="HP97" s="197"/>
    </row>
    <row r="98" spans="1:224" ht="15" customHeight="1">
      <c r="A98" s="160"/>
      <c r="B98" s="160"/>
      <c r="C98" s="231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314"/>
      <c r="AH98" s="162"/>
      <c r="AI98" s="162"/>
      <c r="AJ98" s="162"/>
      <c r="AK98" s="162"/>
      <c r="AL98" s="162"/>
      <c r="AM98" s="162"/>
      <c r="AN98" s="162"/>
      <c r="AO98" s="162"/>
      <c r="AP98" s="162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  <c r="BK98" s="197"/>
      <c r="BL98" s="197"/>
      <c r="BM98" s="197"/>
      <c r="BN98" s="197"/>
      <c r="BO98" s="197"/>
      <c r="BP98" s="197"/>
      <c r="BQ98" s="197"/>
      <c r="BR98" s="197"/>
      <c r="BS98" s="197"/>
      <c r="BT98" s="197"/>
      <c r="BU98" s="197"/>
      <c r="BV98" s="197"/>
      <c r="BW98" s="197"/>
      <c r="BX98" s="197"/>
      <c r="BY98" s="197"/>
      <c r="BZ98" s="197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  <c r="EN98" s="197"/>
      <c r="EO98" s="197"/>
      <c r="EP98" s="197"/>
      <c r="EQ98" s="197"/>
      <c r="ER98" s="197"/>
      <c r="ES98" s="197"/>
      <c r="ET98" s="197"/>
      <c r="EU98" s="197"/>
      <c r="EV98" s="197"/>
      <c r="EW98" s="197"/>
      <c r="EX98" s="197"/>
      <c r="EY98" s="197"/>
      <c r="EZ98" s="197"/>
      <c r="FA98" s="197"/>
      <c r="FB98" s="197"/>
      <c r="FC98" s="197"/>
      <c r="FD98" s="197"/>
      <c r="FE98" s="197"/>
      <c r="FF98" s="197"/>
      <c r="FG98" s="197"/>
      <c r="FH98" s="197"/>
      <c r="FI98" s="197"/>
      <c r="FJ98" s="197"/>
      <c r="FK98" s="197"/>
      <c r="FL98" s="265"/>
      <c r="FM98" s="197"/>
      <c r="FN98" s="197"/>
      <c r="FO98" s="197"/>
      <c r="FP98" s="197"/>
      <c r="FQ98" s="197"/>
      <c r="FR98" s="197"/>
      <c r="FS98" s="197"/>
      <c r="FT98" s="197"/>
      <c r="FU98" s="197"/>
      <c r="FV98" s="197"/>
      <c r="FW98" s="197"/>
      <c r="FX98" s="197"/>
      <c r="FY98" s="197"/>
      <c r="FZ98" s="197"/>
      <c r="GA98" s="197"/>
      <c r="GB98" s="197"/>
      <c r="GC98" s="197"/>
      <c r="GD98" s="197"/>
      <c r="GE98" s="197"/>
      <c r="GF98" s="197"/>
      <c r="GG98" s="197"/>
      <c r="GH98" s="197"/>
      <c r="GI98" s="197"/>
      <c r="GJ98" s="197"/>
      <c r="GK98" s="197"/>
      <c r="GL98" s="197"/>
      <c r="GM98" s="197"/>
      <c r="GN98" s="197"/>
      <c r="GO98" s="197"/>
      <c r="GP98" s="197"/>
      <c r="GQ98" s="197"/>
      <c r="GR98" s="197"/>
      <c r="GS98" s="197"/>
      <c r="GT98" s="197"/>
      <c r="GU98" s="197"/>
      <c r="GV98" s="197"/>
      <c r="GW98" s="197"/>
      <c r="GX98" s="197"/>
      <c r="GY98" s="197"/>
      <c r="GZ98" s="197"/>
      <c r="HA98" s="197"/>
      <c r="HB98" s="197"/>
      <c r="HC98" s="197"/>
      <c r="HD98" s="197"/>
      <c r="HE98" s="197"/>
      <c r="HF98" s="197"/>
      <c r="HG98" s="197"/>
      <c r="HH98" s="197"/>
      <c r="HI98" s="197"/>
      <c r="HJ98" s="197"/>
      <c r="HK98" s="197"/>
      <c r="HL98" s="197"/>
      <c r="HM98" s="197"/>
      <c r="HN98" s="197"/>
      <c r="HO98" s="197"/>
      <c r="HP98" s="197"/>
    </row>
    <row r="99" spans="1:224" ht="15" customHeight="1">
      <c r="A99" s="160"/>
      <c r="B99" s="160"/>
      <c r="C99" s="231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314"/>
      <c r="AH99" s="162"/>
      <c r="AI99" s="162"/>
      <c r="AJ99" s="162"/>
      <c r="AK99" s="162"/>
      <c r="AL99" s="162"/>
      <c r="AM99" s="162"/>
      <c r="AN99" s="162"/>
      <c r="AO99" s="162"/>
      <c r="AP99" s="162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97"/>
      <c r="BM99" s="197"/>
      <c r="BN99" s="197"/>
      <c r="BO99" s="197"/>
      <c r="BP99" s="197"/>
      <c r="BQ99" s="197"/>
      <c r="BR99" s="197"/>
      <c r="BS99" s="197"/>
      <c r="BT99" s="197"/>
      <c r="BU99" s="197"/>
      <c r="BV99" s="197"/>
      <c r="BW99" s="197"/>
      <c r="BX99" s="197"/>
      <c r="BY99" s="197"/>
      <c r="BZ99" s="197"/>
      <c r="CA99" s="197"/>
      <c r="CB99" s="197"/>
      <c r="CC99" s="197"/>
      <c r="CD99" s="197"/>
      <c r="CE99" s="197"/>
      <c r="CF99" s="197"/>
      <c r="CG99" s="197"/>
      <c r="CH99" s="197"/>
      <c r="CI99" s="197"/>
      <c r="CJ99" s="197"/>
      <c r="CK99" s="197"/>
      <c r="CL99" s="197"/>
      <c r="CM99" s="197"/>
      <c r="CN99" s="197"/>
      <c r="CO99" s="197"/>
      <c r="CP99" s="197"/>
      <c r="CQ99" s="197"/>
      <c r="CR99" s="197"/>
      <c r="CS99" s="197"/>
      <c r="CT99" s="197"/>
      <c r="CU99" s="197"/>
      <c r="CV99" s="197"/>
      <c r="CW99" s="197"/>
      <c r="CX99" s="197"/>
      <c r="CY99" s="197"/>
      <c r="CZ99" s="197"/>
      <c r="DA99" s="197"/>
      <c r="DB99" s="197"/>
      <c r="DC99" s="197"/>
      <c r="DD99" s="197"/>
      <c r="DE99" s="197"/>
      <c r="DF99" s="197"/>
      <c r="DG99" s="197"/>
      <c r="DH99" s="197"/>
      <c r="DI99" s="197"/>
      <c r="DJ99" s="197"/>
      <c r="DK99" s="197"/>
      <c r="DL99" s="197"/>
      <c r="DM99" s="197"/>
      <c r="DN99" s="197"/>
      <c r="DO99" s="197"/>
      <c r="DP99" s="197"/>
      <c r="DQ99" s="197"/>
      <c r="DR99" s="197"/>
      <c r="DS99" s="197"/>
      <c r="DT99" s="197"/>
      <c r="DU99" s="197"/>
      <c r="DV99" s="197"/>
      <c r="DW99" s="197"/>
      <c r="DX99" s="197"/>
      <c r="DY99" s="197"/>
      <c r="DZ99" s="197"/>
      <c r="EA99" s="197"/>
      <c r="EB99" s="197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  <c r="EN99" s="197"/>
      <c r="EO99" s="197"/>
      <c r="EP99" s="197"/>
      <c r="EQ99" s="197"/>
      <c r="ER99" s="197"/>
      <c r="ES99" s="197"/>
      <c r="ET99" s="197"/>
      <c r="EU99" s="197"/>
      <c r="EV99" s="197"/>
      <c r="EW99" s="197"/>
      <c r="EX99" s="197"/>
      <c r="EY99" s="197"/>
      <c r="EZ99" s="197"/>
      <c r="FA99" s="197"/>
      <c r="FB99" s="197"/>
      <c r="FC99" s="197"/>
      <c r="FD99" s="197"/>
      <c r="FE99" s="197"/>
      <c r="FF99" s="197"/>
      <c r="FG99" s="197"/>
      <c r="FH99" s="197"/>
      <c r="FI99" s="197"/>
      <c r="FJ99" s="197"/>
      <c r="FK99" s="197"/>
      <c r="FL99" s="265"/>
      <c r="FM99" s="197"/>
      <c r="FN99" s="197"/>
      <c r="FO99" s="197"/>
      <c r="FP99" s="197"/>
      <c r="FQ99" s="197"/>
      <c r="FR99" s="197"/>
      <c r="FS99" s="197"/>
      <c r="FT99" s="197"/>
      <c r="FU99" s="197"/>
      <c r="FV99" s="197"/>
      <c r="FW99" s="197"/>
      <c r="FX99" s="197"/>
      <c r="FY99" s="197"/>
      <c r="FZ99" s="197"/>
      <c r="GA99" s="197"/>
      <c r="GB99" s="197"/>
      <c r="GC99" s="197"/>
      <c r="GD99" s="197"/>
      <c r="GE99" s="197"/>
      <c r="GF99" s="197"/>
      <c r="GG99" s="197"/>
      <c r="GH99" s="197"/>
      <c r="GI99" s="197"/>
      <c r="GJ99" s="197"/>
      <c r="GK99" s="197"/>
      <c r="GL99" s="197"/>
      <c r="GM99" s="197"/>
      <c r="GN99" s="197"/>
      <c r="GO99" s="197"/>
      <c r="GP99" s="197"/>
      <c r="GQ99" s="197"/>
      <c r="GR99" s="197"/>
      <c r="GS99" s="197"/>
      <c r="GT99" s="197"/>
      <c r="GU99" s="197"/>
      <c r="GV99" s="197"/>
      <c r="GW99" s="197"/>
      <c r="GX99" s="197"/>
      <c r="GY99" s="197"/>
      <c r="GZ99" s="197"/>
      <c r="HA99" s="197"/>
      <c r="HB99" s="197"/>
      <c r="HC99" s="197"/>
      <c r="HD99" s="197"/>
      <c r="HE99" s="197"/>
      <c r="HF99" s="197"/>
      <c r="HG99" s="197"/>
      <c r="HH99" s="197"/>
      <c r="HI99" s="197"/>
      <c r="HJ99" s="197"/>
      <c r="HK99" s="197"/>
      <c r="HL99" s="197"/>
      <c r="HM99" s="197"/>
      <c r="HN99" s="197"/>
      <c r="HO99" s="197"/>
      <c r="HP99" s="197"/>
    </row>
    <row r="100" spans="1:224" ht="15" customHeight="1">
      <c r="A100" s="160"/>
      <c r="B100" s="160"/>
      <c r="C100" s="231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314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7"/>
      <c r="BC100" s="197"/>
      <c r="BD100" s="197"/>
      <c r="BE100" s="197"/>
      <c r="BF100" s="197"/>
      <c r="BG100" s="197"/>
      <c r="BH100" s="197"/>
      <c r="BI100" s="197"/>
      <c r="BJ100" s="197"/>
      <c r="BK100" s="197"/>
      <c r="BL100" s="197"/>
      <c r="BM100" s="197"/>
      <c r="BN100" s="197"/>
      <c r="BO100" s="197"/>
      <c r="BP100" s="197"/>
      <c r="BQ100" s="197"/>
      <c r="BR100" s="197"/>
      <c r="BS100" s="197"/>
      <c r="BT100" s="197"/>
      <c r="BU100" s="197"/>
      <c r="BV100" s="197"/>
      <c r="BW100" s="197"/>
      <c r="BX100" s="197"/>
      <c r="BY100" s="197"/>
      <c r="BZ100" s="197"/>
      <c r="CA100" s="197"/>
      <c r="CB100" s="197"/>
      <c r="CC100" s="197"/>
      <c r="CD100" s="197"/>
      <c r="CE100" s="197"/>
      <c r="CF100" s="197"/>
      <c r="CG100" s="197"/>
      <c r="CH100" s="197"/>
      <c r="CI100" s="197"/>
      <c r="CJ100" s="197"/>
      <c r="CK100" s="197"/>
      <c r="CL100" s="197"/>
      <c r="CM100" s="197"/>
      <c r="CN100" s="197"/>
      <c r="CO100" s="197"/>
      <c r="CP100" s="197"/>
      <c r="CQ100" s="197"/>
      <c r="CR100" s="197"/>
      <c r="CS100" s="197"/>
      <c r="CT100" s="197"/>
      <c r="CU100" s="197"/>
      <c r="CV100" s="197"/>
      <c r="CW100" s="197"/>
      <c r="CX100" s="197"/>
      <c r="CY100" s="197"/>
      <c r="CZ100" s="197"/>
      <c r="DA100" s="197"/>
      <c r="DB100" s="197"/>
      <c r="DC100" s="197"/>
      <c r="DD100" s="197"/>
      <c r="DE100" s="197"/>
      <c r="DF100" s="197"/>
      <c r="DG100" s="197"/>
      <c r="DH100" s="197"/>
      <c r="DI100" s="197"/>
      <c r="DJ100" s="197"/>
      <c r="DK100" s="197"/>
      <c r="DL100" s="197"/>
      <c r="DM100" s="197"/>
      <c r="DN100" s="197"/>
      <c r="DO100" s="197"/>
      <c r="DP100" s="197"/>
      <c r="DQ100" s="197"/>
      <c r="DR100" s="197"/>
      <c r="DS100" s="197"/>
      <c r="DT100" s="197"/>
      <c r="DU100" s="197"/>
      <c r="DV100" s="197"/>
      <c r="DW100" s="197"/>
      <c r="DX100" s="197"/>
      <c r="DY100" s="197"/>
      <c r="DZ100" s="197"/>
      <c r="EA100" s="197"/>
      <c r="EB100" s="197"/>
      <c r="EC100" s="197"/>
      <c r="ED100" s="197"/>
      <c r="EE100" s="197"/>
      <c r="EF100" s="197"/>
      <c r="EG100" s="197"/>
      <c r="EH100" s="197"/>
      <c r="EI100" s="197"/>
      <c r="EJ100" s="197"/>
      <c r="EK100" s="197"/>
      <c r="EL100" s="197"/>
      <c r="EM100" s="197"/>
      <c r="EN100" s="197"/>
      <c r="EO100" s="197"/>
      <c r="EP100" s="197"/>
      <c r="EQ100" s="197"/>
      <c r="ER100" s="197"/>
      <c r="ES100" s="197"/>
      <c r="ET100" s="197"/>
      <c r="EU100" s="197"/>
      <c r="EV100" s="197"/>
      <c r="EW100" s="197"/>
      <c r="EX100" s="197"/>
      <c r="EY100" s="197"/>
      <c r="EZ100" s="197"/>
      <c r="FA100" s="197"/>
      <c r="FB100" s="197"/>
      <c r="FC100" s="197"/>
      <c r="FD100" s="197"/>
      <c r="FE100" s="197"/>
      <c r="FF100" s="197"/>
      <c r="FG100" s="197"/>
      <c r="FH100" s="197"/>
      <c r="FI100" s="197"/>
      <c r="FJ100" s="197"/>
      <c r="FK100" s="197"/>
      <c r="FL100" s="265"/>
      <c r="FM100" s="197"/>
      <c r="FN100" s="197"/>
      <c r="FO100" s="197"/>
      <c r="FP100" s="197"/>
      <c r="FQ100" s="197"/>
      <c r="FR100" s="197"/>
      <c r="FS100" s="197"/>
      <c r="FT100" s="197"/>
      <c r="FU100" s="197"/>
      <c r="FV100" s="197"/>
      <c r="FW100" s="197"/>
      <c r="FX100" s="197"/>
      <c r="FY100" s="197"/>
      <c r="FZ100" s="197"/>
      <c r="GA100" s="197"/>
      <c r="GB100" s="197"/>
      <c r="GC100" s="197"/>
      <c r="GD100" s="197"/>
      <c r="GE100" s="197"/>
      <c r="GF100" s="197"/>
      <c r="GG100" s="197"/>
      <c r="GH100" s="197"/>
      <c r="GI100" s="197"/>
      <c r="GJ100" s="197"/>
      <c r="GK100" s="197"/>
      <c r="GL100" s="197"/>
      <c r="GM100" s="197"/>
      <c r="GN100" s="197"/>
      <c r="GO100" s="197"/>
      <c r="GP100" s="197"/>
      <c r="GQ100" s="197"/>
      <c r="GR100" s="197"/>
      <c r="GS100" s="197"/>
      <c r="GT100" s="197"/>
      <c r="GU100" s="197"/>
      <c r="GV100" s="197"/>
      <c r="GW100" s="197"/>
      <c r="GX100" s="197"/>
      <c r="GY100" s="197"/>
      <c r="GZ100" s="197"/>
      <c r="HA100" s="197"/>
      <c r="HB100" s="197"/>
      <c r="HC100" s="197"/>
      <c r="HD100" s="197"/>
      <c r="HE100" s="197"/>
      <c r="HF100" s="197"/>
      <c r="HG100" s="197"/>
      <c r="HH100" s="197"/>
      <c r="HI100" s="197"/>
      <c r="HJ100" s="197"/>
      <c r="HK100" s="197"/>
      <c r="HL100" s="197"/>
      <c r="HM100" s="197"/>
      <c r="HN100" s="197"/>
      <c r="HO100" s="197"/>
      <c r="HP100" s="197"/>
    </row>
    <row r="101" spans="1:224" ht="15" customHeight="1">
      <c r="A101" s="160"/>
      <c r="B101" s="160"/>
      <c r="C101" s="231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314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7"/>
      <c r="BH101" s="197"/>
      <c r="BI101" s="197"/>
      <c r="BJ101" s="197"/>
      <c r="BK101" s="197"/>
      <c r="BL101" s="197"/>
      <c r="BM101" s="197"/>
      <c r="BN101" s="197"/>
      <c r="BO101" s="197"/>
      <c r="BP101" s="197"/>
      <c r="BQ101" s="197"/>
      <c r="BR101" s="197"/>
      <c r="BS101" s="197"/>
      <c r="BT101" s="197"/>
      <c r="BU101" s="197"/>
      <c r="BV101" s="197"/>
      <c r="BW101" s="197"/>
      <c r="BX101" s="197"/>
      <c r="BY101" s="197"/>
      <c r="BZ101" s="197"/>
      <c r="CA101" s="197"/>
      <c r="CB101" s="197"/>
      <c r="CC101" s="197"/>
      <c r="CD101" s="197"/>
      <c r="CE101" s="197"/>
      <c r="CF101" s="197"/>
      <c r="CG101" s="197"/>
      <c r="CH101" s="197"/>
      <c r="CI101" s="197"/>
      <c r="CJ101" s="197"/>
      <c r="CK101" s="197"/>
      <c r="CL101" s="197"/>
      <c r="CM101" s="197"/>
      <c r="CN101" s="197"/>
      <c r="CO101" s="197"/>
      <c r="CP101" s="197"/>
      <c r="CQ101" s="197"/>
      <c r="CR101" s="197"/>
      <c r="CS101" s="197"/>
      <c r="CT101" s="197"/>
      <c r="CU101" s="197"/>
      <c r="CV101" s="197"/>
      <c r="CW101" s="197"/>
      <c r="CX101" s="197"/>
      <c r="CY101" s="197"/>
      <c r="CZ101" s="197"/>
      <c r="DA101" s="197"/>
      <c r="DB101" s="197"/>
      <c r="DC101" s="197"/>
      <c r="DD101" s="197"/>
      <c r="DE101" s="197"/>
      <c r="DF101" s="197"/>
      <c r="DG101" s="197"/>
      <c r="DH101" s="197"/>
      <c r="DI101" s="197"/>
      <c r="DJ101" s="197"/>
      <c r="DK101" s="197"/>
      <c r="DL101" s="197"/>
      <c r="DM101" s="197"/>
      <c r="DN101" s="197"/>
      <c r="DO101" s="197"/>
      <c r="DP101" s="197"/>
      <c r="DQ101" s="197"/>
      <c r="DR101" s="197"/>
      <c r="DS101" s="197"/>
      <c r="DT101" s="197"/>
      <c r="DU101" s="197"/>
      <c r="DV101" s="197"/>
      <c r="DW101" s="197"/>
      <c r="DX101" s="197"/>
      <c r="DY101" s="197"/>
      <c r="DZ101" s="197"/>
      <c r="EA101" s="197"/>
      <c r="EB101" s="197"/>
      <c r="EC101" s="197"/>
      <c r="ED101" s="197"/>
      <c r="EE101" s="197"/>
      <c r="EF101" s="197"/>
      <c r="EG101" s="197"/>
      <c r="EH101" s="197"/>
      <c r="EI101" s="197"/>
      <c r="EJ101" s="197"/>
      <c r="EK101" s="197"/>
      <c r="EL101" s="197"/>
      <c r="EM101" s="197"/>
      <c r="EN101" s="197"/>
      <c r="EO101" s="197"/>
      <c r="EP101" s="197"/>
      <c r="EQ101" s="197"/>
      <c r="ER101" s="197"/>
      <c r="ES101" s="197"/>
      <c r="ET101" s="197"/>
      <c r="EU101" s="197"/>
      <c r="EV101" s="197"/>
      <c r="EW101" s="197"/>
      <c r="EX101" s="197"/>
      <c r="EY101" s="197"/>
      <c r="EZ101" s="197"/>
      <c r="FA101" s="197"/>
      <c r="FB101" s="197"/>
      <c r="FC101" s="197"/>
      <c r="FD101" s="197"/>
      <c r="FE101" s="197"/>
      <c r="FF101" s="197"/>
      <c r="FG101" s="197"/>
      <c r="FH101" s="197"/>
      <c r="FI101" s="197"/>
      <c r="FJ101" s="197"/>
      <c r="FK101" s="197"/>
      <c r="FL101" s="265"/>
      <c r="FM101" s="197"/>
      <c r="FN101" s="197"/>
      <c r="FO101" s="197"/>
      <c r="FP101" s="197"/>
      <c r="FQ101" s="197"/>
      <c r="FR101" s="197"/>
      <c r="FS101" s="197"/>
      <c r="FT101" s="197"/>
      <c r="FU101" s="197"/>
      <c r="FV101" s="197"/>
      <c r="FW101" s="197"/>
      <c r="FX101" s="197"/>
      <c r="FY101" s="197"/>
      <c r="FZ101" s="197"/>
      <c r="GA101" s="197"/>
      <c r="GB101" s="197"/>
      <c r="GC101" s="197"/>
      <c r="GD101" s="197"/>
      <c r="GE101" s="197"/>
      <c r="GF101" s="197"/>
      <c r="GG101" s="197"/>
      <c r="GH101" s="197"/>
      <c r="GI101" s="197"/>
      <c r="GJ101" s="197"/>
      <c r="GK101" s="197"/>
      <c r="GL101" s="197"/>
      <c r="GM101" s="197"/>
      <c r="GN101" s="197"/>
      <c r="GO101" s="197"/>
      <c r="GP101" s="197"/>
      <c r="GQ101" s="197"/>
      <c r="GR101" s="197"/>
      <c r="GS101" s="197"/>
      <c r="GT101" s="197"/>
      <c r="GU101" s="197"/>
      <c r="GV101" s="197"/>
      <c r="GW101" s="197"/>
      <c r="GX101" s="197"/>
      <c r="GY101" s="197"/>
      <c r="GZ101" s="197"/>
      <c r="HA101" s="197"/>
      <c r="HB101" s="197"/>
      <c r="HC101" s="197"/>
      <c r="HD101" s="197"/>
      <c r="HE101" s="197"/>
      <c r="HF101" s="197"/>
      <c r="HG101" s="197"/>
      <c r="HH101" s="197"/>
      <c r="HI101" s="197"/>
      <c r="HJ101" s="197"/>
      <c r="HK101" s="197"/>
      <c r="HL101" s="197"/>
      <c r="HM101" s="197"/>
      <c r="HN101" s="197"/>
      <c r="HO101" s="197"/>
      <c r="HP101" s="197"/>
    </row>
    <row r="102" spans="1:224" ht="15" customHeight="1">
      <c r="A102" s="160"/>
      <c r="B102" s="160"/>
      <c r="C102" s="231"/>
      <c r="D102" s="162"/>
      <c r="E102" s="162"/>
      <c r="F102" s="314"/>
      <c r="G102" s="314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314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7"/>
      <c r="BQ102" s="197"/>
      <c r="BR102" s="197"/>
      <c r="BS102" s="197"/>
      <c r="BT102" s="197"/>
      <c r="BU102" s="197"/>
      <c r="BV102" s="197"/>
      <c r="BW102" s="197"/>
      <c r="BX102" s="197"/>
      <c r="BY102" s="197"/>
      <c r="BZ102" s="197"/>
      <c r="CA102" s="197"/>
      <c r="CB102" s="197"/>
      <c r="CC102" s="197"/>
      <c r="CD102" s="197"/>
      <c r="CE102" s="197"/>
      <c r="CF102" s="197"/>
      <c r="CG102" s="197"/>
      <c r="CH102" s="197"/>
      <c r="CI102" s="197"/>
      <c r="CJ102" s="197"/>
      <c r="CK102" s="197"/>
      <c r="CL102" s="197"/>
      <c r="CM102" s="197"/>
      <c r="CN102" s="197"/>
      <c r="CO102" s="197"/>
      <c r="CP102" s="197"/>
      <c r="CQ102" s="197"/>
      <c r="CR102" s="197"/>
      <c r="CS102" s="197"/>
      <c r="CT102" s="197"/>
      <c r="CU102" s="197"/>
      <c r="CV102" s="197"/>
      <c r="CW102" s="197"/>
      <c r="CX102" s="197"/>
      <c r="CY102" s="197"/>
      <c r="CZ102" s="197"/>
      <c r="DA102" s="197"/>
      <c r="DB102" s="197"/>
      <c r="DC102" s="197"/>
      <c r="DD102" s="197"/>
      <c r="DE102" s="197"/>
      <c r="DF102" s="197"/>
      <c r="DG102" s="197"/>
      <c r="DH102" s="197"/>
      <c r="DI102" s="197"/>
      <c r="DJ102" s="197"/>
      <c r="DK102" s="197"/>
      <c r="DL102" s="197"/>
      <c r="DM102" s="197"/>
      <c r="DN102" s="197"/>
      <c r="DO102" s="197"/>
      <c r="DP102" s="197"/>
      <c r="DQ102" s="197"/>
      <c r="DR102" s="197"/>
      <c r="DS102" s="197"/>
      <c r="DT102" s="197"/>
      <c r="DU102" s="197"/>
      <c r="DV102" s="197"/>
      <c r="DW102" s="197"/>
      <c r="DX102" s="197"/>
      <c r="DY102" s="197"/>
      <c r="DZ102" s="197"/>
      <c r="EA102" s="197"/>
      <c r="EB102" s="197"/>
      <c r="EC102" s="197"/>
      <c r="ED102" s="197"/>
      <c r="EE102" s="197"/>
      <c r="EF102" s="197"/>
      <c r="EG102" s="197"/>
      <c r="EH102" s="197"/>
      <c r="EI102" s="197"/>
      <c r="EJ102" s="197"/>
      <c r="EK102" s="197"/>
      <c r="EL102" s="197"/>
      <c r="EM102" s="197"/>
      <c r="EN102" s="197"/>
      <c r="EO102" s="197"/>
      <c r="EP102" s="197"/>
      <c r="EQ102" s="197"/>
      <c r="ER102" s="197"/>
      <c r="ES102" s="197"/>
      <c r="ET102" s="197"/>
      <c r="EU102" s="197"/>
      <c r="EV102" s="197"/>
      <c r="EW102" s="197"/>
      <c r="EX102" s="197"/>
      <c r="EY102" s="197"/>
      <c r="EZ102" s="197"/>
      <c r="FA102" s="197"/>
      <c r="FB102" s="197"/>
      <c r="FC102" s="197"/>
      <c r="FD102" s="197"/>
      <c r="FE102" s="197"/>
      <c r="FF102" s="197"/>
      <c r="FG102" s="197"/>
      <c r="FH102" s="197"/>
      <c r="FI102" s="197"/>
      <c r="FJ102" s="197"/>
      <c r="FK102" s="197"/>
      <c r="FL102" s="265"/>
      <c r="FM102" s="197"/>
      <c r="FN102" s="197"/>
      <c r="FO102" s="197"/>
      <c r="FP102" s="197"/>
      <c r="FQ102" s="197"/>
      <c r="FR102" s="197"/>
      <c r="FS102" s="197"/>
      <c r="FT102" s="197"/>
      <c r="FU102" s="197"/>
      <c r="FV102" s="197"/>
      <c r="FW102" s="197"/>
      <c r="FX102" s="197"/>
      <c r="FY102" s="197"/>
      <c r="FZ102" s="197"/>
      <c r="GA102" s="197"/>
      <c r="GB102" s="197"/>
      <c r="GC102" s="197"/>
      <c r="GD102" s="197"/>
      <c r="GE102" s="197"/>
      <c r="GF102" s="197"/>
      <c r="GG102" s="197"/>
      <c r="GH102" s="197"/>
      <c r="GI102" s="197"/>
      <c r="GJ102" s="197"/>
      <c r="GK102" s="197"/>
      <c r="GL102" s="197"/>
      <c r="GM102" s="197"/>
      <c r="GN102" s="197"/>
      <c r="GO102" s="197"/>
      <c r="GP102" s="197"/>
      <c r="GQ102" s="197"/>
      <c r="GR102" s="197"/>
      <c r="GS102" s="197"/>
      <c r="GT102" s="197"/>
      <c r="GU102" s="197"/>
      <c r="GV102" s="197"/>
      <c r="GW102" s="197"/>
      <c r="GX102" s="197"/>
      <c r="GY102" s="197"/>
      <c r="GZ102" s="197"/>
      <c r="HA102" s="197"/>
      <c r="HB102" s="197"/>
      <c r="HC102" s="197"/>
      <c r="HD102" s="197"/>
      <c r="HE102" s="197"/>
      <c r="HF102" s="197"/>
      <c r="HG102" s="197"/>
      <c r="HH102" s="197"/>
      <c r="HI102" s="197"/>
      <c r="HJ102" s="197"/>
      <c r="HK102" s="197"/>
      <c r="HL102" s="197"/>
      <c r="HM102" s="197"/>
      <c r="HN102" s="197"/>
      <c r="HO102" s="197"/>
      <c r="HP102" s="197"/>
    </row>
    <row r="103" spans="1:224" ht="15" customHeight="1">
      <c r="A103" s="160"/>
      <c r="B103" s="160"/>
      <c r="C103" s="231"/>
      <c r="D103" s="162"/>
      <c r="E103" s="162"/>
      <c r="F103" s="314"/>
      <c r="G103" s="314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314"/>
      <c r="AH103" s="162"/>
      <c r="AI103" s="162"/>
      <c r="AJ103" s="162"/>
      <c r="AK103" s="162"/>
      <c r="AL103" s="162"/>
      <c r="AM103" s="162"/>
      <c r="AN103" s="162"/>
      <c r="AO103" s="162"/>
      <c r="AP103" s="162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  <c r="BC103" s="197"/>
      <c r="BD103" s="197"/>
      <c r="BE103" s="197"/>
      <c r="BF103" s="197"/>
      <c r="BG103" s="197"/>
      <c r="BH103" s="197"/>
      <c r="BI103" s="197"/>
      <c r="BJ103" s="197"/>
      <c r="BK103" s="197"/>
      <c r="BL103" s="197"/>
      <c r="BM103" s="197"/>
      <c r="BN103" s="197"/>
      <c r="BO103" s="197"/>
      <c r="BP103" s="197"/>
      <c r="BQ103" s="197"/>
      <c r="BR103" s="197"/>
      <c r="BS103" s="197"/>
      <c r="BT103" s="197"/>
      <c r="BU103" s="197"/>
      <c r="BV103" s="197"/>
      <c r="BW103" s="197"/>
      <c r="BX103" s="197"/>
      <c r="BY103" s="197"/>
      <c r="BZ103" s="197"/>
      <c r="CA103" s="197"/>
      <c r="CB103" s="197"/>
      <c r="CC103" s="197"/>
      <c r="CD103" s="197"/>
      <c r="CE103" s="197"/>
      <c r="CF103" s="197"/>
      <c r="CG103" s="197"/>
      <c r="CH103" s="197"/>
      <c r="CI103" s="197"/>
      <c r="CJ103" s="197"/>
      <c r="CK103" s="197"/>
      <c r="CL103" s="197"/>
      <c r="CM103" s="197"/>
      <c r="CN103" s="197"/>
      <c r="CO103" s="197"/>
      <c r="CP103" s="197"/>
      <c r="CQ103" s="197"/>
      <c r="CR103" s="197"/>
      <c r="CS103" s="197"/>
      <c r="CT103" s="197"/>
      <c r="CU103" s="197"/>
      <c r="CV103" s="197"/>
      <c r="CW103" s="197"/>
      <c r="CX103" s="197"/>
      <c r="CY103" s="197"/>
      <c r="CZ103" s="197"/>
      <c r="DA103" s="197"/>
      <c r="DB103" s="197"/>
      <c r="DC103" s="197"/>
      <c r="DD103" s="197"/>
      <c r="DE103" s="197"/>
      <c r="DF103" s="197"/>
      <c r="DG103" s="197"/>
      <c r="DH103" s="197"/>
      <c r="DI103" s="197"/>
      <c r="DJ103" s="197"/>
      <c r="DK103" s="197"/>
      <c r="DL103" s="197"/>
      <c r="DM103" s="197"/>
      <c r="DN103" s="197"/>
      <c r="DO103" s="197"/>
      <c r="DP103" s="197"/>
      <c r="DQ103" s="197"/>
      <c r="DR103" s="197"/>
      <c r="DS103" s="197"/>
      <c r="DT103" s="197"/>
      <c r="DU103" s="197"/>
      <c r="DV103" s="197"/>
      <c r="DW103" s="197"/>
      <c r="DX103" s="197"/>
      <c r="DY103" s="197"/>
      <c r="DZ103" s="197"/>
      <c r="EA103" s="197"/>
      <c r="EB103" s="197"/>
      <c r="EC103" s="197"/>
      <c r="ED103" s="197"/>
      <c r="EE103" s="197"/>
      <c r="EF103" s="197"/>
      <c r="EG103" s="197"/>
      <c r="EH103" s="197"/>
      <c r="EI103" s="197"/>
      <c r="EJ103" s="197"/>
      <c r="EK103" s="197"/>
      <c r="EL103" s="197"/>
      <c r="EM103" s="197"/>
      <c r="EN103" s="197"/>
      <c r="EO103" s="197"/>
      <c r="EP103" s="197"/>
      <c r="EQ103" s="197"/>
      <c r="ER103" s="197"/>
      <c r="ES103" s="197"/>
      <c r="ET103" s="197"/>
      <c r="EU103" s="197"/>
      <c r="EV103" s="197"/>
      <c r="EW103" s="197"/>
      <c r="EX103" s="197"/>
      <c r="EY103" s="197"/>
      <c r="EZ103" s="197"/>
      <c r="FA103" s="197"/>
      <c r="FB103" s="197"/>
      <c r="FC103" s="197"/>
      <c r="FD103" s="197"/>
      <c r="FE103" s="197"/>
      <c r="FF103" s="197"/>
      <c r="FG103" s="197"/>
      <c r="FH103" s="197"/>
      <c r="FI103" s="197"/>
      <c r="FJ103" s="197"/>
      <c r="FK103" s="197"/>
      <c r="FL103" s="265"/>
      <c r="FM103" s="197"/>
      <c r="FN103" s="197"/>
      <c r="FO103" s="197"/>
      <c r="FP103" s="197"/>
      <c r="FQ103" s="197"/>
      <c r="FR103" s="197"/>
      <c r="FS103" s="197"/>
      <c r="FT103" s="197"/>
      <c r="FU103" s="197"/>
      <c r="FV103" s="197"/>
      <c r="FW103" s="197"/>
      <c r="FX103" s="197"/>
      <c r="FY103" s="197"/>
      <c r="FZ103" s="197"/>
      <c r="GA103" s="197"/>
      <c r="GB103" s="197"/>
      <c r="GC103" s="197"/>
      <c r="GD103" s="197"/>
      <c r="GE103" s="197"/>
      <c r="GF103" s="197"/>
      <c r="GG103" s="197"/>
      <c r="GH103" s="197"/>
      <c r="GI103" s="197"/>
      <c r="GJ103" s="197"/>
      <c r="GK103" s="197"/>
      <c r="GL103" s="197"/>
      <c r="GM103" s="197"/>
      <c r="GN103" s="197"/>
      <c r="GO103" s="197"/>
      <c r="GP103" s="197"/>
      <c r="GQ103" s="197"/>
      <c r="GR103" s="197"/>
      <c r="GS103" s="197"/>
      <c r="GT103" s="197"/>
      <c r="GU103" s="197"/>
      <c r="GV103" s="197"/>
      <c r="GW103" s="197"/>
      <c r="GX103" s="197"/>
      <c r="GY103" s="197"/>
      <c r="GZ103" s="197"/>
      <c r="HA103" s="197"/>
      <c r="HB103" s="197"/>
      <c r="HC103" s="197"/>
      <c r="HD103" s="197"/>
      <c r="HE103" s="197"/>
      <c r="HF103" s="197"/>
      <c r="HG103" s="197"/>
      <c r="HH103" s="197"/>
      <c r="HI103" s="197"/>
      <c r="HJ103" s="197"/>
      <c r="HK103" s="197"/>
      <c r="HL103" s="197"/>
      <c r="HM103" s="197"/>
      <c r="HN103" s="197"/>
      <c r="HO103" s="197"/>
      <c r="HP103" s="197"/>
    </row>
    <row r="104" spans="1:224" ht="15" customHeight="1">
      <c r="A104" s="160"/>
      <c r="B104" s="160"/>
      <c r="C104" s="231"/>
      <c r="D104" s="162"/>
      <c r="E104" s="162"/>
      <c r="F104" s="314"/>
      <c r="G104" s="314"/>
      <c r="H104" s="314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314"/>
      <c r="AH104" s="162"/>
      <c r="AI104" s="162"/>
      <c r="AJ104" s="162"/>
      <c r="AK104" s="162"/>
      <c r="AL104" s="162"/>
      <c r="AM104" s="162"/>
      <c r="AN104" s="162"/>
      <c r="AO104" s="162"/>
      <c r="AP104" s="162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  <c r="BC104" s="197"/>
      <c r="BD104" s="197"/>
      <c r="BE104" s="197"/>
      <c r="BF104" s="197"/>
      <c r="BG104" s="197"/>
      <c r="BH104" s="197"/>
      <c r="BI104" s="197"/>
      <c r="BJ104" s="197"/>
      <c r="BK104" s="197"/>
      <c r="BL104" s="197"/>
      <c r="BM104" s="197"/>
      <c r="BN104" s="197"/>
      <c r="BO104" s="197"/>
      <c r="BP104" s="197"/>
      <c r="BQ104" s="197"/>
      <c r="BR104" s="197"/>
      <c r="BS104" s="197"/>
      <c r="BT104" s="197"/>
      <c r="BU104" s="197"/>
      <c r="BV104" s="197"/>
      <c r="BW104" s="197"/>
      <c r="BX104" s="197"/>
      <c r="BY104" s="197"/>
      <c r="BZ104" s="197"/>
      <c r="CA104" s="197"/>
      <c r="CB104" s="197"/>
      <c r="CC104" s="197"/>
      <c r="CD104" s="197"/>
      <c r="CE104" s="197"/>
      <c r="CF104" s="197"/>
      <c r="CG104" s="197"/>
      <c r="CH104" s="197"/>
      <c r="CI104" s="197"/>
      <c r="CJ104" s="197"/>
      <c r="CK104" s="197"/>
      <c r="CL104" s="197"/>
      <c r="CM104" s="197"/>
      <c r="CN104" s="197"/>
      <c r="CO104" s="197"/>
      <c r="CP104" s="197"/>
      <c r="CQ104" s="197"/>
      <c r="CR104" s="197"/>
      <c r="CS104" s="197"/>
      <c r="CT104" s="197"/>
      <c r="CU104" s="197"/>
      <c r="CV104" s="197"/>
      <c r="CW104" s="197"/>
      <c r="CX104" s="197"/>
      <c r="CY104" s="197"/>
      <c r="CZ104" s="197"/>
      <c r="DA104" s="197"/>
      <c r="DB104" s="197"/>
      <c r="DC104" s="197"/>
      <c r="DD104" s="197"/>
      <c r="DE104" s="197"/>
      <c r="DF104" s="197"/>
      <c r="DG104" s="197"/>
      <c r="DH104" s="197"/>
      <c r="DI104" s="197"/>
      <c r="DJ104" s="197"/>
      <c r="DK104" s="197"/>
      <c r="DL104" s="197"/>
      <c r="DM104" s="197"/>
      <c r="DN104" s="197"/>
      <c r="DO104" s="197"/>
      <c r="DP104" s="197"/>
      <c r="DQ104" s="197"/>
      <c r="DR104" s="197"/>
      <c r="DS104" s="197"/>
      <c r="DT104" s="197"/>
      <c r="DU104" s="197"/>
      <c r="DV104" s="197"/>
      <c r="DW104" s="197"/>
      <c r="DX104" s="197"/>
      <c r="DY104" s="197"/>
      <c r="DZ104" s="197"/>
      <c r="EA104" s="197"/>
      <c r="EB104" s="197"/>
      <c r="EC104" s="197"/>
      <c r="ED104" s="197"/>
      <c r="EE104" s="197"/>
      <c r="EF104" s="197"/>
      <c r="EG104" s="197"/>
      <c r="EH104" s="197"/>
      <c r="EI104" s="197"/>
      <c r="EJ104" s="197"/>
      <c r="EK104" s="197"/>
      <c r="EL104" s="197"/>
      <c r="EM104" s="197"/>
      <c r="EN104" s="197"/>
      <c r="EO104" s="197"/>
      <c r="EP104" s="197"/>
      <c r="EQ104" s="197"/>
      <c r="ER104" s="197"/>
      <c r="ES104" s="197"/>
      <c r="ET104" s="197"/>
      <c r="EU104" s="197"/>
      <c r="EV104" s="197"/>
      <c r="EW104" s="197"/>
      <c r="EX104" s="197"/>
      <c r="EY104" s="197"/>
      <c r="EZ104" s="197"/>
      <c r="FA104" s="197"/>
      <c r="FB104" s="197"/>
      <c r="FC104" s="197"/>
      <c r="FD104" s="197"/>
      <c r="FE104" s="197"/>
      <c r="FF104" s="197"/>
      <c r="FG104" s="197"/>
      <c r="FH104" s="197"/>
      <c r="FI104" s="197"/>
      <c r="FJ104" s="197"/>
      <c r="FK104" s="197"/>
      <c r="FL104" s="265"/>
      <c r="FM104" s="197"/>
      <c r="FN104" s="197"/>
      <c r="FO104" s="197"/>
      <c r="FP104" s="197"/>
      <c r="FQ104" s="197"/>
      <c r="FR104" s="197"/>
      <c r="FS104" s="197"/>
      <c r="FT104" s="197"/>
      <c r="FU104" s="197"/>
      <c r="FV104" s="197"/>
      <c r="FW104" s="197"/>
      <c r="FX104" s="197"/>
      <c r="FY104" s="197"/>
      <c r="FZ104" s="197"/>
      <c r="GA104" s="197"/>
      <c r="GB104" s="197"/>
      <c r="GC104" s="197"/>
      <c r="GD104" s="197"/>
      <c r="GE104" s="197"/>
      <c r="GF104" s="197"/>
      <c r="GG104" s="197"/>
      <c r="GH104" s="197"/>
      <c r="GI104" s="197"/>
      <c r="GJ104" s="197"/>
      <c r="GK104" s="197"/>
      <c r="GL104" s="197"/>
      <c r="GM104" s="197"/>
      <c r="GN104" s="197"/>
      <c r="GO104" s="197"/>
      <c r="GP104" s="197"/>
      <c r="GQ104" s="197"/>
      <c r="GR104" s="197"/>
      <c r="GS104" s="197"/>
      <c r="GT104" s="197"/>
      <c r="GU104" s="197"/>
      <c r="GV104" s="197"/>
      <c r="GW104" s="197"/>
      <c r="GX104" s="197"/>
      <c r="GY104" s="197"/>
      <c r="GZ104" s="197"/>
      <c r="HA104" s="197"/>
      <c r="HB104" s="197"/>
      <c r="HC104" s="197"/>
      <c r="HD104" s="197"/>
      <c r="HE104" s="197"/>
      <c r="HF104" s="197"/>
      <c r="HG104" s="197"/>
      <c r="HH104" s="197"/>
      <c r="HI104" s="197"/>
      <c r="HJ104" s="197"/>
      <c r="HK104" s="197"/>
      <c r="HL104" s="197"/>
      <c r="HM104" s="197"/>
      <c r="HN104" s="197"/>
      <c r="HO104" s="197"/>
      <c r="HP104" s="197"/>
    </row>
    <row r="105" spans="1:224" ht="15" customHeight="1">
      <c r="A105" s="160"/>
      <c r="B105" s="160"/>
      <c r="C105" s="231"/>
      <c r="D105" s="162"/>
      <c r="E105" s="162"/>
      <c r="F105" s="314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314"/>
      <c r="AH105" s="162"/>
      <c r="AI105" s="162"/>
      <c r="AJ105" s="162"/>
      <c r="AK105" s="162"/>
      <c r="AL105" s="162"/>
      <c r="AM105" s="162"/>
      <c r="AN105" s="162"/>
      <c r="AO105" s="162"/>
      <c r="AP105" s="162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  <c r="BK105" s="197"/>
      <c r="BL105" s="197"/>
      <c r="BM105" s="197"/>
      <c r="BN105" s="197"/>
      <c r="BO105" s="197"/>
      <c r="BP105" s="197"/>
      <c r="BQ105" s="197"/>
      <c r="BR105" s="197"/>
      <c r="BS105" s="197"/>
      <c r="BT105" s="197"/>
      <c r="BU105" s="197"/>
      <c r="BV105" s="197"/>
      <c r="BW105" s="197"/>
      <c r="BX105" s="197"/>
      <c r="BY105" s="197"/>
      <c r="BZ105" s="197"/>
      <c r="CA105" s="197"/>
      <c r="CB105" s="197"/>
      <c r="CC105" s="197"/>
      <c r="CD105" s="197"/>
      <c r="CE105" s="197"/>
      <c r="CF105" s="197"/>
      <c r="CG105" s="197"/>
      <c r="CH105" s="197"/>
      <c r="CI105" s="197"/>
      <c r="CJ105" s="197"/>
      <c r="CK105" s="197"/>
      <c r="CL105" s="197"/>
      <c r="CM105" s="197"/>
      <c r="CN105" s="197"/>
      <c r="CO105" s="197"/>
      <c r="CP105" s="197"/>
      <c r="CQ105" s="197"/>
      <c r="CR105" s="197"/>
      <c r="CS105" s="197"/>
      <c r="CT105" s="197"/>
      <c r="CU105" s="197"/>
      <c r="CV105" s="197"/>
      <c r="CW105" s="197"/>
      <c r="CX105" s="197"/>
      <c r="CY105" s="197"/>
      <c r="CZ105" s="197"/>
      <c r="DA105" s="197"/>
      <c r="DB105" s="197"/>
      <c r="DC105" s="197"/>
      <c r="DD105" s="197"/>
      <c r="DE105" s="197"/>
      <c r="DF105" s="197"/>
      <c r="DG105" s="197"/>
      <c r="DH105" s="197"/>
      <c r="DI105" s="197"/>
      <c r="DJ105" s="197"/>
      <c r="DK105" s="197"/>
      <c r="DL105" s="197"/>
      <c r="DM105" s="197"/>
      <c r="DN105" s="197"/>
      <c r="DO105" s="197"/>
      <c r="DP105" s="197"/>
      <c r="DQ105" s="197"/>
      <c r="DR105" s="197"/>
      <c r="DS105" s="197"/>
      <c r="DT105" s="197"/>
      <c r="DU105" s="197"/>
      <c r="DV105" s="197"/>
      <c r="DW105" s="197"/>
      <c r="DX105" s="197"/>
      <c r="DY105" s="197"/>
      <c r="DZ105" s="197"/>
      <c r="EA105" s="197"/>
      <c r="EB105" s="197"/>
      <c r="EC105" s="197"/>
      <c r="ED105" s="197"/>
      <c r="EE105" s="197"/>
      <c r="EF105" s="197"/>
      <c r="EG105" s="197"/>
      <c r="EH105" s="197"/>
      <c r="EI105" s="197"/>
      <c r="EJ105" s="197"/>
      <c r="EK105" s="197"/>
      <c r="EL105" s="197"/>
      <c r="EM105" s="197"/>
      <c r="EN105" s="197"/>
      <c r="EO105" s="197"/>
      <c r="EP105" s="197"/>
      <c r="EQ105" s="197"/>
      <c r="ER105" s="197"/>
      <c r="ES105" s="197"/>
      <c r="ET105" s="197"/>
      <c r="EU105" s="197"/>
      <c r="EV105" s="197"/>
      <c r="EW105" s="197"/>
      <c r="EX105" s="197"/>
      <c r="EY105" s="197"/>
      <c r="EZ105" s="197"/>
      <c r="FA105" s="197"/>
      <c r="FB105" s="197"/>
      <c r="FC105" s="197"/>
      <c r="FD105" s="197"/>
      <c r="FE105" s="197"/>
      <c r="FF105" s="197"/>
      <c r="FG105" s="197"/>
      <c r="FH105" s="197"/>
      <c r="FI105" s="197"/>
      <c r="FJ105" s="197"/>
      <c r="FK105" s="197"/>
      <c r="FL105" s="265"/>
      <c r="FM105" s="197"/>
      <c r="FN105" s="197"/>
      <c r="FO105" s="197"/>
      <c r="FP105" s="197"/>
      <c r="FQ105" s="197"/>
      <c r="FR105" s="197"/>
      <c r="FS105" s="197"/>
      <c r="FT105" s="197"/>
      <c r="FU105" s="197"/>
      <c r="FV105" s="197"/>
      <c r="FW105" s="197"/>
      <c r="FX105" s="197"/>
      <c r="FY105" s="197"/>
      <c r="FZ105" s="197"/>
      <c r="GA105" s="197"/>
      <c r="GB105" s="197"/>
      <c r="GC105" s="197"/>
      <c r="GD105" s="197"/>
      <c r="GE105" s="197"/>
      <c r="GF105" s="197"/>
      <c r="GG105" s="197"/>
      <c r="GH105" s="197"/>
      <c r="GI105" s="197"/>
      <c r="GJ105" s="197"/>
      <c r="GK105" s="197"/>
      <c r="GL105" s="197"/>
      <c r="GM105" s="197"/>
      <c r="GN105" s="197"/>
      <c r="GO105" s="197"/>
      <c r="GP105" s="197"/>
      <c r="GQ105" s="197"/>
      <c r="GR105" s="197"/>
      <c r="GS105" s="197"/>
      <c r="GT105" s="197"/>
      <c r="GU105" s="197"/>
      <c r="GV105" s="197"/>
      <c r="GW105" s="197"/>
      <c r="GX105" s="197"/>
      <c r="GY105" s="197"/>
      <c r="GZ105" s="197"/>
      <c r="HA105" s="197"/>
      <c r="HB105" s="197"/>
      <c r="HC105" s="197"/>
      <c r="HD105" s="197"/>
      <c r="HE105" s="197"/>
      <c r="HF105" s="197"/>
      <c r="HG105" s="197"/>
      <c r="HH105" s="197"/>
      <c r="HI105" s="197"/>
      <c r="HJ105" s="197"/>
      <c r="HK105" s="197"/>
      <c r="HL105" s="197"/>
      <c r="HM105" s="197"/>
      <c r="HN105" s="197"/>
      <c r="HO105" s="197"/>
      <c r="HP105" s="197"/>
    </row>
    <row r="106" spans="1:224" ht="15" customHeight="1">
      <c r="A106" s="160"/>
      <c r="B106" s="160"/>
      <c r="C106" s="231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314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197"/>
      <c r="BC106" s="197"/>
      <c r="BD106" s="197"/>
      <c r="BE106" s="197"/>
      <c r="BF106" s="197"/>
      <c r="BG106" s="197"/>
      <c r="BH106" s="197"/>
      <c r="BI106" s="197"/>
      <c r="BJ106" s="197"/>
      <c r="BK106" s="197"/>
      <c r="BL106" s="197"/>
      <c r="BM106" s="197"/>
      <c r="BN106" s="197"/>
      <c r="BO106" s="197"/>
      <c r="BP106" s="197"/>
      <c r="BQ106" s="197"/>
      <c r="BR106" s="197"/>
      <c r="BS106" s="197"/>
      <c r="BT106" s="197"/>
      <c r="BU106" s="197"/>
      <c r="BV106" s="197"/>
      <c r="BW106" s="197"/>
      <c r="BX106" s="197"/>
      <c r="BY106" s="197"/>
      <c r="BZ106" s="197"/>
      <c r="CA106" s="197"/>
      <c r="CB106" s="197"/>
      <c r="CC106" s="197"/>
      <c r="CD106" s="197"/>
      <c r="CE106" s="197"/>
      <c r="CF106" s="197"/>
      <c r="CG106" s="197"/>
      <c r="CH106" s="197"/>
      <c r="CI106" s="197"/>
      <c r="CJ106" s="197"/>
      <c r="CK106" s="197"/>
      <c r="CL106" s="197"/>
      <c r="CM106" s="197"/>
      <c r="CN106" s="197"/>
      <c r="CO106" s="197"/>
      <c r="CP106" s="197"/>
      <c r="CQ106" s="197"/>
      <c r="CR106" s="197"/>
      <c r="CS106" s="197"/>
      <c r="CT106" s="197"/>
      <c r="CU106" s="197"/>
      <c r="CV106" s="197"/>
      <c r="CW106" s="197"/>
      <c r="CX106" s="197"/>
      <c r="CY106" s="197"/>
      <c r="CZ106" s="197"/>
      <c r="DA106" s="197"/>
      <c r="DB106" s="197"/>
      <c r="DC106" s="197"/>
      <c r="DD106" s="197"/>
      <c r="DE106" s="197"/>
      <c r="DF106" s="197"/>
      <c r="DG106" s="197"/>
      <c r="DH106" s="197"/>
      <c r="DI106" s="197"/>
      <c r="DJ106" s="197"/>
      <c r="DK106" s="197"/>
      <c r="DL106" s="197"/>
      <c r="DM106" s="197"/>
      <c r="DN106" s="197"/>
      <c r="DO106" s="197"/>
      <c r="DP106" s="197"/>
      <c r="DQ106" s="197"/>
      <c r="DR106" s="197"/>
      <c r="DS106" s="197"/>
      <c r="DT106" s="197"/>
      <c r="DU106" s="197"/>
      <c r="DV106" s="197"/>
      <c r="DW106" s="197"/>
      <c r="DX106" s="197"/>
      <c r="DY106" s="197"/>
      <c r="DZ106" s="197"/>
      <c r="EA106" s="197"/>
      <c r="EB106" s="197"/>
      <c r="EC106" s="197"/>
      <c r="ED106" s="197"/>
      <c r="EE106" s="197"/>
      <c r="EF106" s="197"/>
      <c r="EG106" s="197"/>
      <c r="EH106" s="197"/>
      <c r="EI106" s="197"/>
      <c r="EJ106" s="197"/>
      <c r="EK106" s="197"/>
      <c r="EL106" s="197"/>
      <c r="EM106" s="197"/>
      <c r="EN106" s="197"/>
      <c r="EO106" s="197"/>
      <c r="EP106" s="197"/>
      <c r="EQ106" s="197"/>
      <c r="ER106" s="197"/>
      <c r="ES106" s="197"/>
      <c r="ET106" s="197"/>
      <c r="EU106" s="197"/>
      <c r="EV106" s="197"/>
      <c r="EW106" s="197"/>
      <c r="EX106" s="197"/>
      <c r="EY106" s="197"/>
      <c r="EZ106" s="197"/>
      <c r="FA106" s="197"/>
      <c r="FB106" s="197"/>
      <c r="FC106" s="197"/>
      <c r="FD106" s="197"/>
      <c r="FE106" s="197"/>
      <c r="FF106" s="197"/>
      <c r="FG106" s="197"/>
      <c r="FH106" s="197"/>
      <c r="FI106" s="197"/>
      <c r="FJ106" s="197"/>
      <c r="FK106" s="197"/>
      <c r="FL106" s="265"/>
      <c r="FM106" s="197"/>
      <c r="FN106" s="197"/>
      <c r="FO106" s="197"/>
      <c r="FP106" s="197"/>
      <c r="FQ106" s="197"/>
      <c r="FR106" s="197"/>
      <c r="FS106" s="197"/>
      <c r="FT106" s="197"/>
      <c r="FU106" s="197"/>
      <c r="FV106" s="197"/>
      <c r="FW106" s="197"/>
      <c r="FX106" s="197"/>
      <c r="FY106" s="197"/>
      <c r="FZ106" s="197"/>
      <c r="GA106" s="197"/>
      <c r="GB106" s="197"/>
      <c r="GC106" s="197"/>
      <c r="GD106" s="197"/>
      <c r="GE106" s="197"/>
      <c r="GF106" s="197"/>
      <c r="GG106" s="197"/>
      <c r="GH106" s="197"/>
      <c r="GI106" s="197"/>
      <c r="GJ106" s="197"/>
      <c r="GK106" s="197"/>
      <c r="GL106" s="197"/>
      <c r="GM106" s="197"/>
      <c r="GN106" s="197"/>
      <c r="GO106" s="197"/>
      <c r="GP106" s="197"/>
      <c r="GQ106" s="197"/>
      <c r="GR106" s="197"/>
      <c r="GS106" s="197"/>
      <c r="GT106" s="197"/>
      <c r="GU106" s="197"/>
      <c r="GV106" s="197"/>
      <c r="GW106" s="197"/>
      <c r="GX106" s="197"/>
      <c r="GY106" s="197"/>
      <c r="GZ106" s="197"/>
      <c r="HA106" s="197"/>
      <c r="HB106" s="197"/>
      <c r="HC106" s="197"/>
      <c r="HD106" s="197"/>
      <c r="HE106" s="197"/>
      <c r="HF106" s="197"/>
      <c r="HG106" s="197"/>
      <c r="HH106" s="197"/>
      <c r="HI106" s="197"/>
      <c r="HJ106" s="197"/>
      <c r="HK106" s="197"/>
      <c r="HL106" s="197"/>
      <c r="HM106" s="197"/>
      <c r="HN106" s="197"/>
      <c r="HO106" s="197"/>
      <c r="HP106" s="197"/>
    </row>
    <row r="107" spans="1:224" ht="15" customHeight="1">
      <c r="A107" s="160"/>
      <c r="B107" s="160"/>
      <c r="C107" s="23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AC107" s="162"/>
      <c r="AD107" s="162"/>
      <c r="AE107" s="162"/>
      <c r="AF107" s="162"/>
      <c r="AG107" s="314"/>
      <c r="AH107" s="162"/>
      <c r="AI107" s="162"/>
      <c r="AJ107" s="162"/>
      <c r="AK107" s="162"/>
      <c r="AL107" s="162"/>
      <c r="AM107" s="162"/>
      <c r="AN107" s="162"/>
      <c r="AO107" s="162"/>
      <c r="AP107" s="162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7"/>
      <c r="BD107" s="197"/>
      <c r="BE107" s="197"/>
      <c r="BF107" s="197"/>
      <c r="BG107" s="197"/>
      <c r="BH107" s="197"/>
      <c r="BI107" s="197"/>
      <c r="BJ107" s="197"/>
      <c r="BK107" s="197"/>
      <c r="BL107" s="197"/>
      <c r="BM107" s="197"/>
      <c r="BN107" s="197"/>
      <c r="BO107" s="197"/>
      <c r="BP107" s="197"/>
      <c r="BQ107" s="197"/>
      <c r="BR107" s="197"/>
      <c r="BS107" s="197"/>
      <c r="BT107" s="197"/>
      <c r="BU107" s="197"/>
      <c r="BV107" s="197"/>
      <c r="BW107" s="197"/>
      <c r="BX107" s="197"/>
      <c r="BY107" s="197"/>
      <c r="BZ107" s="197"/>
      <c r="CA107" s="197"/>
      <c r="CB107" s="197"/>
      <c r="CC107" s="197"/>
      <c r="CD107" s="197"/>
      <c r="CE107" s="197"/>
      <c r="CF107" s="197"/>
      <c r="CG107" s="197"/>
      <c r="CH107" s="197"/>
      <c r="CI107" s="197"/>
      <c r="CJ107" s="197"/>
      <c r="CK107" s="197"/>
      <c r="CL107" s="197"/>
      <c r="CM107" s="197"/>
      <c r="CN107" s="197"/>
      <c r="CO107" s="197"/>
      <c r="CP107" s="197"/>
      <c r="CQ107" s="197"/>
      <c r="CR107" s="197"/>
      <c r="CS107" s="197"/>
      <c r="CT107" s="197"/>
      <c r="CU107" s="197"/>
      <c r="CV107" s="197"/>
      <c r="CW107" s="197"/>
      <c r="CX107" s="197"/>
      <c r="CY107" s="197"/>
      <c r="CZ107" s="197"/>
      <c r="DA107" s="197"/>
      <c r="DB107" s="197"/>
      <c r="DC107" s="197"/>
      <c r="DD107" s="197"/>
      <c r="DE107" s="197"/>
      <c r="DF107" s="197"/>
      <c r="DG107" s="197"/>
      <c r="DH107" s="197"/>
      <c r="DI107" s="197"/>
      <c r="DJ107" s="197"/>
      <c r="DK107" s="197"/>
      <c r="DL107" s="197"/>
      <c r="DM107" s="197"/>
      <c r="DN107" s="197"/>
      <c r="DO107" s="197"/>
      <c r="DP107" s="197"/>
      <c r="DQ107" s="197"/>
      <c r="DR107" s="197"/>
      <c r="DS107" s="197"/>
      <c r="DT107" s="197"/>
      <c r="DU107" s="197"/>
      <c r="DV107" s="197"/>
      <c r="DW107" s="197"/>
      <c r="DX107" s="197"/>
      <c r="DY107" s="197"/>
      <c r="DZ107" s="197"/>
      <c r="EA107" s="197"/>
      <c r="EB107" s="197"/>
      <c r="EC107" s="197"/>
      <c r="ED107" s="197"/>
      <c r="EE107" s="197"/>
      <c r="EF107" s="197"/>
      <c r="EG107" s="197"/>
      <c r="EH107" s="197"/>
      <c r="EI107" s="197"/>
      <c r="EJ107" s="197"/>
      <c r="EK107" s="197"/>
      <c r="EL107" s="197"/>
      <c r="EM107" s="197"/>
      <c r="EN107" s="197"/>
      <c r="EO107" s="197"/>
      <c r="EP107" s="197"/>
      <c r="EQ107" s="197"/>
      <c r="ER107" s="197"/>
      <c r="ES107" s="197"/>
      <c r="ET107" s="197"/>
      <c r="EU107" s="197"/>
      <c r="EV107" s="197"/>
      <c r="EW107" s="197"/>
      <c r="EX107" s="197"/>
      <c r="EY107" s="197"/>
      <c r="EZ107" s="197"/>
      <c r="FA107" s="197"/>
      <c r="FB107" s="197"/>
      <c r="FC107" s="197"/>
      <c r="FD107" s="197"/>
      <c r="FE107" s="197"/>
      <c r="FF107" s="197"/>
      <c r="FG107" s="197"/>
      <c r="FH107" s="197"/>
      <c r="FI107" s="197"/>
      <c r="FJ107" s="197"/>
      <c r="FK107" s="197"/>
      <c r="FL107" s="265"/>
      <c r="FM107" s="197"/>
      <c r="FN107" s="197"/>
      <c r="FO107" s="197"/>
      <c r="FP107" s="197"/>
      <c r="FQ107" s="197"/>
      <c r="FR107" s="197"/>
      <c r="FS107" s="197"/>
      <c r="FT107" s="197"/>
      <c r="FU107" s="197"/>
      <c r="FV107" s="197"/>
      <c r="FW107" s="197"/>
      <c r="FX107" s="197"/>
      <c r="FY107" s="197"/>
      <c r="FZ107" s="197"/>
      <c r="GA107" s="197"/>
      <c r="GB107" s="197"/>
      <c r="GC107" s="197"/>
      <c r="GD107" s="197"/>
      <c r="GE107" s="197"/>
      <c r="GF107" s="197"/>
      <c r="GG107" s="197"/>
      <c r="GH107" s="197"/>
      <c r="GI107" s="197"/>
      <c r="GJ107" s="197"/>
      <c r="GK107" s="197"/>
      <c r="GL107" s="197"/>
      <c r="GM107" s="197"/>
      <c r="GN107" s="197"/>
      <c r="GO107" s="197"/>
      <c r="GP107" s="197"/>
      <c r="GQ107" s="197"/>
      <c r="GR107" s="197"/>
      <c r="GS107" s="197"/>
      <c r="GT107" s="197"/>
      <c r="GU107" s="197"/>
      <c r="GV107" s="197"/>
      <c r="GW107" s="197"/>
      <c r="GX107" s="197"/>
      <c r="GY107" s="197"/>
      <c r="GZ107" s="197"/>
      <c r="HA107" s="197"/>
      <c r="HB107" s="197"/>
      <c r="HC107" s="197"/>
      <c r="HD107" s="197"/>
      <c r="HE107" s="197"/>
      <c r="HF107" s="197"/>
      <c r="HG107" s="197"/>
      <c r="HH107" s="197"/>
      <c r="HI107" s="197"/>
      <c r="HJ107" s="197"/>
      <c r="HK107" s="197"/>
      <c r="HL107" s="197"/>
      <c r="HM107" s="197"/>
      <c r="HN107" s="197"/>
      <c r="HO107" s="197"/>
      <c r="HP107" s="197"/>
    </row>
    <row r="108" spans="1:224" ht="15" customHeight="1">
      <c r="A108" s="160"/>
      <c r="B108" s="160"/>
      <c r="C108" s="23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AC108" s="162"/>
      <c r="AD108" s="162"/>
      <c r="AE108" s="162"/>
      <c r="AF108" s="162"/>
      <c r="AG108" s="314"/>
      <c r="AH108" s="162"/>
      <c r="AI108" s="162"/>
      <c r="AJ108" s="162"/>
      <c r="AK108" s="162"/>
      <c r="AL108" s="162"/>
      <c r="AM108" s="162"/>
      <c r="AN108" s="162"/>
      <c r="AO108" s="162"/>
      <c r="AP108" s="162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197"/>
      <c r="BC108" s="197"/>
      <c r="BD108" s="197"/>
      <c r="BE108" s="197"/>
      <c r="BF108" s="197"/>
      <c r="BG108" s="197"/>
      <c r="BH108" s="197"/>
      <c r="BI108" s="197"/>
      <c r="BJ108" s="197"/>
      <c r="BK108" s="197"/>
      <c r="BL108" s="197"/>
      <c r="BM108" s="197"/>
      <c r="BN108" s="197"/>
      <c r="BO108" s="197"/>
      <c r="BP108" s="197"/>
      <c r="BQ108" s="197"/>
      <c r="BR108" s="197"/>
      <c r="BS108" s="197"/>
      <c r="BT108" s="197"/>
      <c r="BU108" s="197"/>
      <c r="BV108" s="197"/>
      <c r="BW108" s="197"/>
      <c r="BX108" s="197"/>
      <c r="BY108" s="197"/>
      <c r="BZ108" s="197"/>
      <c r="CA108" s="197"/>
      <c r="CB108" s="197"/>
      <c r="CC108" s="197"/>
      <c r="CD108" s="197"/>
      <c r="CE108" s="197"/>
      <c r="CF108" s="197"/>
      <c r="CG108" s="197"/>
      <c r="CH108" s="197"/>
      <c r="CI108" s="197"/>
      <c r="CJ108" s="197"/>
      <c r="CK108" s="197"/>
      <c r="CL108" s="197"/>
      <c r="CM108" s="197"/>
      <c r="CN108" s="197"/>
      <c r="CO108" s="197"/>
      <c r="CP108" s="197"/>
      <c r="CQ108" s="197"/>
      <c r="CR108" s="197"/>
      <c r="CS108" s="197"/>
      <c r="CT108" s="197"/>
      <c r="CU108" s="197"/>
      <c r="CV108" s="197"/>
      <c r="CW108" s="197"/>
      <c r="CX108" s="197"/>
      <c r="CY108" s="197"/>
      <c r="CZ108" s="197"/>
      <c r="DA108" s="197"/>
      <c r="DB108" s="197"/>
      <c r="DC108" s="197"/>
      <c r="DD108" s="197"/>
      <c r="DE108" s="197"/>
      <c r="DF108" s="197"/>
      <c r="DG108" s="197"/>
      <c r="DH108" s="197"/>
      <c r="DI108" s="197"/>
      <c r="DJ108" s="197"/>
      <c r="DK108" s="197"/>
      <c r="DL108" s="197"/>
      <c r="DM108" s="197"/>
      <c r="DN108" s="197"/>
      <c r="DO108" s="197"/>
      <c r="DP108" s="197"/>
      <c r="DQ108" s="197"/>
      <c r="DR108" s="197"/>
      <c r="DS108" s="197"/>
      <c r="DT108" s="197"/>
      <c r="DU108" s="197"/>
      <c r="DV108" s="197"/>
      <c r="DW108" s="197"/>
      <c r="DX108" s="197"/>
      <c r="DY108" s="197"/>
      <c r="DZ108" s="197"/>
      <c r="EA108" s="197"/>
      <c r="EB108" s="197"/>
      <c r="EC108" s="197"/>
      <c r="ED108" s="197"/>
      <c r="EE108" s="197"/>
      <c r="EF108" s="197"/>
      <c r="EG108" s="197"/>
      <c r="EH108" s="197"/>
      <c r="EI108" s="197"/>
      <c r="EJ108" s="197"/>
      <c r="EK108" s="197"/>
      <c r="EL108" s="197"/>
      <c r="EM108" s="197"/>
      <c r="EN108" s="197"/>
      <c r="EO108" s="197"/>
      <c r="EP108" s="197"/>
      <c r="EQ108" s="197"/>
      <c r="ER108" s="197"/>
      <c r="ES108" s="197"/>
      <c r="ET108" s="197"/>
      <c r="EU108" s="197"/>
      <c r="EV108" s="197"/>
      <c r="EW108" s="197"/>
      <c r="EX108" s="197"/>
      <c r="EY108" s="197"/>
      <c r="EZ108" s="197"/>
      <c r="FA108" s="197"/>
      <c r="FB108" s="197"/>
      <c r="FC108" s="197"/>
      <c r="FD108" s="197"/>
      <c r="FE108" s="197"/>
      <c r="FF108" s="197"/>
      <c r="FG108" s="197"/>
      <c r="FH108" s="197"/>
      <c r="FI108" s="197"/>
      <c r="FJ108" s="197"/>
      <c r="FK108" s="197"/>
      <c r="FL108" s="265"/>
      <c r="FM108" s="197"/>
      <c r="FN108" s="197"/>
      <c r="FO108" s="197"/>
      <c r="FP108" s="197"/>
      <c r="FQ108" s="197"/>
      <c r="FR108" s="197"/>
      <c r="FS108" s="197"/>
      <c r="FT108" s="197"/>
      <c r="FU108" s="197"/>
      <c r="FV108" s="197"/>
      <c r="FW108" s="197"/>
      <c r="FX108" s="197"/>
      <c r="FY108" s="197"/>
      <c r="FZ108" s="197"/>
      <c r="GA108" s="197"/>
      <c r="GB108" s="197"/>
      <c r="GC108" s="197"/>
      <c r="GD108" s="197"/>
      <c r="GE108" s="197"/>
      <c r="GF108" s="197"/>
      <c r="GG108" s="197"/>
      <c r="GH108" s="197"/>
      <c r="GI108" s="197"/>
      <c r="GJ108" s="197"/>
      <c r="GK108" s="197"/>
      <c r="GL108" s="197"/>
      <c r="GM108" s="197"/>
      <c r="GN108" s="197"/>
      <c r="GO108" s="197"/>
      <c r="GP108" s="197"/>
      <c r="GQ108" s="197"/>
      <c r="GR108" s="197"/>
      <c r="GS108" s="197"/>
      <c r="GT108" s="197"/>
      <c r="GU108" s="197"/>
      <c r="GV108" s="197"/>
      <c r="GW108" s="197"/>
      <c r="GX108" s="197"/>
      <c r="GY108" s="197"/>
      <c r="GZ108" s="197"/>
      <c r="HA108" s="197"/>
      <c r="HB108" s="197"/>
      <c r="HC108" s="197"/>
      <c r="HD108" s="197"/>
      <c r="HE108" s="197"/>
      <c r="HF108" s="197"/>
      <c r="HG108" s="197"/>
      <c r="HH108" s="197"/>
      <c r="HI108" s="197"/>
      <c r="HJ108" s="197"/>
      <c r="HK108" s="197"/>
      <c r="HL108" s="197"/>
      <c r="HM108" s="197"/>
      <c r="HN108" s="197"/>
      <c r="HO108" s="197"/>
      <c r="HP108" s="197"/>
    </row>
    <row r="109" spans="1:224" ht="15" customHeight="1">
      <c r="A109" s="160"/>
      <c r="B109" s="160"/>
      <c r="C109" s="23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AC109" s="162"/>
      <c r="AD109" s="162"/>
      <c r="AE109" s="162"/>
      <c r="AF109" s="162"/>
      <c r="AG109" s="314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  <c r="BK109" s="197"/>
      <c r="BL109" s="197"/>
      <c r="BM109" s="197"/>
      <c r="BN109" s="197"/>
      <c r="BO109" s="197"/>
      <c r="BP109" s="197"/>
      <c r="BQ109" s="197"/>
      <c r="BR109" s="197"/>
      <c r="BS109" s="197"/>
      <c r="BT109" s="197"/>
      <c r="BU109" s="197"/>
      <c r="BV109" s="197"/>
      <c r="BW109" s="197"/>
      <c r="BX109" s="197"/>
      <c r="BY109" s="197"/>
      <c r="BZ109" s="197"/>
      <c r="CA109" s="197"/>
      <c r="CB109" s="197"/>
      <c r="CC109" s="197"/>
      <c r="CD109" s="197"/>
      <c r="CE109" s="197"/>
      <c r="CF109" s="197"/>
      <c r="CG109" s="197"/>
      <c r="CH109" s="197"/>
      <c r="CI109" s="197"/>
      <c r="CJ109" s="197"/>
      <c r="CK109" s="197"/>
      <c r="CL109" s="197"/>
      <c r="CM109" s="197"/>
      <c r="CN109" s="197"/>
      <c r="CO109" s="197"/>
      <c r="CP109" s="197"/>
      <c r="CQ109" s="197"/>
      <c r="CR109" s="197"/>
      <c r="CS109" s="197"/>
      <c r="CT109" s="197"/>
      <c r="CU109" s="197"/>
      <c r="CV109" s="197"/>
      <c r="CW109" s="197"/>
      <c r="CX109" s="197"/>
      <c r="CY109" s="197"/>
      <c r="CZ109" s="197"/>
      <c r="DA109" s="197"/>
      <c r="DB109" s="197"/>
      <c r="DC109" s="197"/>
      <c r="DD109" s="197"/>
      <c r="DE109" s="197"/>
      <c r="DF109" s="197"/>
      <c r="DG109" s="197"/>
      <c r="DH109" s="197"/>
      <c r="DI109" s="197"/>
      <c r="DJ109" s="197"/>
      <c r="DK109" s="197"/>
      <c r="DL109" s="197"/>
      <c r="DM109" s="197"/>
      <c r="DN109" s="197"/>
      <c r="DO109" s="197"/>
      <c r="DP109" s="197"/>
      <c r="DQ109" s="197"/>
      <c r="DR109" s="197"/>
      <c r="DS109" s="197"/>
      <c r="DT109" s="197"/>
      <c r="DU109" s="197"/>
      <c r="DV109" s="197"/>
      <c r="DW109" s="197"/>
      <c r="DX109" s="197"/>
      <c r="DY109" s="197"/>
      <c r="DZ109" s="197"/>
      <c r="EA109" s="197"/>
      <c r="EB109" s="197"/>
      <c r="EC109" s="197"/>
      <c r="ED109" s="197"/>
      <c r="EE109" s="197"/>
      <c r="EF109" s="197"/>
      <c r="EG109" s="197"/>
      <c r="EH109" s="197"/>
      <c r="EI109" s="197"/>
      <c r="EJ109" s="197"/>
      <c r="EK109" s="197"/>
      <c r="EL109" s="197"/>
      <c r="EM109" s="197"/>
      <c r="EN109" s="197"/>
      <c r="EO109" s="197"/>
      <c r="EP109" s="197"/>
      <c r="EQ109" s="197"/>
      <c r="ER109" s="197"/>
      <c r="ES109" s="197"/>
      <c r="ET109" s="197"/>
      <c r="EU109" s="197"/>
      <c r="EV109" s="197"/>
      <c r="EW109" s="197"/>
      <c r="EX109" s="197"/>
      <c r="EY109" s="197"/>
      <c r="EZ109" s="197"/>
      <c r="FA109" s="197"/>
      <c r="FB109" s="197"/>
      <c r="FC109" s="197"/>
      <c r="FD109" s="197"/>
      <c r="FE109" s="197"/>
      <c r="FF109" s="197"/>
      <c r="FG109" s="197"/>
      <c r="FH109" s="197"/>
      <c r="FI109" s="197"/>
      <c r="FJ109" s="197"/>
      <c r="FK109" s="197"/>
      <c r="FL109" s="265"/>
      <c r="FM109" s="197"/>
      <c r="FN109" s="197"/>
      <c r="FO109" s="197"/>
      <c r="FP109" s="197"/>
      <c r="FQ109" s="197"/>
      <c r="FR109" s="197"/>
      <c r="FS109" s="197"/>
      <c r="FT109" s="197"/>
      <c r="FU109" s="197"/>
      <c r="FV109" s="197"/>
      <c r="FW109" s="197"/>
      <c r="FX109" s="197"/>
      <c r="FY109" s="197"/>
      <c r="FZ109" s="197"/>
      <c r="GA109" s="197"/>
      <c r="GB109" s="197"/>
      <c r="GC109" s="197"/>
      <c r="GD109" s="197"/>
      <c r="GE109" s="197"/>
      <c r="GF109" s="197"/>
      <c r="GG109" s="197"/>
      <c r="GH109" s="197"/>
      <c r="GI109" s="197"/>
      <c r="GJ109" s="197"/>
      <c r="GK109" s="197"/>
      <c r="GL109" s="197"/>
      <c r="GM109" s="197"/>
      <c r="GN109" s="197"/>
      <c r="GO109" s="197"/>
      <c r="GP109" s="197"/>
      <c r="GQ109" s="197"/>
      <c r="GR109" s="197"/>
      <c r="GS109" s="197"/>
      <c r="GT109" s="197"/>
      <c r="GU109" s="197"/>
      <c r="GV109" s="197"/>
      <c r="GW109" s="197"/>
      <c r="GX109" s="197"/>
      <c r="GY109" s="197"/>
      <c r="GZ109" s="197"/>
      <c r="HA109" s="197"/>
      <c r="HB109" s="197"/>
      <c r="HC109" s="197"/>
      <c r="HD109" s="197"/>
      <c r="HE109" s="197"/>
      <c r="HF109" s="197"/>
      <c r="HG109" s="197"/>
      <c r="HH109" s="197"/>
      <c r="HI109" s="197"/>
      <c r="HJ109" s="197"/>
      <c r="HK109" s="197"/>
      <c r="HL109" s="197"/>
      <c r="HM109" s="197"/>
      <c r="HN109" s="197"/>
      <c r="HO109" s="197"/>
      <c r="HP109" s="197"/>
    </row>
    <row r="110" spans="1:224" ht="15" customHeight="1">
      <c r="A110" s="160"/>
      <c r="B110" s="160"/>
      <c r="C110" s="23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AC110" s="162"/>
      <c r="AD110" s="162"/>
      <c r="AE110" s="162"/>
      <c r="AF110" s="162"/>
      <c r="AG110" s="314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197"/>
      <c r="BC110" s="197"/>
      <c r="BD110" s="197"/>
      <c r="BE110" s="197"/>
      <c r="BF110" s="197"/>
      <c r="BG110" s="197"/>
      <c r="BH110" s="197"/>
      <c r="BI110" s="197"/>
      <c r="BJ110" s="197"/>
      <c r="BK110" s="197"/>
      <c r="BL110" s="197"/>
      <c r="BM110" s="197"/>
      <c r="BN110" s="197"/>
      <c r="BO110" s="197"/>
      <c r="BP110" s="197"/>
      <c r="BQ110" s="197"/>
      <c r="BR110" s="197"/>
      <c r="BS110" s="197"/>
      <c r="BT110" s="197"/>
      <c r="BU110" s="197"/>
      <c r="BV110" s="197"/>
      <c r="BW110" s="197"/>
      <c r="BX110" s="197"/>
      <c r="BY110" s="197"/>
      <c r="BZ110" s="197"/>
      <c r="CA110" s="197"/>
      <c r="CB110" s="197"/>
      <c r="CC110" s="197"/>
      <c r="CD110" s="197"/>
      <c r="CE110" s="197"/>
      <c r="CF110" s="197"/>
      <c r="CG110" s="197"/>
      <c r="CH110" s="197"/>
      <c r="CI110" s="197"/>
      <c r="CJ110" s="197"/>
      <c r="CK110" s="197"/>
      <c r="CL110" s="197"/>
      <c r="CM110" s="197"/>
      <c r="CN110" s="197"/>
      <c r="CO110" s="197"/>
      <c r="CP110" s="197"/>
      <c r="CQ110" s="197"/>
      <c r="CR110" s="197"/>
      <c r="CS110" s="197"/>
      <c r="CT110" s="197"/>
      <c r="CU110" s="197"/>
      <c r="CV110" s="197"/>
      <c r="CW110" s="197"/>
      <c r="CX110" s="197"/>
      <c r="CY110" s="197"/>
      <c r="CZ110" s="197"/>
      <c r="DA110" s="197"/>
      <c r="DB110" s="197"/>
      <c r="DC110" s="197"/>
      <c r="DD110" s="197"/>
      <c r="DE110" s="197"/>
      <c r="DF110" s="197"/>
      <c r="DG110" s="197"/>
      <c r="DH110" s="197"/>
      <c r="DI110" s="197"/>
      <c r="DJ110" s="197"/>
      <c r="DK110" s="197"/>
      <c r="DL110" s="197"/>
      <c r="DM110" s="197"/>
      <c r="DN110" s="197"/>
      <c r="DO110" s="197"/>
      <c r="DP110" s="197"/>
      <c r="DQ110" s="197"/>
      <c r="DR110" s="197"/>
      <c r="DS110" s="197"/>
      <c r="DT110" s="197"/>
      <c r="DU110" s="197"/>
      <c r="DV110" s="197"/>
      <c r="DW110" s="197"/>
      <c r="DX110" s="197"/>
      <c r="DY110" s="197"/>
      <c r="DZ110" s="197"/>
      <c r="EA110" s="197"/>
      <c r="EB110" s="197"/>
      <c r="EC110" s="197"/>
      <c r="ED110" s="197"/>
      <c r="EE110" s="197"/>
      <c r="EF110" s="197"/>
      <c r="EG110" s="197"/>
      <c r="EH110" s="197"/>
      <c r="EI110" s="197"/>
      <c r="EJ110" s="197"/>
      <c r="EK110" s="197"/>
      <c r="EL110" s="197"/>
      <c r="EM110" s="197"/>
      <c r="EN110" s="197"/>
      <c r="EO110" s="197"/>
      <c r="EP110" s="197"/>
      <c r="EQ110" s="197"/>
      <c r="ER110" s="197"/>
      <c r="ES110" s="197"/>
      <c r="ET110" s="197"/>
      <c r="EU110" s="197"/>
      <c r="EV110" s="197"/>
      <c r="EW110" s="197"/>
      <c r="EX110" s="197"/>
      <c r="EY110" s="197"/>
      <c r="EZ110" s="197"/>
      <c r="FA110" s="197"/>
      <c r="FB110" s="197"/>
      <c r="FC110" s="197"/>
      <c r="FD110" s="197"/>
      <c r="FE110" s="197"/>
      <c r="FF110" s="197"/>
      <c r="FG110" s="197"/>
      <c r="FH110" s="197"/>
      <c r="FI110" s="197"/>
      <c r="FJ110" s="197"/>
      <c r="FK110" s="197"/>
      <c r="FL110" s="265"/>
      <c r="FM110" s="197"/>
      <c r="FN110" s="197"/>
      <c r="FO110" s="197"/>
      <c r="FP110" s="197"/>
      <c r="FQ110" s="197"/>
      <c r="FR110" s="197"/>
      <c r="FS110" s="197"/>
      <c r="FT110" s="197"/>
      <c r="FU110" s="197"/>
      <c r="FV110" s="197"/>
      <c r="FW110" s="197"/>
      <c r="FX110" s="197"/>
      <c r="FY110" s="197"/>
      <c r="FZ110" s="197"/>
      <c r="GA110" s="197"/>
      <c r="GB110" s="197"/>
      <c r="GC110" s="197"/>
      <c r="GD110" s="197"/>
      <c r="GE110" s="197"/>
      <c r="GF110" s="197"/>
      <c r="GG110" s="197"/>
      <c r="GH110" s="197"/>
      <c r="GI110" s="197"/>
      <c r="GJ110" s="197"/>
      <c r="GK110" s="197"/>
      <c r="GL110" s="197"/>
      <c r="GM110" s="197"/>
      <c r="GN110" s="197"/>
      <c r="GO110" s="197"/>
      <c r="GP110" s="197"/>
      <c r="GQ110" s="197"/>
      <c r="GR110" s="197"/>
      <c r="GS110" s="197"/>
      <c r="GT110" s="197"/>
      <c r="GU110" s="197"/>
      <c r="GV110" s="197"/>
      <c r="GW110" s="197"/>
      <c r="GX110" s="197"/>
      <c r="GY110" s="197"/>
      <c r="GZ110" s="197"/>
      <c r="HA110" s="197"/>
      <c r="HB110" s="197"/>
      <c r="HC110" s="197"/>
      <c r="HD110" s="197"/>
      <c r="HE110" s="197"/>
      <c r="HF110" s="197"/>
      <c r="HG110" s="197"/>
      <c r="HH110" s="197"/>
      <c r="HI110" s="197"/>
      <c r="HJ110" s="197"/>
      <c r="HK110" s="197"/>
      <c r="HL110" s="197"/>
      <c r="HM110" s="197"/>
      <c r="HN110" s="197"/>
      <c r="HO110" s="197"/>
      <c r="HP110" s="197"/>
    </row>
    <row r="111" spans="1:224" ht="15" customHeight="1">
      <c r="A111" s="160"/>
      <c r="B111" s="160"/>
      <c r="C111" s="23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AC111" s="162"/>
      <c r="AD111" s="162"/>
      <c r="AE111" s="162"/>
      <c r="AF111" s="162"/>
      <c r="AG111" s="314"/>
      <c r="AH111" s="162"/>
      <c r="AI111" s="162"/>
      <c r="AJ111" s="162"/>
      <c r="AK111" s="162"/>
      <c r="AL111" s="162"/>
      <c r="AM111" s="162"/>
      <c r="AN111" s="162"/>
      <c r="AO111" s="162"/>
      <c r="AP111" s="162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197"/>
      <c r="BC111" s="197"/>
      <c r="BD111" s="197"/>
      <c r="BE111" s="197"/>
      <c r="BF111" s="197"/>
      <c r="BG111" s="197"/>
      <c r="BH111" s="197"/>
      <c r="BI111" s="197"/>
      <c r="BJ111" s="197"/>
      <c r="BK111" s="197"/>
      <c r="BL111" s="197"/>
      <c r="BM111" s="197"/>
      <c r="BN111" s="197"/>
      <c r="BO111" s="197"/>
      <c r="BP111" s="197"/>
      <c r="BQ111" s="197"/>
      <c r="BR111" s="197"/>
      <c r="BS111" s="197"/>
      <c r="BT111" s="197"/>
      <c r="BU111" s="197"/>
      <c r="BV111" s="197"/>
      <c r="BW111" s="197"/>
      <c r="BX111" s="197"/>
      <c r="BY111" s="197"/>
      <c r="BZ111" s="197"/>
      <c r="CA111" s="197"/>
      <c r="CB111" s="197"/>
      <c r="CC111" s="197"/>
      <c r="CD111" s="197"/>
      <c r="CE111" s="197"/>
      <c r="CF111" s="197"/>
      <c r="CG111" s="197"/>
      <c r="CH111" s="197"/>
      <c r="CI111" s="197"/>
      <c r="CJ111" s="197"/>
      <c r="CK111" s="197"/>
      <c r="CL111" s="197"/>
      <c r="CM111" s="197"/>
      <c r="CN111" s="197"/>
      <c r="CO111" s="197"/>
      <c r="CP111" s="197"/>
      <c r="CQ111" s="197"/>
      <c r="CR111" s="197"/>
      <c r="CS111" s="197"/>
      <c r="CT111" s="197"/>
      <c r="CU111" s="197"/>
      <c r="CV111" s="197"/>
      <c r="CW111" s="197"/>
      <c r="CX111" s="197"/>
      <c r="CY111" s="197"/>
      <c r="CZ111" s="197"/>
      <c r="DA111" s="197"/>
      <c r="DB111" s="197"/>
      <c r="DC111" s="197"/>
      <c r="DD111" s="197"/>
      <c r="DE111" s="197"/>
      <c r="DF111" s="197"/>
      <c r="DG111" s="197"/>
      <c r="DH111" s="197"/>
      <c r="DI111" s="197"/>
      <c r="DJ111" s="197"/>
      <c r="DK111" s="197"/>
      <c r="DL111" s="197"/>
      <c r="DM111" s="197"/>
      <c r="DN111" s="197"/>
      <c r="DO111" s="197"/>
      <c r="DP111" s="197"/>
      <c r="DQ111" s="197"/>
      <c r="DR111" s="197"/>
      <c r="DS111" s="197"/>
      <c r="DT111" s="197"/>
      <c r="DU111" s="197"/>
      <c r="DV111" s="197"/>
      <c r="DW111" s="197"/>
      <c r="DX111" s="197"/>
      <c r="DY111" s="197"/>
      <c r="DZ111" s="197"/>
      <c r="EA111" s="197"/>
      <c r="EB111" s="197"/>
      <c r="EC111" s="197"/>
      <c r="ED111" s="197"/>
      <c r="EE111" s="197"/>
      <c r="EF111" s="197"/>
      <c r="EG111" s="197"/>
      <c r="EH111" s="197"/>
      <c r="EI111" s="197"/>
      <c r="EJ111" s="197"/>
      <c r="EK111" s="197"/>
      <c r="EL111" s="197"/>
      <c r="EM111" s="197"/>
      <c r="EN111" s="197"/>
      <c r="EO111" s="197"/>
      <c r="EP111" s="197"/>
      <c r="EQ111" s="197"/>
      <c r="ER111" s="197"/>
      <c r="ES111" s="197"/>
      <c r="ET111" s="197"/>
      <c r="EU111" s="197"/>
      <c r="EV111" s="197"/>
      <c r="EW111" s="197"/>
      <c r="EX111" s="197"/>
      <c r="EY111" s="197"/>
      <c r="EZ111" s="197"/>
      <c r="FA111" s="197"/>
      <c r="FB111" s="197"/>
      <c r="FC111" s="197"/>
      <c r="FD111" s="197"/>
      <c r="FE111" s="197"/>
      <c r="FF111" s="197"/>
      <c r="FG111" s="197"/>
      <c r="FH111" s="197"/>
      <c r="FI111" s="197"/>
      <c r="FJ111" s="197"/>
      <c r="FK111" s="197"/>
      <c r="FL111" s="265"/>
      <c r="FM111" s="197"/>
      <c r="FN111" s="197"/>
      <c r="FO111" s="197"/>
      <c r="FP111" s="197"/>
      <c r="FQ111" s="197"/>
      <c r="FR111" s="197"/>
      <c r="FS111" s="197"/>
      <c r="FT111" s="197"/>
      <c r="FU111" s="197"/>
      <c r="FV111" s="197"/>
      <c r="FW111" s="197"/>
      <c r="FX111" s="197"/>
      <c r="FY111" s="197"/>
      <c r="FZ111" s="197"/>
      <c r="GA111" s="197"/>
      <c r="GB111" s="197"/>
      <c r="GC111" s="197"/>
      <c r="GD111" s="197"/>
      <c r="GE111" s="197"/>
      <c r="GF111" s="197"/>
      <c r="GG111" s="197"/>
      <c r="GH111" s="197"/>
      <c r="GI111" s="197"/>
      <c r="GJ111" s="197"/>
      <c r="GK111" s="197"/>
      <c r="GL111" s="197"/>
      <c r="GM111" s="197"/>
      <c r="GN111" s="197"/>
      <c r="GO111" s="197"/>
      <c r="GP111" s="197"/>
      <c r="GQ111" s="197"/>
      <c r="GR111" s="197"/>
      <c r="GS111" s="197"/>
      <c r="GT111" s="197"/>
      <c r="GU111" s="197"/>
      <c r="GV111" s="197"/>
      <c r="GW111" s="197"/>
      <c r="GX111" s="197"/>
      <c r="GY111" s="197"/>
      <c r="GZ111" s="197"/>
      <c r="HA111" s="197"/>
      <c r="HB111" s="197"/>
      <c r="HC111" s="197"/>
      <c r="HD111" s="197"/>
      <c r="HE111" s="197"/>
      <c r="HF111" s="197"/>
      <c r="HG111" s="197"/>
      <c r="HH111" s="197"/>
      <c r="HI111" s="197"/>
      <c r="HJ111" s="197"/>
      <c r="HK111" s="197"/>
      <c r="HL111" s="197"/>
      <c r="HM111" s="197"/>
      <c r="HN111" s="197"/>
      <c r="HO111" s="197"/>
      <c r="HP111" s="197"/>
    </row>
    <row r="112" spans="1:224" ht="15" customHeight="1">
      <c r="A112" s="160"/>
      <c r="B112" s="160"/>
      <c r="C112" s="23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AC112" s="162"/>
      <c r="AD112" s="162"/>
      <c r="AE112" s="162"/>
      <c r="AF112" s="162"/>
      <c r="AG112" s="314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  <c r="BK112" s="197"/>
      <c r="BL112" s="197"/>
      <c r="BM112" s="197"/>
      <c r="BN112" s="197"/>
      <c r="BO112" s="197"/>
      <c r="BP112" s="197"/>
      <c r="BQ112" s="197"/>
      <c r="BR112" s="197"/>
      <c r="BS112" s="197"/>
      <c r="BT112" s="197"/>
      <c r="BU112" s="197"/>
      <c r="BV112" s="197"/>
      <c r="BW112" s="197"/>
      <c r="BX112" s="197"/>
      <c r="BY112" s="197"/>
      <c r="BZ112" s="197"/>
      <c r="CA112" s="197"/>
      <c r="CB112" s="197"/>
      <c r="CC112" s="197"/>
      <c r="CD112" s="197"/>
      <c r="CE112" s="197"/>
      <c r="CF112" s="197"/>
      <c r="CG112" s="197"/>
      <c r="CH112" s="197"/>
      <c r="CI112" s="197"/>
      <c r="CJ112" s="197"/>
      <c r="CK112" s="197"/>
      <c r="CL112" s="197"/>
      <c r="CM112" s="197"/>
      <c r="CN112" s="197"/>
      <c r="CO112" s="197"/>
      <c r="CP112" s="197"/>
      <c r="CQ112" s="197"/>
      <c r="CR112" s="197"/>
      <c r="CS112" s="197"/>
      <c r="CT112" s="197"/>
      <c r="CU112" s="197"/>
      <c r="CV112" s="197"/>
      <c r="CW112" s="197"/>
      <c r="CX112" s="197"/>
      <c r="CY112" s="197"/>
      <c r="CZ112" s="197"/>
      <c r="DA112" s="197"/>
      <c r="DB112" s="197"/>
      <c r="DC112" s="197"/>
      <c r="DD112" s="197"/>
      <c r="DE112" s="197"/>
      <c r="DF112" s="197"/>
      <c r="DG112" s="197"/>
      <c r="DH112" s="197"/>
      <c r="DI112" s="197"/>
      <c r="DJ112" s="197"/>
      <c r="DK112" s="197"/>
      <c r="DL112" s="197"/>
      <c r="DM112" s="197"/>
      <c r="DN112" s="197"/>
      <c r="DO112" s="197"/>
      <c r="DP112" s="197"/>
      <c r="DQ112" s="197"/>
      <c r="DR112" s="197"/>
      <c r="DS112" s="197"/>
      <c r="DT112" s="197"/>
      <c r="DU112" s="197"/>
      <c r="DV112" s="197"/>
      <c r="DW112" s="197"/>
      <c r="DX112" s="197"/>
      <c r="DY112" s="197"/>
      <c r="DZ112" s="197"/>
      <c r="EA112" s="197"/>
      <c r="EB112" s="197"/>
      <c r="EC112" s="197"/>
      <c r="ED112" s="197"/>
      <c r="EE112" s="197"/>
      <c r="EF112" s="197"/>
      <c r="EG112" s="197"/>
      <c r="EH112" s="197"/>
      <c r="EI112" s="197"/>
      <c r="EJ112" s="197"/>
      <c r="EK112" s="197"/>
      <c r="EL112" s="197"/>
      <c r="EM112" s="197"/>
      <c r="EN112" s="197"/>
      <c r="EO112" s="197"/>
      <c r="EP112" s="197"/>
      <c r="EQ112" s="197"/>
      <c r="ER112" s="197"/>
      <c r="ES112" s="197"/>
      <c r="ET112" s="197"/>
      <c r="EU112" s="197"/>
      <c r="EV112" s="197"/>
      <c r="EW112" s="197"/>
      <c r="EX112" s="197"/>
      <c r="EY112" s="197"/>
      <c r="EZ112" s="197"/>
      <c r="FA112" s="197"/>
      <c r="FB112" s="197"/>
      <c r="FC112" s="197"/>
      <c r="FD112" s="197"/>
      <c r="FE112" s="197"/>
      <c r="FF112" s="197"/>
      <c r="FG112" s="197"/>
      <c r="FH112" s="197"/>
      <c r="FI112" s="197"/>
      <c r="FJ112" s="197"/>
      <c r="FK112" s="197"/>
      <c r="FL112" s="265"/>
      <c r="FM112" s="197"/>
      <c r="FN112" s="197"/>
      <c r="FO112" s="197"/>
      <c r="FP112" s="197"/>
      <c r="FQ112" s="197"/>
      <c r="FR112" s="197"/>
      <c r="FS112" s="197"/>
      <c r="FT112" s="197"/>
      <c r="FU112" s="197"/>
      <c r="FV112" s="197"/>
      <c r="FW112" s="197"/>
      <c r="FX112" s="197"/>
      <c r="FY112" s="197"/>
      <c r="FZ112" s="197"/>
      <c r="GA112" s="197"/>
      <c r="GB112" s="197"/>
      <c r="GC112" s="197"/>
      <c r="GD112" s="197"/>
      <c r="GE112" s="197"/>
      <c r="GF112" s="197"/>
      <c r="GG112" s="197"/>
      <c r="GH112" s="197"/>
      <c r="GI112" s="197"/>
      <c r="GJ112" s="197"/>
      <c r="GK112" s="197"/>
      <c r="GL112" s="197"/>
      <c r="GM112" s="197"/>
      <c r="GN112" s="197"/>
      <c r="GO112" s="197"/>
      <c r="GP112" s="197"/>
      <c r="GQ112" s="197"/>
      <c r="GR112" s="197"/>
      <c r="GS112" s="197"/>
      <c r="GT112" s="197"/>
      <c r="GU112" s="197"/>
      <c r="GV112" s="197"/>
      <c r="GW112" s="197"/>
      <c r="GX112" s="197"/>
      <c r="GY112" s="197"/>
      <c r="GZ112" s="197"/>
      <c r="HA112" s="197"/>
      <c r="HB112" s="197"/>
      <c r="HC112" s="197"/>
      <c r="HD112" s="197"/>
      <c r="HE112" s="197"/>
      <c r="HF112" s="197"/>
      <c r="HG112" s="197"/>
      <c r="HH112" s="197"/>
      <c r="HI112" s="197"/>
      <c r="HJ112" s="197"/>
      <c r="HK112" s="197"/>
      <c r="HL112" s="197"/>
      <c r="HM112" s="197"/>
      <c r="HN112" s="197"/>
      <c r="HO112" s="197"/>
      <c r="HP112" s="197"/>
    </row>
    <row r="113" spans="1:224" ht="15" customHeight="1">
      <c r="A113" s="160"/>
      <c r="B113" s="160"/>
      <c r="C113" s="23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AC113" s="162"/>
      <c r="AD113" s="162"/>
      <c r="AE113" s="162"/>
      <c r="AF113" s="162"/>
      <c r="AG113" s="314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  <c r="BK113" s="197"/>
      <c r="BL113" s="197"/>
      <c r="BM113" s="197"/>
      <c r="BN113" s="197"/>
      <c r="BO113" s="197"/>
      <c r="BP113" s="197"/>
      <c r="BQ113" s="197"/>
      <c r="BR113" s="197"/>
      <c r="BS113" s="197"/>
      <c r="BT113" s="197"/>
      <c r="BU113" s="197"/>
      <c r="BV113" s="197"/>
      <c r="BW113" s="197"/>
      <c r="BX113" s="197"/>
      <c r="BY113" s="197"/>
      <c r="BZ113" s="197"/>
      <c r="CA113" s="197"/>
      <c r="CB113" s="197"/>
      <c r="CC113" s="197"/>
      <c r="CD113" s="197"/>
      <c r="CE113" s="197"/>
      <c r="CF113" s="197"/>
      <c r="CG113" s="197"/>
      <c r="CH113" s="197"/>
      <c r="CI113" s="197"/>
      <c r="CJ113" s="197"/>
      <c r="CK113" s="197"/>
      <c r="CL113" s="197"/>
      <c r="CM113" s="197"/>
      <c r="CN113" s="197"/>
      <c r="CO113" s="197"/>
      <c r="CP113" s="197"/>
      <c r="CQ113" s="197"/>
      <c r="CR113" s="197"/>
      <c r="CS113" s="197"/>
      <c r="CT113" s="197"/>
      <c r="CU113" s="197"/>
      <c r="CV113" s="197"/>
      <c r="CW113" s="197"/>
      <c r="CX113" s="197"/>
      <c r="CY113" s="197"/>
      <c r="CZ113" s="197"/>
      <c r="DA113" s="197"/>
      <c r="DB113" s="197"/>
      <c r="DC113" s="197"/>
      <c r="DD113" s="197"/>
      <c r="DE113" s="197"/>
      <c r="DF113" s="197"/>
      <c r="DG113" s="197"/>
      <c r="DH113" s="197"/>
      <c r="DI113" s="197"/>
      <c r="DJ113" s="197"/>
      <c r="DK113" s="197"/>
      <c r="DL113" s="197"/>
      <c r="DM113" s="197"/>
      <c r="DN113" s="197"/>
      <c r="DO113" s="197"/>
      <c r="DP113" s="197"/>
      <c r="DQ113" s="197"/>
      <c r="DR113" s="197"/>
      <c r="DS113" s="197"/>
      <c r="DT113" s="197"/>
      <c r="DU113" s="197"/>
      <c r="DV113" s="197"/>
      <c r="DW113" s="197"/>
      <c r="DX113" s="197"/>
      <c r="DY113" s="197"/>
      <c r="DZ113" s="197"/>
      <c r="EA113" s="197"/>
      <c r="EB113" s="197"/>
      <c r="EC113" s="197"/>
      <c r="ED113" s="197"/>
      <c r="EE113" s="197"/>
      <c r="EF113" s="197"/>
      <c r="EG113" s="197"/>
      <c r="EH113" s="197"/>
      <c r="EI113" s="197"/>
      <c r="EJ113" s="197"/>
      <c r="EK113" s="197"/>
      <c r="EL113" s="197"/>
      <c r="EM113" s="197"/>
      <c r="EN113" s="197"/>
      <c r="EO113" s="197"/>
      <c r="EP113" s="197"/>
      <c r="EQ113" s="197"/>
      <c r="ER113" s="197"/>
      <c r="ES113" s="197"/>
      <c r="ET113" s="197"/>
      <c r="EU113" s="197"/>
      <c r="EV113" s="197"/>
      <c r="EW113" s="197"/>
      <c r="EX113" s="197"/>
      <c r="EY113" s="197"/>
      <c r="EZ113" s="197"/>
      <c r="FA113" s="197"/>
      <c r="FB113" s="197"/>
      <c r="FC113" s="197"/>
      <c r="FD113" s="197"/>
      <c r="FE113" s="197"/>
      <c r="FF113" s="197"/>
      <c r="FG113" s="197"/>
      <c r="FH113" s="197"/>
      <c r="FI113" s="197"/>
      <c r="FJ113" s="197"/>
      <c r="FK113" s="197"/>
      <c r="FL113" s="265"/>
      <c r="FM113" s="197"/>
      <c r="FN113" s="197"/>
      <c r="FO113" s="197"/>
      <c r="FP113" s="197"/>
      <c r="FQ113" s="197"/>
      <c r="FR113" s="197"/>
      <c r="FS113" s="197"/>
      <c r="FT113" s="197"/>
      <c r="FU113" s="197"/>
      <c r="FV113" s="197"/>
      <c r="FW113" s="197"/>
      <c r="FX113" s="197"/>
      <c r="FY113" s="197"/>
      <c r="FZ113" s="197"/>
      <c r="GA113" s="197"/>
      <c r="GB113" s="197"/>
      <c r="GC113" s="197"/>
      <c r="GD113" s="197"/>
      <c r="GE113" s="197"/>
      <c r="GF113" s="197"/>
      <c r="GG113" s="197"/>
      <c r="GH113" s="197"/>
      <c r="GI113" s="197"/>
      <c r="GJ113" s="197"/>
      <c r="GK113" s="197"/>
      <c r="GL113" s="197"/>
      <c r="GM113" s="197"/>
      <c r="GN113" s="197"/>
      <c r="GO113" s="197"/>
      <c r="GP113" s="197"/>
      <c r="GQ113" s="197"/>
      <c r="GR113" s="197"/>
      <c r="GS113" s="197"/>
      <c r="GT113" s="197"/>
      <c r="GU113" s="197"/>
      <c r="GV113" s="197"/>
      <c r="GW113" s="197"/>
      <c r="GX113" s="197"/>
      <c r="GY113" s="197"/>
      <c r="GZ113" s="197"/>
      <c r="HA113" s="197"/>
      <c r="HB113" s="197"/>
      <c r="HC113" s="197"/>
      <c r="HD113" s="197"/>
      <c r="HE113" s="197"/>
      <c r="HF113" s="197"/>
      <c r="HG113" s="197"/>
      <c r="HH113" s="197"/>
      <c r="HI113" s="197"/>
      <c r="HJ113" s="197"/>
      <c r="HK113" s="197"/>
      <c r="HL113" s="197"/>
      <c r="HM113" s="197"/>
      <c r="HN113" s="197"/>
      <c r="HO113" s="197"/>
      <c r="HP113" s="197"/>
    </row>
    <row r="114" spans="1:224" ht="15" customHeight="1">
      <c r="A114" s="160"/>
      <c r="B114" s="160"/>
      <c r="C114" s="23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AC114" s="162"/>
      <c r="AD114" s="162"/>
      <c r="AE114" s="162"/>
      <c r="AF114" s="162"/>
      <c r="AG114" s="314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  <c r="BB114" s="197"/>
      <c r="BC114" s="197"/>
      <c r="BD114" s="197"/>
      <c r="BE114" s="197"/>
      <c r="BF114" s="197"/>
      <c r="BG114" s="197"/>
      <c r="BH114" s="197"/>
      <c r="BI114" s="197"/>
      <c r="BJ114" s="197"/>
      <c r="BK114" s="197"/>
      <c r="BL114" s="197"/>
      <c r="BM114" s="197"/>
      <c r="BN114" s="197"/>
      <c r="BO114" s="197"/>
      <c r="BP114" s="197"/>
      <c r="BQ114" s="197"/>
      <c r="BR114" s="197"/>
      <c r="BS114" s="197"/>
      <c r="BT114" s="197"/>
      <c r="BU114" s="197"/>
      <c r="BV114" s="197"/>
      <c r="BW114" s="197"/>
      <c r="BX114" s="197"/>
      <c r="BY114" s="197"/>
      <c r="BZ114" s="197"/>
      <c r="CA114" s="197"/>
      <c r="CB114" s="197"/>
      <c r="CC114" s="197"/>
      <c r="CD114" s="197"/>
      <c r="CE114" s="197"/>
      <c r="CF114" s="197"/>
      <c r="CG114" s="197"/>
      <c r="CH114" s="197"/>
      <c r="CI114" s="197"/>
      <c r="CJ114" s="197"/>
      <c r="CK114" s="197"/>
      <c r="CL114" s="197"/>
      <c r="CM114" s="197"/>
      <c r="CN114" s="197"/>
      <c r="CO114" s="197"/>
      <c r="CP114" s="197"/>
      <c r="CQ114" s="197"/>
      <c r="CR114" s="197"/>
      <c r="CS114" s="197"/>
      <c r="CT114" s="197"/>
      <c r="CU114" s="197"/>
      <c r="CV114" s="197"/>
      <c r="CW114" s="197"/>
      <c r="CX114" s="197"/>
      <c r="CY114" s="197"/>
      <c r="CZ114" s="197"/>
      <c r="DA114" s="197"/>
      <c r="DB114" s="197"/>
      <c r="DC114" s="197"/>
      <c r="DD114" s="197"/>
      <c r="DE114" s="197"/>
      <c r="DF114" s="197"/>
      <c r="DG114" s="197"/>
      <c r="DH114" s="197"/>
      <c r="DI114" s="197"/>
      <c r="DJ114" s="197"/>
      <c r="DK114" s="197"/>
      <c r="DL114" s="197"/>
      <c r="DM114" s="197"/>
      <c r="DN114" s="197"/>
      <c r="DO114" s="197"/>
      <c r="DP114" s="197"/>
      <c r="DQ114" s="197"/>
      <c r="DR114" s="197"/>
      <c r="DS114" s="197"/>
      <c r="DT114" s="197"/>
      <c r="DU114" s="197"/>
      <c r="DV114" s="197"/>
      <c r="DW114" s="197"/>
      <c r="DX114" s="197"/>
      <c r="DY114" s="197"/>
      <c r="DZ114" s="197"/>
      <c r="EA114" s="197"/>
      <c r="EB114" s="197"/>
      <c r="EC114" s="197"/>
      <c r="ED114" s="197"/>
      <c r="EE114" s="197"/>
      <c r="EF114" s="197"/>
      <c r="EG114" s="197"/>
      <c r="EH114" s="197"/>
      <c r="EI114" s="197"/>
      <c r="EJ114" s="197"/>
      <c r="EK114" s="197"/>
      <c r="EL114" s="197"/>
      <c r="EM114" s="197"/>
      <c r="EN114" s="197"/>
      <c r="EO114" s="197"/>
      <c r="EP114" s="197"/>
      <c r="EQ114" s="197"/>
      <c r="ER114" s="197"/>
      <c r="ES114" s="197"/>
      <c r="ET114" s="197"/>
      <c r="EU114" s="197"/>
      <c r="EV114" s="197"/>
      <c r="EW114" s="197"/>
      <c r="EX114" s="197"/>
      <c r="EY114" s="197"/>
      <c r="EZ114" s="197"/>
      <c r="FA114" s="197"/>
      <c r="FB114" s="197"/>
      <c r="FC114" s="197"/>
      <c r="FD114" s="197"/>
      <c r="FE114" s="197"/>
      <c r="FF114" s="197"/>
      <c r="FG114" s="197"/>
      <c r="FH114" s="197"/>
      <c r="FI114" s="197"/>
      <c r="FJ114" s="197"/>
      <c r="FK114" s="197"/>
      <c r="FL114" s="265"/>
      <c r="FM114" s="197"/>
      <c r="FN114" s="197"/>
      <c r="FO114" s="197"/>
      <c r="FP114" s="197"/>
      <c r="FQ114" s="197"/>
      <c r="FR114" s="197"/>
      <c r="FS114" s="197"/>
      <c r="FT114" s="197"/>
      <c r="FU114" s="197"/>
      <c r="FV114" s="197"/>
      <c r="FW114" s="197"/>
      <c r="FX114" s="197"/>
      <c r="FY114" s="197"/>
      <c r="FZ114" s="197"/>
      <c r="GA114" s="197"/>
      <c r="GB114" s="197"/>
      <c r="GC114" s="197"/>
      <c r="GD114" s="197"/>
      <c r="GE114" s="197"/>
      <c r="GF114" s="197"/>
      <c r="GG114" s="197"/>
      <c r="GH114" s="197"/>
      <c r="GI114" s="197"/>
      <c r="GJ114" s="197"/>
      <c r="GK114" s="197"/>
      <c r="GL114" s="197"/>
      <c r="GM114" s="197"/>
      <c r="GN114" s="197"/>
      <c r="GO114" s="197"/>
      <c r="GP114" s="197"/>
      <c r="GQ114" s="197"/>
      <c r="GR114" s="197"/>
      <c r="GS114" s="197"/>
      <c r="GT114" s="197"/>
      <c r="GU114" s="197"/>
      <c r="GV114" s="197"/>
      <c r="GW114" s="197"/>
      <c r="GX114" s="197"/>
      <c r="GY114" s="197"/>
      <c r="GZ114" s="197"/>
      <c r="HA114" s="197"/>
      <c r="HB114" s="197"/>
      <c r="HC114" s="197"/>
      <c r="HD114" s="197"/>
      <c r="HE114" s="197"/>
      <c r="HF114" s="197"/>
      <c r="HG114" s="197"/>
      <c r="HH114" s="197"/>
      <c r="HI114" s="197"/>
      <c r="HJ114" s="197"/>
      <c r="HK114" s="197"/>
      <c r="HL114" s="197"/>
      <c r="HM114" s="197"/>
      <c r="HN114" s="197"/>
      <c r="HO114" s="197"/>
      <c r="HP114" s="197"/>
    </row>
    <row r="115" spans="1:224" ht="15" customHeight="1">
      <c r="A115" s="160"/>
      <c r="B115" s="160"/>
      <c r="C115" s="23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AC115" s="162"/>
      <c r="AD115" s="162"/>
      <c r="AE115" s="162"/>
      <c r="AF115" s="162"/>
      <c r="AG115" s="314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  <c r="BB115" s="197"/>
      <c r="BC115" s="197"/>
      <c r="BD115" s="197"/>
      <c r="BE115" s="197"/>
      <c r="BF115" s="197"/>
      <c r="BG115" s="197"/>
      <c r="BH115" s="197"/>
      <c r="BI115" s="197"/>
      <c r="BJ115" s="197"/>
      <c r="BK115" s="197"/>
      <c r="BL115" s="197"/>
      <c r="BM115" s="197"/>
      <c r="BN115" s="197"/>
      <c r="BO115" s="197"/>
      <c r="BP115" s="197"/>
      <c r="BQ115" s="197"/>
      <c r="BR115" s="197"/>
      <c r="BS115" s="197"/>
      <c r="BT115" s="197"/>
      <c r="BU115" s="197"/>
      <c r="BV115" s="197"/>
      <c r="BW115" s="197"/>
      <c r="BX115" s="197"/>
      <c r="BY115" s="197"/>
      <c r="BZ115" s="197"/>
      <c r="CA115" s="197"/>
      <c r="CB115" s="197"/>
      <c r="CC115" s="197"/>
      <c r="CD115" s="197"/>
      <c r="CE115" s="197"/>
      <c r="CF115" s="197"/>
      <c r="CG115" s="197"/>
      <c r="CH115" s="197"/>
      <c r="CI115" s="197"/>
      <c r="CJ115" s="197"/>
      <c r="CK115" s="197"/>
      <c r="CL115" s="197"/>
      <c r="CM115" s="197"/>
      <c r="CN115" s="197"/>
      <c r="CO115" s="197"/>
      <c r="CP115" s="197"/>
      <c r="CQ115" s="197"/>
      <c r="CR115" s="197"/>
      <c r="CS115" s="197"/>
      <c r="CT115" s="197"/>
      <c r="CU115" s="197"/>
      <c r="CV115" s="197"/>
      <c r="CW115" s="197"/>
      <c r="CX115" s="197"/>
      <c r="CY115" s="197"/>
      <c r="CZ115" s="197"/>
      <c r="DA115" s="197"/>
      <c r="DB115" s="197"/>
      <c r="DC115" s="197"/>
      <c r="DD115" s="197"/>
      <c r="DE115" s="197"/>
      <c r="DF115" s="197"/>
      <c r="DG115" s="197"/>
      <c r="DH115" s="197"/>
      <c r="DI115" s="197"/>
      <c r="DJ115" s="197"/>
      <c r="DK115" s="197"/>
      <c r="DL115" s="197"/>
      <c r="DM115" s="197"/>
      <c r="DN115" s="197"/>
      <c r="DO115" s="197"/>
      <c r="DP115" s="197"/>
      <c r="DQ115" s="197"/>
      <c r="DR115" s="197"/>
      <c r="DS115" s="197"/>
      <c r="DT115" s="197"/>
      <c r="DU115" s="197"/>
      <c r="DV115" s="197"/>
      <c r="DW115" s="197"/>
      <c r="DX115" s="197"/>
      <c r="DY115" s="197"/>
      <c r="DZ115" s="197"/>
      <c r="EA115" s="197"/>
      <c r="EB115" s="197"/>
      <c r="EC115" s="197"/>
      <c r="ED115" s="197"/>
      <c r="EE115" s="197"/>
      <c r="EF115" s="197"/>
      <c r="EG115" s="197"/>
      <c r="EH115" s="197"/>
      <c r="EI115" s="197"/>
      <c r="EJ115" s="197"/>
      <c r="EK115" s="197"/>
      <c r="EL115" s="197"/>
      <c r="EM115" s="197"/>
      <c r="EN115" s="197"/>
      <c r="EO115" s="197"/>
      <c r="EP115" s="197"/>
      <c r="EQ115" s="197"/>
      <c r="ER115" s="197"/>
      <c r="ES115" s="197"/>
      <c r="ET115" s="197"/>
      <c r="EU115" s="197"/>
      <c r="EV115" s="197"/>
      <c r="EW115" s="197"/>
      <c r="EX115" s="197"/>
      <c r="EY115" s="197"/>
      <c r="EZ115" s="197"/>
      <c r="FA115" s="197"/>
      <c r="FB115" s="197"/>
      <c r="FC115" s="197"/>
      <c r="FD115" s="197"/>
      <c r="FE115" s="197"/>
      <c r="FF115" s="197"/>
      <c r="FG115" s="197"/>
      <c r="FH115" s="197"/>
      <c r="FI115" s="197"/>
      <c r="FJ115" s="197"/>
      <c r="FK115" s="197"/>
      <c r="FL115" s="265"/>
      <c r="FM115" s="197"/>
      <c r="FN115" s="197"/>
      <c r="FO115" s="197"/>
      <c r="FP115" s="197"/>
      <c r="FQ115" s="197"/>
      <c r="FR115" s="197"/>
      <c r="FS115" s="197"/>
      <c r="FT115" s="197"/>
      <c r="FU115" s="197"/>
      <c r="FV115" s="197"/>
      <c r="FW115" s="197"/>
      <c r="FX115" s="197"/>
      <c r="FY115" s="197"/>
      <c r="FZ115" s="197"/>
      <c r="GA115" s="197"/>
      <c r="GB115" s="197"/>
      <c r="GC115" s="197"/>
      <c r="GD115" s="197"/>
      <c r="GE115" s="197"/>
      <c r="GF115" s="197"/>
      <c r="GG115" s="197"/>
      <c r="GH115" s="197"/>
      <c r="GI115" s="197"/>
      <c r="GJ115" s="197"/>
      <c r="GK115" s="197"/>
      <c r="GL115" s="197"/>
      <c r="GM115" s="197"/>
      <c r="GN115" s="197"/>
      <c r="GO115" s="197"/>
      <c r="GP115" s="197"/>
      <c r="GQ115" s="197"/>
      <c r="GR115" s="197"/>
      <c r="GS115" s="197"/>
      <c r="GT115" s="197"/>
      <c r="GU115" s="197"/>
      <c r="GV115" s="197"/>
      <c r="GW115" s="197"/>
      <c r="GX115" s="197"/>
      <c r="GY115" s="197"/>
      <c r="GZ115" s="197"/>
      <c r="HA115" s="197"/>
      <c r="HB115" s="197"/>
      <c r="HC115" s="197"/>
      <c r="HD115" s="197"/>
      <c r="HE115" s="197"/>
      <c r="HF115" s="197"/>
      <c r="HG115" s="197"/>
      <c r="HH115" s="197"/>
      <c r="HI115" s="197"/>
      <c r="HJ115" s="197"/>
      <c r="HK115" s="197"/>
      <c r="HL115" s="197"/>
      <c r="HM115" s="197"/>
      <c r="HN115" s="197"/>
      <c r="HO115" s="197"/>
      <c r="HP115" s="197"/>
    </row>
    <row r="116" spans="1:224" ht="15" customHeight="1">
      <c r="A116" s="160"/>
      <c r="B116" s="160"/>
      <c r="C116" s="23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AC116" s="162"/>
      <c r="AD116" s="162"/>
      <c r="AE116" s="162"/>
      <c r="AF116" s="162"/>
      <c r="AG116" s="314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197"/>
      <c r="BC116" s="197"/>
      <c r="BD116" s="197"/>
      <c r="BE116" s="197"/>
      <c r="BF116" s="197"/>
      <c r="BG116" s="197"/>
      <c r="BH116" s="197"/>
      <c r="BI116" s="197"/>
      <c r="BJ116" s="197"/>
      <c r="BK116" s="197"/>
      <c r="BL116" s="197"/>
      <c r="BM116" s="197"/>
      <c r="BN116" s="197"/>
      <c r="BO116" s="197"/>
      <c r="BP116" s="197"/>
      <c r="BQ116" s="197"/>
      <c r="BR116" s="197"/>
      <c r="BS116" s="197"/>
      <c r="BT116" s="197"/>
      <c r="BU116" s="197"/>
      <c r="BV116" s="197"/>
      <c r="BW116" s="197"/>
      <c r="BX116" s="197"/>
      <c r="BY116" s="197"/>
      <c r="BZ116" s="197"/>
      <c r="CA116" s="197"/>
      <c r="CB116" s="197"/>
      <c r="CC116" s="197"/>
      <c r="CD116" s="197"/>
      <c r="CE116" s="197"/>
      <c r="CF116" s="197"/>
      <c r="CG116" s="197"/>
      <c r="CH116" s="197"/>
      <c r="CI116" s="197"/>
      <c r="CJ116" s="197"/>
      <c r="CK116" s="197"/>
      <c r="CL116" s="197"/>
      <c r="CM116" s="197"/>
      <c r="CN116" s="197"/>
      <c r="CO116" s="197"/>
      <c r="CP116" s="197"/>
      <c r="CQ116" s="197"/>
      <c r="CR116" s="197"/>
      <c r="CS116" s="197"/>
      <c r="CT116" s="197"/>
      <c r="CU116" s="197"/>
      <c r="CV116" s="197"/>
      <c r="CW116" s="197"/>
      <c r="CX116" s="197"/>
      <c r="CY116" s="197"/>
      <c r="CZ116" s="197"/>
      <c r="DA116" s="197"/>
      <c r="DB116" s="197"/>
      <c r="DC116" s="197"/>
      <c r="DD116" s="197"/>
      <c r="DE116" s="197"/>
      <c r="DF116" s="197"/>
      <c r="DG116" s="197"/>
      <c r="DH116" s="197"/>
      <c r="DI116" s="197"/>
      <c r="DJ116" s="197"/>
      <c r="DK116" s="197"/>
      <c r="DL116" s="197"/>
      <c r="DM116" s="197"/>
      <c r="DN116" s="197"/>
      <c r="DO116" s="197"/>
      <c r="DP116" s="197"/>
      <c r="DQ116" s="197"/>
      <c r="DR116" s="197"/>
      <c r="DS116" s="197"/>
      <c r="DT116" s="197"/>
      <c r="DU116" s="197"/>
      <c r="DV116" s="197"/>
      <c r="DW116" s="197"/>
      <c r="DX116" s="197"/>
      <c r="DY116" s="197"/>
      <c r="DZ116" s="197"/>
      <c r="EA116" s="197"/>
      <c r="EB116" s="197"/>
      <c r="EC116" s="197"/>
      <c r="ED116" s="197"/>
      <c r="EE116" s="197"/>
      <c r="EF116" s="197"/>
      <c r="EG116" s="197"/>
      <c r="EH116" s="197"/>
      <c r="EI116" s="197"/>
      <c r="EJ116" s="197"/>
      <c r="EK116" s="197"/>
      <c r="EL116" s="197"/>
      <c r="EM116" s="197"/>
      <c r="EN116" s="197"/>
      <c r="EO116" s="197"/>
      <c r="EP116" s="197"/>
      <c r="EQ116" s="197"/>
      <c r="ER116" s="197"/>
      <c r="ES116" s="197"/>
      <c r="ET116" s="197"/>
      <c r="EU116" s="197"/>
      <c r="EV116" s="197"/>
      <c r="EW116" s="197"/>
      <c r="EX116" s="197"/>
      <c r="EY116" s="197"/>
      <c r="EZ116" s="197"/>
      <c r="FA116" s="197"/>
      <c r="FB116" s="197"/>
      <c r="FC116" s="197"/>
      <c r="FD116" s="197"/>
      <c r="FE116" s="197"/>
      <c r="FF116" s="197"/>
      <c r="FG116" s="197"/>
      <c r="FH116" s="197"/>
      <c r="FI116" s="197"/>
      <c r="FJ116" s="197"/>
      <c r="FK116" s="197"/>
      <c r="FL116" s="265"/>
      <c r="FM116" s="197"/>
      <c r="FN116" s="197"/>
      <c r="FO116" s="197"/>
      <c r="FP116" s="197"/>
      <c r="FQ116" s="197"/>
      <c r="FR116" s="197"/>
      <c r="FS116" s="197"/>
      <c r="FT116" s="197"/>
      <c r="FU116" s="197"/>
      <c r="FV116" s="197"/>
      <c r="FW116" s="197"/>
      <c r="FX116" s="197"/>
      <c r="FY116" s="197"/>
      <c r="FZ116" s="197"/>
      <c r="GA116" s="197"/>
      <c r="GB116" s="197"/>
      <c r="GC116" s="197"/>
      <c r="GD116" s="197"/>
      <c r="GE116" s="197"/>
      <c r="GF116" s="197"/>
      <c r="GG116" s="197"/>
      <c r="GH116" s="197"/>
      <c r="GI116" s="197"/>
      <c r="GJ116" s="197"/>
      <c r="GK116" s="197"/>
      <c r="GL116" s="197"/>
      <c r="GM116" s="197"/>
      <c r="GN116" s="197"/>
      <c r="GO116" s="197"/>
      <c r="GP116" s="197"/>
      <c r="GQ116" s="197"/>
      <c r="GR116" s="197"/>
      <c r="GS116" s="197"/>
      <c r="GT116" s="197"/>
      <c r="GU116" s="197"/>
      <c r="GV116" s="197"/>
      <c r="GW116" s="197"/>
      <c r="GX116" s="197"/>
      <c r="GY116" s="197"/>
      <c r="GZ116" s="197"/>
      <c r="HA116" s="197"/>
      <c r="HB116" s="197"/>
      <c r="HC116" s="197"/>
      <c r="HD116" s="197"/>
      <c r="HE116" s="197"/>
      <c r="HF116" s="197"/>
      <c r="HG116" s="197"/>
      <c r="HH116" s="197"/>
      <c r="HI116" s="197"/>
      <c r="HJ116" s="197"/>
      <c r="HK116" s="197"/>
      <c r="HL116" s="197"/>
      <c r="HM116" s="197"/>
      <c r="HN116" s="197"/>
      <c r="HO116" s="197"/>
      <c r="HP116" s="197"/>
    </row>
    <row r="117" spans="1:224" ht="15" customHeight="1">
      <c r="A117" s="160"/>
      <c r="B117" s="160"/>
      <c r="C117" s="23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AC117" s="162"/>
      <c r="AD117" s="162"/>
      <c r="AE117" s="162"/>
      <c r="AF117" s="162"/>
      <c r="AG117" s="314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7"/>
      <c r="BC117" s="197"/>
      <c r="BD117" s="197"/>
      <c r="BE117" s="197"/>
      <c r="BF117" s="197"/>
      <c r="BG117" s="197"/>
      <c r="BH117" s="197"/>
      <c r="BI117" s="197"/>
      <c r="BJ117" s="197"/>
      <c r="BK117" s="197"/>
      <c r="BL117" s="197"/>
      <c r="BM117" s="197"/>
      <c r="BN117" s="197"/>
      <c r="BO117" s="197"/>
      <c r="BP117" s="197"/>
      <c r="BQ117" s="197"/>
      <c r="BR117" s="197"/>
      <c r="BS117" s="197"/>
      <c r="BT117" s="197"/>
      <c r="BU117" s="197"/>
      <c r="BV117" s="197"/>
      <c r="BW117" s="197"/>
      <c r="BX117" s="197"/>
      <c r="BY117" s="197"/>
      <c r="BZ117" s="197"/>
      <c r="CA117" s="197"/>
      <c r="CB117" s="197"/>
      <c r="CC117" s="197"/>
      <c r="CD117" s="197"/>
      <c r="CE117" s="197"/>
      <c r="CF117" s="197"/>
      <c r="CG117" s="197"/>
      <c r="CH117" s="197"/>
      <c r="CI117" s="197"/>
      <c r="CJ117" s="197"/>
      <c r="CK117" s="197"/>
      <c r="CL117" s="197"/>
      <c r="CM117" s="197"/>
      <c r="CN117" s="197"/>
      <c r="CO117" s="197"/>
      <c r="CP117" s="197"/>
      <c r="CQ117" s="197"/>
      <c r="CR117" s="197"/>
      <c r="CS117" s="197"/>
      <c r="CT117" s="197"/>
      <c r="CU117" s="197"/>
      <c r="CV117" s="197"/>
      <c r="CW117" s="197"/>
      <c r="CX117" s="197"/>
      <c r="CY117" s="197"/>
      <c r="CZ117" s="197"/>
      <c r="DA117" s="197"/>
      <c r="DB117" s="197"/>
      <c r="DC117" s="197"/>
      <c r="DD117" s="197"/>
      <c r="DE117" s="197"/>
      <c r="DF117" s="197"/>
      <c r="DG117" s="197"/>
      <c r="DH117" s="197"/>
      <c r="DI117" s="197"/>
      <c r="DJ117" s="197"/>
      <c r="DK117" s="197"/>
      <c r="DL117" s="197"/>
      <c r="DM117" s="197"/>
      <c r="DN117" s="197"/>
      <c r="DO117" s="197"/>
      <c r="DP117" s="197"/>
      <c r="DQ117" s="197"/>
      <c r="DR117" s="197"/>
      <c r="DS117" s="197"/>
      <c r="DT117" s="197"/>
      <c r="DU117" s="197"/>
      <c r="DV117" s="197"/>
      <c r="DW117" s="197"/>
      <c r="DX117" s="197"/>
      <c r="DY117" s="197"/>
      <c r="DZ117" s="197"/>
      <c r="EA117" s="197"/>
      <c r="EB117" s="197"/>
      <c r="EC117" s="197"/>
      <c r="ED117" s="197"/>
      <c r="EE117" s="197"/>
      <c r="EF117" s="197"/>
      <c r="EG117" s="197"/>
      <c r="EH117" s="197"/>
      <c r="EI117" s="197"/>
      <c r="EJ117" s="197"/>
      <c r="EK117" s="197"/>
      <c r="EL117" s="197"/>
      <c r="EM117" s="197"/>
      <c r="EN117" s="197"/>
      <c r="EO117" s="197"/>
      <c r="EP117" s="197"/>
      <c r="EQ117" s="197"/>
      <c r="ER117" s="197"/>
      <c r="ES117" s="197"/>
      <c r="ET117" s="197"/>
      <c r="EU117" s="197"/>
      <c r="EV117" s="197"/>
      <c r="EW117" s="197"/>
      <c r="EX117" s="197"/>
      <c r="EY117" s="197"/>
      <c r="EZ117" s="197"/>
      <c r="FA117" s="197"/>
      <c r="FB117" s="197"/>
      <c r="FC117" s="197"/>
      <c r="FD117" s="197"/>
      <c r="FE117" s="197"/>
      <c r="FF117" s="197"/>
      <c r="FG117" s="197"/>
      <c r="FH117" s="197"/>
      <c r="FI117" s="197"/>
      <c r="FJ117" s="197"/>
      <c r="FK117" s="197"/>
      <c r="FL117" s="265"/>
      <c r="FM117" s="197"/>
      <c r="FN117" s="197"/>
      <c r="FO117" s="197"/>
      <c r="FP117" s="197"/>
      <c r="FQ117" s="197"/>
      <c r="FR117" s="197"/>
      <c r="FS117" s="197"/>
      <c r="FT117" s="197"/>
      <c r="FU117" s="197"/>
      <c r="FV117" s="197"/>
      <c r="FW117" s="197"/>
      <c r="FX117" s="197"/>
      <c r="FY117" s="197"/>
      <c r="FZ117" s="197"/>
      <c r="GA117" s="197"/>
      <c r="GB117" s="197"/>
      <c r="GC117" s="197"/>
      <c r="GD117" s="197"/>
      <c r="GE117" s="197"/>
      <c r="GF117" s="197"/>
      <c r="GG117" s="197"/>
      <c r="GH117" s="197"/>
      <c r="GI117" s="197"/>
      <c r="GJ117" s="197"/>
      <c r="GK117" s="197"/>
      <c r="GL117" s="197"/>
      <c r="GM117" s="197"/>
      <c r="GN117" s="197"/>
      <c r="GO117" s="197"/>
      <c r="GP117" s="197"/>
      <c r="GQ117" s="197"/>
      <c r="GR117" s="197"/>
      <c r="GS117" s="197"/>
      <c r="GT117" s="197"/>
      <c r="GU117" s="197"/>
      <c r="GV117" s="197"/>
      <c r="GW117" s="197"/>
      <c r="GX117" s="197"/>
      <c r="GY117" s="197"/>
      <c r="GZ117" s="197"/>
      <c r="HA117" s="197"/>
      <c r="HB117" s="197"/>
      <c r="HC117" s="197"/>
      <c r="HD117" s="197"/>
      <c r="HE117" s="197"/>
      <c r="HF117" s="197"/>
      <c r="HG117" s="197"/>
      <c r="HH117" s="197"/>
      <c r="HI117" s="197"/>
      <c r="HJ117" s="197"/>
      <c r="HK117" s="197"/>
      <c r="HL117" s="197"/>
      <c r="HM117" s="197"/>
      <c r="HN117" s="197"/>
      <c r="HO117" s="197"/>
      <c r="HP117" s="197"/>
    </row>
    <row r="118" spans="1:224" ht="15" customHeight="1">
      <c r="A118" s="160"/>
      <c r="B118" s="160"/>
      <c r="C118" s="23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AC118" s="162"/>
      <c r="AD118" s="162"/>
      <c r="AE118" s="162"/>
      <c r="AF118" s="162"/>
      <c r="AG118" s="314"/>
      <c r="AH118" s="162"/>
      <c r="AI118" s="162"/>
      <c r="AJ118" s="162"/>
      <c r="AK118" s="162"/>
      <c r="AL118" s="162"/>
      <c r="AM118" s="162"/>
      <c r="AN118" s="162"/>
      <c r="AO118" s="162"/>
      <c r="AP118" s="162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197"/>
      <c r="BC118" s="197"/>
      <c r="BD118" s="197"/>
      <c r="BE118" s="197"/>
      <c r="BF118" s="197"/>
      <c r="BG118" s="197"/>
      <c r="BH118" s="197"/>
      <c r="BI118" s="197"/>
      <c r="BJ118" s="197"/>
      <c r="BK118" s="197"/>
      <c r="BL118" s="197"/>
      <c r="BM118" s="197"/>
      <c r="BN118" s="197"/>
      <c r="BO118" s="197"/>
      <c r="BP118" s="197"/>
      <c r="BQ118" s="197"/>
      <c r="BR118" s="197"/>
      <c r="BS118" s="197"/>
      <c r="BT118" s="197"/>
      <c r="BU118" s="197"/>
      <c r="BV118" s="197"/>
      <c r="BW118" s="197"/>
      <c r="BX118" s="197"/>
      <c r="BY118" s="197"/>
      <c r="BZ118" s="197"/>
      <c r="CA118" s="197"/>
      <c r="CB118" s="197"/>
      <c r="CC118" s="197"/>
      <c r="CD118" s="197"/>
      <c r="CE118" s="197"/>
      <c r="CF118" s="197"/>
      <c r="CG118" s="197"/>
      <c r="CH118" s="197"/>
      <c r="CI118" s="197"/>
      <c r="CJ118" s="197"/>
      <c r="CK118" s="197"/>
      <c r="CL118" s="197"/>
      <c r="CM118" s="197"/>
      <c r="CN118" s="197"/>
      <c r="CO118" s="197"/>
      <c r="CP118" s="197"/>
      <c r="CQ118" s="197"/>
      <c r="CR118" s="197"/>
      <c r="CS118" s="197"/>
      <c r="CT118" s="197"/>
      <c r="CU118" s="197"/>
      <c r="CV118" s="197"/>
      <c r="CW118" s="197"/>
      <c r="CX118" s="197"/>
      <c r="CY118" s="197"/>
      <c r="CZ118" s="197"/>
      <c r="DA118" s="197"/>
      <c r="DB118" s="197"/>
      <c r="DC118" s="197"/>
      <c r="DD118" s="197"/>
      <c r="DE118" s="197"/>
      <c r="DF118" s="197"/>
      <c r="DG118" s="197"/>
      <c r="DH118" s="197"/>
      <c r="DI118" s="197"/>
      <c r="DJ118" s="197"/>
      <c r="DK118" s="197"/>
      <c r="DL118" s="197"/>
      <c r="DM118" s="197"/>
      <c r="DN118" s="197"/>
      <c r="DO118" s="197"/>
      <c r="DP118" s="197"/>
      <c r="DQ118" s="197"/>
      <c r="DR118" s="197"/>
      <c r="DS118" s="197"/>
      <c r="DT118" s="197"/>
      <c r="DU118" s="197"/>
      <c r="DV118" s="197"/>
      <c r="DW118" s="197"/>
      <c r="DX118" s="197"/>
      <c r="DY118" s="197"/>
      <c r="DZ118" s="197"/>
      <c r="EA118" s="197"/>
      <c r="EB118" s="197"/>
      <c r="EC118" s="197"/>
      <c r="ED118" s="197"/>
      <c r="EE118" s="197"/>
      <c r="EF118" s="197"/>
      <c r="EG118" s="197"/>
      <c r="EH118" s="197"/>
      <c r="EI118" s="197"/>
      <c r="EJ118" s="197"/>
      <c r="EK118" s="197"/>
      <c r="EL118" s="197"/>
      <c r="EM118" s="197"/>
      <c r="EN118" s="197"/>
      <c r="EO118" s="197"/>
      <c r="EP118" s="197"/>
      <c r="EQ118" s="197"/>
      <c r="ER118" s="197"/>
      <c r="ES118" s="197"/>
      <c r="ET118" s="197"/>
      <c r="EU118" s="197"/>
      <c r="EV118" s="197"/>
      <c r="EW118" s="197"/>
      <c r="EX118" s="197"/>
      <c r="EY118" s="197"/>
      <c r="EZ118" s="197"/>
      <c r="FA118" s="197"/>
      <c r="FB118" s="197"/>
      <c r="FC118" s="197"/>
      <c r="FD118" s="197"/>
      <c r="FE118" s="197"/>
      <c r="FF118" s="197"/>
      <c r="FG118" s="197"/>
      <c r="FH118" s="197"/>
      <c r="FI118" s="197"/>
      <c r="FJ118" s="197"/>
      <c r="FK118" s="197"/>
      <c r="FL118" s="265"/>
      <c r="FM118" s="197"/>
      <c r="FN118" s="197"/>
      <c r="FO118" s="197"/>
      <c r="FP118" s="197"/>
      <c r="FQ118" s="197"/>
      <c r="FR118" s="197"/>
      <c r="FS118" s="197"/>
      <c r="FT118" s="197"/>
      <c r="FU118" s="197"/>
      <c r="FV118" s="197"/>
      <c r="FW118" s="197"/>
      <c r="FX118" s="197"/>
      <c r="FY118" s="197"/>
      <c r="FZ118" s="197"/>
      <c r="GA118" s="197"/>
      <c r="GB118" s="197"/>
      <c r="GC118" s="197"/>
      <c r="GD118" s="197"/>
      <c r="GE118" s="197"/>
      <c r="GF118" s="197"/>
      <c r="GG118" s="197"/>
      <c r="GH118" s="197"/>
      <c r="GI118" s="197"/>
      <c r="GJ118" s="197"/>
      <c r="GK118" s="197"/>
      <c r="GL118" s="197"/>
      <c r="GM118" s="197"/>
      <c r="GN118" s="197"/>
      <c r="GO118" s="197"/>
      <c r="GP118" s="197"/>
      <c r="GQ118" s="197"/>
      <c r="GR118" s="197"/>
      <c r="GS118" s="197"/>
      <c r="GT118" s="197"/>
      <c r="GU118" s="197"/>
      <c r="GV118" s="197"/>
      <c r="GW118" s="197"/>
      <c r="GX118" s="197"/>
      <c r="GY118" s="197"/>
      <c r="GZ118" s="197"/>
      <c r="HA118" s="197"/>
      <c r="HB118" s="197"/>
      <c r="HC118" s="197"/>
      <c r="HD118" s="197"/>
      <c r="HE118" s="197"/>
      <c r="HF118" s="197"/>
      <c r="HG118" s="197"/>
      <c r="HH118" s="197"/>
      <c r="HI118" s="197"/>
      <c r="HJ118" s="197"/>
      <c r="HK118" s="197"/>
      <c r="HL118" s="197"/>
      <c r="HM118" s="197"/>
      <c r="HN118" s="197"/>
      <c r="HO118" s="197"/>
      <c r="HP118" s="197"/>
    </row>
    <row r="119" spans="1:224" ht="15" customHeight="1">
      <c r="A119" s="160"/>
      <c r="B119" s="160"/>
      <c r="C119" s="23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AC119" s="162"/>
      <c r="AD119" s="162"/>
      <c r="AE119" s="162"/>
      <c r="AF119" s="162"/>
      <c r="AG119" s="314"/>
      <c r="AH119" s="162"/>
      <c r="AI119" s="162"/>
      <c r="AJ119" s="162"/>
      <c r="AK119" s="162"/>
      <c r="AL119" s="162"/>
      <c r="AM119" s="162"/>
      <c r="AN119" s="162"/>
      <c r="AO119" s="162"/>
      <c r="AP119" s="162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7"/>
      <c r="BD119" s="197"/>
      <c r="BE119" s="197"/>
      <c r="BF119" s="197"/>
      <c r="BG119" s="197"/>
      <c r="BH119" s="197"/>
      <c r="BI119" s="197"/>
      <c r="BJ119" s="197"/>
      <c r="BK119" s="197"/>
      <c r="BL119" s="197"/>
      <c r="BM119" s="197"/>
      <c r="BN119" s="197"/>
      <c r="BO119" s="197"/>
      <c r="BP119" s="197"/>
      <c r="BQ119" s="197"/>
      <c r="BR119" s="197"/>
      <c r="BS119" s="197"/>
      <c r="BT119" s="197"/>
      <c r="BU119" s="197"/>
      <c r="BV119" s="197"/>
      <c r="BW119" s="197"/>
      <c r="BX119" s="197"/>
      <c r="BY119" s="197"/>
      <c r="BZ119" s="197"/>
      <c r="CA119" s="197"/>
      <c r="CB119" s="197"/>
      <c r="CC119" s="197"/>
      <c r="CD119" s="197"/>
      <c r="CE119" s="197"/>
      <c r="CF119" s="197"/>
      <c r="CG119" s="197"/>
      <c r="CH119" s="197"/>
      <c r="CI119" s="197"/>
      <c r="CJ119" s="197"/>
      <c r="CK119" s="197"/>
      <c r="CL119" s="197"/>
      <c r="CM119" s="197"/>
      <c r="CN119" s="197"/>
      <c r="CO119" s="197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7"/>
      <c r="DA119" s="197"/>
      <c r="DB119" s="197"/>
      <c r="DC119" s="197"/>
      <c r="DD119" s="197"/>
      <c r="DE119" s="197"/>
      <c r="DF119" s="197"/>
      <c r="DG119" s="197"/>
      <c r="DH119" s="197"/>
      <c r="DI119" s="197"/>
      <c r="DJ119" s="197"/>
      <c r="DK119" s="197"/>
      <c r="DL119" s="197"/>
      <c r="DM119" s="197"/>
      <c r="DN119" s="197"/>
      <c r="DO119" s="197"/>
      <c r="DP119" s="197"/>
      <c r="DQ119" s="197"/>
      <c r="DR119" s="197"/>
      <c r="DS119" s="197"/>
      <c r="DT119" s="197"/>
      <c r="DU119" s="197"/>
      <c r="DV119" s="197"/>
      <c r="DW119" s="197"/>
      <c r="DX119" s="197"/>
      <c r="DY119" s="197"/>
      <c r="DZ119" s="197"/>
      <c r="EA119" s="197"/>
      <c r="EB119" s="197"/>
      <c r="EC119" s="197"/>
      <c r="ED119" s="197"/>
      <c r="EE119" s="197"/>
      <c r="EF119" s="197"/>
      <c r="EG119" s="197"/>
      <c r="EH119" s="197"/>
      <c r="EI119" s="197"/>
      <c r="EJ119" s="197"/>
      <c r="EK119" s="197"/>
      <c r="EL119" s="197"/>
      <c r="EM119" s="197"/>
      <c r="EN119" s="197"/>
      <c r="EO119" s="197"/>
      <c r="EP119" s="197"/>
      <c r="EQ119" s="197"/>
      <c r="ER119" s="197"/>
      <c r="ES119" s="197"/>
      <c r="ET119" s="197"/>
      <c r="EU119" s="197"/>
      <c r="EV119" s="197"/>
      <c r="EW119" s="197"/>
      <c r="EX119" s="197"/>
      <c r="EY119" s="197"/>
      <c r="EZ119" s="197"/>
      <c r="FA119" s="197"/>
      <c r="FB119" s="197"/>
      <c r="FC119" s="197"/>
      <c r="FD119" s="197"/>
      <c r="FE119" s="197"/>
      <c r="FF119" s="197"/>
      <c r="FG119" s="197"/>
      <c r="FH119" s="197"/>
      <c r="FI119" s="197"/>
      <c r="FJ119" s="197"/>
      <c r="FK119" s="197"/>
      <c r="FL119" s="265"/>
      <c r="FM119" s="197"/>
      <c r="FN119" s="197"/>
      <c r="FO119" s="197"/>
      <c r="FP119" s="197"/>
      <c r="FQ119" s="197"/>
      <c r="FR119" s="197"/>
      <c r="FS119" s="197"/>
      <c r="FT119" s="197"/>
      <c r="FU119" s="197"/>
      <c r="FV119" s="197"/>
      <c r="FW119" s="197"/>
      <c r="FX119" s="197"/>
      <c r="FY119" s="197"/>
      <c r="FZ119" s="197"/>
      <c r="GA119" s="197"/>
      <c r="GB119" s="197"/>
      <c r="GC119" s="197"/>
      <c r="GD119" s="197"/>
      <c r="GE119" s="197"/>
      <c r="GF119" s="197"/>
      <c r="GG119" s="197"/>
      <c r="GH119" s="197"/>
      <c r="GI119" s="197"/>
      <c r="GJ119" s="197"/>
      <c r="GK119" s="197"/>
      <c r="GL119" s="197"/>
      <c r="GM119" s="197"/>
      <c r="GN119" s="197"/>
      <c r="GO119" s="197"/>
      <c r="GP119" s="197"/>
      <c r="GQ119" s="197"/>
      <c r="GR119" s="197"/>
      <c r="GS119" s="197"/>
      <c r="GT119" s="197"/>
      <c r="GU119" s="197"/>
      <c r="GV119" s="197"/>
      <c r="GW119" s="197"/>
      <c r="GX119" s="197"/>
      <c r="GY119" s="197"/>
      <c r="GZ119" s="197"/>
      <c r="HA119" s="197"/>
      <c r="HB119" s="197"/>
      <c r="HC119" s="197"/>
      <c r="HD119" s="197"/>
      <c r="HE119" s="197"/>
      <c r="HF119" s="197"/>
      <c r="HG119" s="197"/>
      <c r="HH119" s="197"/>
      <c r="HI119" s="197"/>
      <c r="HJ119" s="197"/>
      <c r="HK119" s="197"/>
      <c r="HL119" s="197"/>
      <c r="HM119" s="197"/>
      <c r="HN119" s="197"/>
      <c r="HO119" s="197"/>
      <c r="HP119" s="197"/>
    </row>
    <row r="120" spans="1:224" ht="15" customHeight="1">
      <c r="A120" s="160"/>
      <c r="B120" s="160"/>
      <c r="C120" s="23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AC120" s="162"/>
      <c r="AD120" s="162"/>
      <c r="AE120" s="162"/>
      <c r="AF120" s="162"/>
      <c r="AG120" s="314"/>
      <c r="AH120" s="162"/>
      <c r="AI120" s="162"/>
      <c r="AJ120" s="162"/>
      <c r="AK120" s="162"/>
      <c r="AL120" s="162"/>
      <c r="AM120" s="162"/>
      <c r="AN120" s="162"/>
      <c r="AO120" s="162"/>
      <c r="AP120" s="162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  <c r="BK120" s="197"/>
      <c r="BL120" s="197"/>
      <c r="BM120" s="197"/>
      <c r="BN120" s="197"/>
      <c r="BO120" s="197"/>
      <c r="BP120" s="197"/>
      <c r="BQ120" s="197"/>
      <c r="BR120" s="197"/>
      <c r="BS120" s="197"/>
      <c r="BT120" s="197"/>
      <c r="BU120" s="197"/>
      <c r="BV120" s="197"/>
      <c r="BW120" s="197"/>
      <c r="BX120" s="197"/>
      <c r="BY120" s="197"/>
      <c r="BZ120" s="197"/>
      <c r="CA120" s="197"/>
      <c r="CB120" s="197"/>
      <c r="CC120" s="197"/>
      <c r="CD120" s="197"/>
      <c r="CE120" s="197"/>
      <c r="CF120" s="197"/>
      <c r="CG120" s="197"/>
      <c r="CH120" s="197"/>
      <c r="CI120" s="197"/>
      <c r="CJ120" s="197"/>
      <c r="CK120" s="197"/>
      <c r="CL120" s="197"/>
      <c r="CM120" s="197"/>
      <c r="CN120" s="197"/>
      <c r="CO120" s="197"/>
      <c r="CP120" s="197"/>
      <c r="CQ120" s="197"/>
      <c r="CR120" s="197"/>
      <c r="CS120" s="197"/>
      <c r="CT120" s="197"/>
      <c r="CU120" s="197"/>
      <c r="CV120" s="197"/>
      <c r="CW120" s="197"/>
      <c r="CX120" s="197"/>
      <c r="CY120" s="197"/>
      <c r="CZ120" s="197"/>
      <c r="DA120" s="197"/>
      <c r="DB120" s="197"/>
      <c r="DC120" s="197"/>
      <c r="DD120" s="197"/>
      <c r="DE120" s="197"/>
      <c r="DF120" s="197"/>
      <c r="DG120" s="197"/>
      <c r="DH120" s="197"/>
      <c r="DI120" s="197"/>
      <c r="DJ120" s="197"/>
      <c r="DK120" s="197"/>
      <c r="DL120" s="197"/>
      <c r="DM120" s="197"/>
      <c r="DN120" s="197"/>
      <c r="DO120" s="197"/>
      <c r="DP120" s="197"/>
      <c r="DQ120" s="197"/>
      <c r="DR120" s="197"/>
      <c r="DS120" s="197"/>
      <c r="DT120" s="197"/>
      <c r="DU120" s="197"/>
      <c r="DV120" s="197"/>
      <c r="DW120" s="197"/>
      <c r="DX120" s="197"/>
      <c r="DY120" s="197"/>
      <c r="DZ120" s="197"/>
      <c r="EA120" s="197"/>
      <c r="EB120" s="197"/>
      <c r="EC120" s="197"/>
      <c r="ED120" s="197"/>
      <c r="EE120" s="197"/>
      <c r="EF120" s="197"/>
      <c r="EG120" s="197"/>
      <c r="EH120" s="197"/>
      <c r="EI120" s="197"/>
      <c r="EJ120" s="197"/>
      <c r="EK120" s="197"/>
      <c r="EL120" s="197"/>
      <c r="EM120" s="197"/>
      <c r="EN120" s="197"/>
      <c r="EO120" s="197"/>
      <c r="EP120" s="197"/>
      <c r="EQ120" s="197"/>
      <c r="ER120" s="197"/>
      <c r="ES120" s="197"/>
      <c r="ET120" s="197"/>
      <c r="EU120" s="197"/>
      <c r="EV120" s="197"/>
      <c r="EW120" s="197"/>
      <c r="EX120" s="197"/>
      <c r="EY120" s="197"/>
      <c r="EZ120" s="197"/>
      <c r="FA120" s="197"/>
      <c r="FB120" s="197"/>
      <c r="FC120" s="197"/>
      <c r="FD120" s="197"/>
      <c r="FE120" s="197"/>
      <c r="FF120" s="197"/>
      <c r="FG120" s="197"/>
      <c r="FH120" s="197"/>
      <c r="FI120" s="197"/>
      <c r="FJ120" s="197"/>
      <c r="FK120" s="197"/>
      <c r="FL120" s="265"/>
      <c r="FM120" s="197"/>
      <c r="FN120" s="197"/>
      <c r="FO120" s="197"/>
      <c r="FP120" s="197"/>
      <c r="FQ120" s="197"/>
      <c r="FR120" s="197"/>
      <c r="FS120" s="197"/>
      <c r="FT120" s="197"/>
      <c r="FU120" s="197"/>
      <c r="FV120" s="197"/>
      <c r="FW120" s="197"/>
      <c r="FX120" s="197"/>
      <c r="FY120" s="197"/>
      <c r="FZ120" s="197"/>
      <c r="GA120" s="197"/>
      <c r="GB120" s="197"/>
      <c r="GC120" s="197"/>
      <c r="GD120" s="197"/>
      <c r="GE120" s="197"/>
      <c r="GF120" s="197"/>
      <c r="GG120" s="197"/>
      <c r="GH120" s="197"/>
      <c r="GI120" s="197"/>
      <c r="GJ120" s="197"/>
      <c r="GK120" s="197"/>
      <c r="GL120" s="197"/>
      <c r="GM120" s="197"/>
      <c r="GN120" s="197"/>
      <c r="GO120" s="197"/>
      <c r="GP120" s="197"/>
      <c r="GQ120" s="197"/>
      <c r="GR120" s="197"/>
      <c r="GS120" s="197"/>
      <c r="GT120" s="197"/>
      <c r="GU120" s="197"/>
      <c r="GV120" s="197"/>
      <c r="GW120" s="197"/>
      <c r="GX120" s="197"/>
      <c r="GY120" s="197"/>
      <c r="GZ120" s="197"/>
      <c r="HA120" s="197"/>
      <c r="HB120" s="197"/>
      <c r="HC120" s="197"/>
      <c r="HD120" s="197"/>
      <c r="HE120" s="197"/>
      <c r="HF120" s="197"/>
      <c r="HG120" s="197"/>
      <c r="HH120" s="197"/>
      <c r="HI120" s="197"/>
      <c r="HJ120" s="197"/>
      <c r="HK120" s="197"/>
      <c r="HL120" s="197"/>
      <c r="HM120" s="197"/>
      <c r="HN120" s="197"/>
      <c r="HO120" s="197"/>
      <c r="HP120" s="197"/>
    </row>
    <row r="121" spans="1:224" ht="15" customHeight="1">
      <c r="A121" s="160"/>
      <c r="B121" s="160"/>
      <c r="C121" s="23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AC121" s="162"/>
      <c r="AD121" s="162"/>
      <c r="AE121" s="162"/>
      <c r="AF121" s="162"/>
      <c r="AG121" s="314"/>
      <c r="AH121" s="162"/>
      <c r="AI121" s="162"/>
      <c r="AJ121" s="162"/>
      <c r="AK121" s="162"/>
      <c r="AL121" s="162"/>
      <c r="AM121" s="162"/>
      <c r="AN121" s="162"/>
      <c r="AO121" s="162"/>
      <c r="AP121" s="162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  <c r="BK121" s="197"/>
      <c r="BL121" s="197"/>
      <c r="BM121" s="197"/>
      <c r="BN121" s="197"/>
      <c r="BO121" s="197"/>
      <c r="BP121" s="197"/>
      <c r="BQ121" s="197"/>
      <c r="BR121" s="197"/>
      <c r="BS121" s="197"/>
      <c r="BT121" s="197"/>
      <c r="BU121" s="197"/>
      <c r="BV121" s="197"/>
      <c r="BW121" s="197"/>
      <c r="BX121" s="197"/>
      <c r="BY121" s="197"/>
      <c r="BZ121" s="197"/>
      <c r="CA121" s="197"/>
      <c r="CB121" s="197"/>
      <c r="CC121" s="197"/>
      <c r="CD121" s="197"/>
      <c r="CE121" s="197"/>
      <c r="CF121" s="197"/>
      <c r="CG121" s="197"/>
      <c r="CH121" s="197"/>
      <c r="CI121" s="197"/>
      <c r="CJ121" s="197"/>
      <c r="CK121" s="197"/>
      <c r="CL121" s="197"/>
      <c r="CM121" s="197"/>
      <c r="CN121" s="197"/>
      <c r="CO121" s="197"/>
      <c r="CP121" s="197"/>
      <c r="CQ121" s="197"/>
      <c r="CR121" s="197"/>
      <c r="CS121" s="197"/>
      <c r="CT121" s="197"/>
      <c r="CU121" s="197"/>
      <c r="CV121" s="197"/>
      <c r="CW121" s="197"/>
      <c r="CX121" s="197"/>
      <c r="CY121" s="197"/>
      <c r="CZ121" s="197"/>
      <c r="DA121" s="197"/>
      <c r="DB121" s="197"/>
      <c r="DC121" s="197"/>
      <c r="DD121" s="197"/>
      <c r="DE121" s="197"/>
      <c r="DF121" s="197"/>
      <c r="DG121" s="197"/>
      <c r="DH121" s="197"/>
      <c r="DI121" s="197"/>
      <c r="DJ121" s="197"/>
      <c r="DK121" s="197"/>
      <c r="DL121" s="197"/>
      <c r="DM121" s="197"/>
      <c r="DN121" s="197"/>
      <c r="DO121" s="197"/>
      <c r="DP121" s="197"/>
      <c r="DQ121" s="197"/>
      <c r="DR121" s="197"/>
      <c r="DS121" s="197"/>
      <c r="DT121" s="197"/>
      <c r="DU121" s="197"/>
      <c r="DV121" s="197"/>
      <c r="DW121" s="197"/>
      <c r="DX121" s="197"/>
      <c r="DY121" s="197"/>
      <c r="DZ121" s="197"/>
      <c r="EA121" s="197"/>
      <c r="EB121" s="197"/>
      <c r="EC121" s="197"/>
      <c r="ED121" s="197"/>
      <c r="EE121" s="197"/>
      <c r="EF121" s="197"/>
      <c r="EG121" s="197"/>
      <c r="EH121" s="197"/>
      <c r="EI121" s="197"/>
      <c r="EJ121" s="197"/>
      <c r="EK121" s="197"/>
      <c r="EL121" s="197"/>
      <c r="EM121" s="197"/>
      <c r="EN121" s="197"/>
      <c r="EO121" s="197"/>
      <c r="EP121" s="197"/>
      <c r="EQ121" s="197"/>
      <c r="ER121" s="197"/>
      <c r="ES121" s="197"/>
      <c r="ET121" s="197"/>
      <c r="EU121" s="197"/>
      <c r="EV121" s="197"/>
      <c r="EW121" s="197"/>
      <c r="EX121" s="197"/>
      <c r="EY121" s="197"/>
      <c r="EZ121" s="197"/>
      <c r="FA121" s="197"/>
      <c r="FB121" s="197"/>
      <c r="FC121" s="197"/>
      <c r="FD121" s="197"/>
      <c r="FE121" s="197"/>
      <c r="FF121" s="197"/>
      <c r="FG121" s="197"/>
      <c r="FH121" s="197"/>
      <c r="FI121" s="197"/>
      <c r="FJ121" s="197"/>
      <c r="FK121" s="197"/>
      <c r="FL121" s="265"/>
      <c r="FM121" s="197"/>
      <c r="FN121" s="197"/>
      <c r="FO121" s="197"/>
      <c r="FP121" s="197"/>
      <c r="FQ121" s="197"/>
      <c r="FR121" s="197"/>
      <c r="FS121" s="197"/>
      <c r="FT121" s="197"/>
      <c r="FU121" s="197"/>
      <c r="FV121" s="197"/>
      <c r="FW121" s="197"/>
      <c r="FX121" s="197"/>
      <c r="FY121" s="197"/>
      <c r="FZ121" s="197"/>
      <c r="GA121" s="197"/>
      <c r="GB121" s="197"/>
      <c r="GC121" s="197"/>
      <c r="GD121" s="197"/>
      <c r="GE121" s="197"/>
      <c r="GF121" s="197"/>
      <c r="GG121" s="197"/>
      <c r="GH121" s="197"/>
      <c r="GI121" s="197"/>
      <c r="GJ121" s="197"/>
      <c r="GK121" s="197"/>
      <c r="GL121" s="197"/>
      <c r="GM121" s="197"/>
      <c r="GN121" s="197"/>
      <c r="GO121" s="197"/>
      <c r="GP121" s="197"/>
      <c r="GQ121" s="197"/>
      <c r="GR121" s="197"/>
      <c r="GS121" s="197"/>
      <c r="GT121" s="197"/>
      <c r="GU121" s="197"/>
      <c r="GV121" s="197"/>
      <c r="GW121" s="197"/>
      <c r="GX121" s="197"/>
      <c r="GY121" s="197"/>
      <c r="GZ121" s="197"/>
      <c r="HA121" s="197"/>
      <c r="HB121" s="197"/>
      <c r="HC121" s="197"/>
      <c r="HD121" s="197"/>
      <c r="HE121" s="197"/>
      <c r="HF121" s="197"/>
      <c r="HG121" s="197"/>
      <c r="HH121" s="197"/>
      <c r="HI121" s="197"/>
      <c r="HJ121" s="197"/>
      <c r="HK121" s="197"/>
      <c r="HL121" s="197"/>
      <c r="HM121" s="197"/>
      <c r="HN121" s="197"/>
      <c r="HO121" s="197"/>
      <c r="HP121" s="197"/>
    </row>
    <row r="122" spans="1:224" ht="15" customHeight="1">
      <c r="A122" s="160"/>
      <c r="B122" s="160"/>
      <c r="C122" s="23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AC122" s="162"/>
      <c r="AD122" s="162"/>
      <c r="AE122" s="162"/>
      <c r="AF122" s="162"/>
      <c r="AG122" s="314"/>
      <c r="AH122" s="162"/>
      <c r="AI122" s="162"/>
      <c r="AJ122" s="162"/>
      <c r="AK122" s="162"/>
      <c r="AL122" s="162"/>
      <c r="AM122" s="162"/>
      <c r="AN122" s="162"/>
      <c r="AO122" s="162"/>
      <c r="AP122" s="162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7"/>
      <c r="BI122" s="197"/>
      <c r="BJ122" s="197"/>
      <c r="BK122" s="197"/>
      <c r="BL122" s="197"/>
      <c r="BM122" s="197"/>
      <c r="BN122" s="197"/>
      <c r="BO122" s="197"/>
      <c r="BP122" s="197"/>
      <c r="BQ122" s="197"/>
      <c r="BR122" s="197"/>
      <c r="BS122" s="197"/>
      <c r="BT122" s="197"/>
      <c r="BU122" s="197"/>
      <c r="BV122" s="197"/>
      <c r="BW122" s="197"/>
      <c r="BX122" s="197"/>
      <c r="BY122" s="197"/>
      <c r="BZ122" s="197"/>
      <c r="CA122" s="197"/>
      <c r="CB122" s="197"/>
      <c r="CC122" s="197"/>
      <c r="CD122" s="197"/>
      <c r="CE122" s="197"/>
      <c r="CF122" s="197"/>
      <c r="CG122" s="197"/>
      <c r="CH122" s="197"/>
      <c r="CI122" s="197"/>
      <c r="CJ122" s="197"/>
      <c r="CK122" s="197"/>
      <c r="CL122" s="197"/>
      <c r="CM122" s="197"/>
      <c r="CN122" s="197"/>
      <c r="CO122" s="197"/>
      <c r="CP122" s="197"/>
      <c r="CQ122" s="197"/>
      <c r="CR122" s="197"/>
      <c r="CS122" s="197"/>
      <c r="CT122" s="197"/>
      <c r="CU122" s="197"/>
      <c r="CV122" s="197"/>
      <c r="CW122" s="197"/>
      <c r="CX122" s="197"/>
      <c r="CY122" s="197"/>
      <c r="CZ122" s="197"/>
      <c r="DA122" s="197"/>
      <c r="DB122" s="197"/>
      <c r="DC122" s="197"/>
      <c r="DD122" s="197"/>
      <c r="DE122" s="197"/>
      <c r="DF122" s="197"/>
      <c r="DG122" s="197"/>
      <c r="DH122" s="197"/>
      <c r="DI122" s="197"/>
      <c r="DJ122" s="197"/>
      <c r="DK122" s="197"/>
      <c r="DL122" s="197"/>
      <c r="DM122" s="197"/>
      <c r="DN122" s="197"/>
      <c r="DO122" s="197"/>
      <c r="DP122" s="197"/>
      <c r="DQ122" s="197"/>
      <c r="DR122" s="197"/>
      <c r="DS122" s="197"/>
      <c r="DT122" s="197"/>
      <c r="DU122" s="197"/>
      <c r="DV122" s="197"/>
      <c r="DW122" s="197"/>
      <c r="DX122" s="197"/>
      <c r="DY122" s="197"/>
      <c r="DZ122" s="197"/>
      <c r="EA122" s="197"/>
      <c r="EB122" s="197"/>
      <c r="EC122" s="197"/>
      <c r="ED122" s="197"/>
      <c r="EE122" s="197"/>
      <c r="EF122" s="197"/>
      <c r="EG122" s="197"/>
      <c r="EH122" s="197"/>
      <c r="EI122" s="197"/>
      <c r="EJ122" s="197"/>
      <c r="EK122" s="197"/>
      <c r="EL122" s="197"/>
      <c r="EM122" s="197"/>
      <c r="EN122" s="197"/>
      <c r="EO122" s="197"/>
      <c r="EP122" s="197"/>
      <c r="EQ122" s="197"/>
      <c r="ER122" s="197"/>
      <c r="ES122" s="197"/>
      <c r="ET122" s="197"/>
      <c r="EU122" s="197"/>
      <c r="EV122" s="197"/>
      <c r="EW122" s="197"/>
      <c r="EX122" s="197"/>
      <c r="EY122" s="197"/>
      <c r="EZ122" s="197"/>
      <c r="FA122" s="197"/>
      <c r="FB122" s="197"/>
      <c r="FC122" s="197"/>
      <c r="FD122" s="197"/>
      <c r="FE122" s="197"/>
      <c r="FF122" s="197"/>
      <c r="FG122" s="197"/>
      <c r="FH122" s="197"/>
      <c r="FI122" s="197"/>
      <c r="FJ122" s="197"/>
      <c r="FK122" s="197"/>
      <c r="FL122" s="265"/>
      <c r="FM122" s="197"/>
      <c r="FN122" s="197"/>
      <c r="FO122" s="197"/>
      <c r="FP122" s="197"/>
      <c r="FQ122" s="197"/>
      <c r="FR122" s="197"/>
      <c r="FS122" s="197"/>
      <c r="FT122" s="197"/>
      <c r="FU122" s="197"/>
      <c r="FV122" s="197"/>
      <c r="FW122" s="197"/>
      <c r="FX122" s="197"/>
      <c r="FY122" s="197"/>
      <c r="FZ122" s="197"/>
      <c r="GA122" s="197"/>
      <c r="GB122" s="197"/>
      <c r="GC122" s="197"/>
      <c r="GD122" s="197"/>
      <c r="GE122" s="197"/>
      <c r="GF122" s="197"/>
      <c r="GG122" s="197"/>
      <c r="GH122" s="197"/>
      <c r="GI122" s="197"/>
      <c r="GJ122" s="197"/>
      <c r="GK122" s="197"/>
      <c r="GL122" s="197"/>
      <c r="GM122" s="197"/>
      <c r="GN122" s="197"/>
      <c r="GO122" s="197"/>
      <c r="GP122" s="197"/>
      <c r="GQ122" s="197"/>
      <c r="GR122" s="197"/>
      <c r="GS122" s="197"/>
      <c r="GT122" s="197"/>
      <c r="GU122" s="197"/>
      <c r="GV122" s="197"/>
      <c r="GW122" s="197"/>
      <c r="GX122" s="197"/>
      <c r="GY122" s="197"/>
      <c r="GZ122" s="197"/>
      <c r="HA122" s="197"/>
      <c r="HB122" s="197"/>
      <c r="HC122" s="197"/>
      <c r="HD122" s="197"/>
      <c r="HE122" s="197"/>
      <c r="HF122" s="197"/>
      <c r="HG122" s="197"/>
      <c r="HH122" s="197"/>
      <c r="HI122" s="197"/>
      <c r="HJ122" s="197"/>
      <c r="HK122" s="197"/>
      <c r="HL122" s="197"/>
      <c r="HM122" s="197"/>
      <c r="HN122" s="197"/>
      <c r="HO122" s="197"/>
      <c r="HP122" s="197"/>
    </row>
    <row r="123" spans="1:224" ht="15" customHeight="1">
      <c r="A123" s="160"/>
      <c r="B123" s="160"/>
      <c r="C123" s="23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AC123" s="162"/>
      <c r="AD123" s="162"/>
      <c r="AE123" s="162"/>
      <c r="AF123" s="162"/>
      <c r="AG123" s="314"/>
      <c r="AH123" s="162"/>
      <c r="AI123" s="162"/>
      <c r="AJ123" s="162"/>
      <c r="AK123" s="162"/>
      <c r="AL123" s="162"/>
      <c r="AM123" s="162"/>
      <c r="AN123" s="162"/>
      <c r="AO123" s="162"/>
      <c r="AP123" s="162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7"/>
      <c r="BH123" s="197"/>
      <c r="BI123" s="197"/>
      <c r="BJ123" s="197"/>
      <c r="BK123" s="197"/>
      <c r="BL123" s="197"/>
      <c r="BM123" s="197"/>
      <c r="BN123" s="197"/>
      <c r="BO123" s="197"/>
      <c r="BP123" s="197"/>
      <c r="BQ123" s="197"/>
      <c r="BR123" s="197"/>
      <c r="BS123" s="197"/>
      <c r="BT123" s="197"/>
      <c r="BU123" s="197"/>
      <c r="BV123" s="197"/>
      <c r="BW123" s="197"/>
      <c r="BX123" s="197"/>
      <c r="BY123" s="197"/>
      <c r="BZ123" s="197"/>
      <c r="CA123" s="197"/>
      <c r="CB123" s="197"/>
      <c r="CC123" s="197"/>
      <c r="CD123" s="197"/>
      <c r="CE123" s="197"/>
      <c r="CF123" s="197"/>
      <c r="CG123" s="197"/>
      <c r="CH123" s="197"/>
      <c r="CI123" s="197"/>
      <c r="CJ123" s="197"/>
      <c r="CK123" s="197"/>
      <c r="CL123" s="197"/>
      <c r="CM123" s="197"/>
      <c r="CN123" s="197"/>
      <c r="CO123" s="197"/>
      <c r="CP123" s="197"/>
      <c r="CQ123" s="197"/>
      <c r="CR123" s="197"/>
      <c r="CS123" s="197"/>
      <c r="CT123" s="197"/>
      <c r="CU123" s="197"/>
      <c r="CV123" s="197"/>
      <c r="CW123" s="197"/>
      <c r="CX123" s="197"/>
      <c r="CY123" s="197"/>
      <c r="CZ123" s="197"/>
      <c r="DA123" s="197"/>
      <c r="DB123" s="197"/>
      <c r="DC123" s="197"/>
      <c r="DD123" s="197"/>
      <c r="DE123" s="197"/>
      <c r="DF123" s="197"/>
      <c r="DG123" s="197"/>
      <c r="DH123" s="197"/>
      <c r="DI123" s="197"/>
      <c r="DJ123" s="197"/>
      <c r="DK123" s="197"/>
      <c r="DL123" s="197"/>
      <c r="DM123" s="197"/>
      <c r="DN123" s="197"/>
      <c r="DO123" s="197"/>
      <c r="DP123" s="197"/>
      <c r="DQ123" s="197"/>
      <c r="DR123" s="197"/>
      <c r="DS123" s="197"/>
      <c r="DT123" s="197"/>
      <c r="DU123" s="197"/>
      <c r="DV123" s="197"/>
      <c r="DW123" s="197"/>
      <c r="DX123" s="197"/>
      <c r="DY123" s="197"/>
      <c r="DZ123" s="197"/>
      <c r="EA123" s="197"/>
      <c r="EB123" s="197"/>
      <c r="EC123" s="197"/>
      <c r="ED123" s="197"/>
      <c r="EE123" s="197"/>
      <c r="EF123" s="197"/>
      <c r="EG123" s="197"/>
      <c r="EH123" s="197"/>
      <c r="EI123" s="197"/>
      <c r="EJ123" s="197"/>
      <c r="EK123" s="197"/>
      <c r="EL123" s="197"/>
      <c r="EM123" s="197"/>
      <c r="EN123" s="197"/>
      <c r="EO123" s="197"/>
      <c r="EP123" s="197"/>
      <c r="EQ123" s="197"/>
      <c r="ER123" s="197"/>
      <c r="ES123" s="197"/>
      <c r="ET123" s="197"/>
      <c r="EU123" s="197"/>
      <c r="EV123" s="197"/>
      <c r="EW123" s="197"/>
      <c r="EX123" s="197"/>
      <c r="EY123" s="197"/>
      <c r="EZ123" s="197"/>
      <c r="FA123" s="197"/>
      <c r="FB123" s="197"/>
      <c r="FC123" s="197"/>
      <c r="FD123" s="197"/>
      <c r="FE123" s="197"/>
      <c r="FF123" s="197"/>
      <c r="FG123" s="197"/>
      <c r="FH123" s="197"/>
      <c r="FI123" s="197"/>
      <c r="FJ123" s="197"/>
      <c r="FK123" s="197"/>
      <c r="FL123" s="265"/>
      <c r="FM123" s="197"/>
      <c r="FN123" s="197"/>
      <c r="FO123" s="197"/>
      <c r="FP123" s="197"/>
      <c r="FQ123" s="197"/>
      <c r="FR123" s="197"/>
      <c r="FS123" s="197"/>
      <c r="FT123" s="197"/>
      <c r="FU123" s="197"/>
      <c r="FV123" s="197"/>
      <c r="FW123" s="197"/>
      <c r="FX123" s="197"/>
      <c r="FY123" s="197"/>
      <c r="FZ123" s="197"/>
      <c r="GA123" s="197"/>
      <c r="GB123" s="197"/>
      <c r="GC123" s="197"/>
      <c r="GD123" s="197"/>
      <c r="GE123" s="197"/>
      <c r="GF123" s="197"/>
      <c r="GG123" s="197"/>
      <c r="GH123" s="197"/>
      <c r="GI123" s="197"/>
      <c r="GJ123" s="197"/>
      <c r="GK123" s="197"/>
      <c r="GL123" s="197"/>
      <c r="GM123" s="197"/>
      <c r="GN123" s="197"/>
      <c r="GO123" s="197"/>
      <c r="GP123" s="197"/>
      <c r="GQ123" s="197"/>
      <c r="GR123" s="197"/>
      <c r="GS123" s="197"/>
      <c r="GT123" s="197"/>
      <c r="GU123" s="197"/>
      <c r="GV123" s="197"/>
      <c r="GW123" s="197"/>
      <c r="GX123" s="197"/>
      <c r="GY123" s="197"/>
      <c r="GZ123" s="197"/>
      <c r="HA123" s="197"/>
      <c r="HB123" s="197"/>
      <c r="HC123" s="197"/>
      <c r="HD123" s="197"/>
      <c r="HE123" s="197"/>
      <c r="HF123" s="197"/>
      <c r="HG123" s="197"/>
      <c r="HH123" s="197"/>
      <c r="HI123" s="197"/>
      <c r="HJ123" s="197"/>
      <c r="HK123" s="197"/>
      <c r="HL123" s="197"/>
      <c r="HM123" s="197"/>
      <c r="HN123" s="197"/>
      <c r="HO123" s="197"/>
      <c r="HP123" s="197"/>
    </row>
    <row r="124" spans="1:224" ht="15" customHeight="1">
      <c r="A124" s="160"/>
      <c r="B124" s="160"/>
      <c r="C124" s="23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AC124" s="162"/>
      <c r="AD124" s="162"/>
      <c r="AE124" s="162"/>
      <c r="AF124" s="162"/>
      <c r="AG124" s="314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  <c r="BB124" s="197"/>
      <c r="BC124" s="197"/>
      <c r="BD124" s="197"/>
      <c r="BE124" s="197"/>
      <c r="BF124" s="197"/>
      <c r="BG124" s="197"/>
      <c r="BH124" s="197"/>
      <c r="BI124" s="197"/>
      <c r="BJ124" s="197"/>
      <c r="BK124" s="197"/>
      <c r="BL124" s="197"/>
      <c r="BM124" s="197"/>
      <c r="BN124" s="197"/>
      <c r="BO124" s="197"/>
      <c r="BP124" s="197"/>
      <c r="BQ124" s="197"/>
      <c r="BR124" s="197"/>
      <c r="BS124" s="197"/>
      <c r="BT124" s="197"/>
      <c r="BU124" s="197"/>
      <c r="BV124" s="197"/>
      <c r="BW124" s="197"/>
      <c r="BX124" s="197"/>
      <c r="BY124" s="197"/>
      <c r="BZ124" s="197"/>
      <c r="CA124" s="197"/>
      <c r="CB124" s="197"/>
      <c r="CC124" s="197"/>
      <c r="CD124" s="197"/>
      <c r="CE124" s="197"/>
      <c r="CF124" s="197"/>
      <c r="CG124" s="197"/>
      <c r="CH124" s="197"/>
      <c r="CI124" s="197"/>
      <c r="CJ124" s="197"/>
      <c r="CK124" s="197"/>
      <c r="CL124" s="197"/>
      <c r="CM124" s="197"/>
      <c r="CN124" s="197"/>
      <c r="CO124" s="197"/>
      <c r="CP124" s="197"/>
      <c r="CQ124" s="197"/>
      <c r="CR124" s="197"/>
      <c r="CS124" s="197"/>
      <c r="CT124" s="197"/>
      <c r="CU124" s="197"/>
      <c r="CV124" s="197"/>
      <c r="CW124" s="197"/>
      <c r="CX124" s="197"/>
      <c r="CY124" s="197"/>
      <c r="CZ124" s="197"/>
      <c r="DA124" s="197"/>
      <c r="DB124" s="197"/>
      <c r="DC124" s="197"/>
      <c r="DD124" s="197"/>
      <c r="DE124" s="197"/>
      <c r="DF124" s="197"/>
      <c r="DG124" s="197"/>
      <c r="DH124" s="197"/>
      <c r="DI124" s="197"/>
      <c r="DJ124" s="197"/>
      <c r="DK124" s="197"/>
      <c r="DL124" s="197"/>
      <c r="DM124" s="197"/>
      <c r="DN124" s="197"/>
      <c r="DO124" s="197"/>
      <c r="DP124" s="197"/>
      <c r="DQ124" s="197"/>
      <c r="DR124" s="197"/>
      <c r="DS124" s="197"/>
      <c r="DT124" s="197"/>
      <c r="DU124" s="197"/>
      <c r="DV124" s="197"/>
      <c r="DW124" s="197"/>
      <c r="DX124" s="197"/>
      <c r="DY124" s="197"/>
      <c r="DZ124" s="197"/>
      <c r="EA124" s="197"/>
      <c r="EB124" s="197"/>
      <c r="EC124" s="197"/>
      <c r="ED124" s="197"/>
      <c r="EE124" s="197"/>
      <c r="EF124" s="197"/>
      <c r="EG124" s="197"/>
      <c r="EH124" s="197"/>
      <c r="EI124" s="197"/>
      <c r="EJ124" s="197"/>
      <c r="EK124" s="197"/>
      <c r="EL124" s="197"/>
      <c r="EM124" s="197"/>
      <c r="EN124" s="197"/>
      <c r="EO124" s="197"/>
      <c r="EP124" s="197"/>
      <c r="EQ124" s="197"/>
      <c r="ER124" s="197"/>
      <c r="ES124" s="197"/>
      <c r="ET124" s="197"/>
      <c r="EU124" s="197"/>
      <c r="EV124" s="197"/>
      <c r="EW124" s="197"/>
      <c r="EX124" s="197"/>
      <c r="EY124" s="197"/>
      <c r="EZ124" s="197"/>
      <c r="FA124" s="197"/>
      <c r="FB124" s="197"/>
      <c r="FC124" s="197"/>
      <c r="FD124" s="197"/>
      <c r="FE124" s="197"/>
      <c r="FF124" s="197"/>
      <c r="FG124" s="197"/>
      <c r="FH124" s="197"/>
      <c r="FI124" s="197"/>
      <c r="FJ124" s="197"/>
      <c r="FK124" s="197"/>
      <c r="FL124" s="265"/>
      <c r="FM124" s="197"/>
      <c r="FN124" s="197"/>
      <c r="FO124" s="197"/>
      <c r="FP124" s="197"/>
      <c r="FQ124" s="197"/>
      <c r="FR124" s="197"/>
      <c r="FS124" s="197"/>
      <c r="FT124" s="197"/>
      <c r="FU124" s="197"/>
      <c r="FV124" s="197"/>
      <c r="FW124" s="197"/>
      <c r="FX124" s="197"/>
      <c r="FY124" s="197"/>
      <c r="FZ124" s="197"/>
      <c r="GA124" s="197"/>
      <c r="GB124" s="197"/>
      <c r="GC124" s="197"/>
      <c r="GD124" s="197"/>
      <c r="GE124" s="197"/>
      <c r="GF124" s="197"/>
      <c r="GG124" s="197"/>
      <c r="GH124" s="197"/>
      <c r="GI124" s="197"/>
      <c r="GJ124" s="197"/>
      <c r="GK124" s="197"/>
      <c r="GL124" s="197"/>
      <c r="GM124" s="197"/>
      <c r="GN124" s="197"/>
      <c r="GO124" s="197"/>
      <c r="GP124" s="197"/>
      <c r="GQ124" s="197"/>
      <c r="GR124" s="197"/>
      <c r="GS124" s="197"/>
      <c r="GT124" s="197"/>
      <c r="GU124" s="197"/>
      <c r="GV124" s="197"/>
      <c r="GW124" s="197"/>
      <c r="GX124" s="197"/>
      <c r="GY124" s="197"/>
      <c r="GZ124" s="197"/>
      <c r="HA124" s="197"/>
      <c r="HB124" s="197"/>
      <c r="HC124" s="197"/>
      <c r="HD124" s="197"/>
      <c r="HE124" s="197"/>
      <c r="HF124" s="197"/>
      <c r="HG124" s="197"/>
      <c r="HH124" s="197"/>
      <c r="HI124" s="197"/>
      <c r="HJ124" s="197"/>
      <c r="HK124" s="197"/>
      <c r="HL124" s="197"/>
      <c r="HM124" s="197"/>
      <c r="HN124" s="197"/>
      <c r="HO124" s="197"/>
      <c r="HP124" s="197"/>
    </row>
    <row r="125" spans="1:224" ht="15" customHeight="1">
      <c r="A125" s="160"/>
      <c r="B125" s="160"/>
      <c r="C125" s="23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AC125" s="162"/>
      <c r="AD125" s="162"/>
      <c r="AE125" s="162"/>
      <c r="AF125" s="162"/>
      <c r="AG125" s="314"/>
      <c r="AH125" s="162"/>
      <c r="AI125" s="162"/>
      <c r="AJ125" s="162"/>
      <c r="AK125" s="162"/>
      <c r="AL125" s="162"/>
      <c r="AM125" s="162"/>
      <c r="AN125" s="162"/>
      <c r="AO125" s="162"/>
      <c r="AP125" s="162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  <c r="BB125" s="197"/>
      <c r="BC125" s="197"/>
      <c r="BD125" s="197"/>
      <c r="BE125" s="197"/>
      <c r="BF125" s="197"/>
      <c r="BG125" s="197"/>
      <c r="BH125" s="197"/>
      <c r="BI125" s="197"/>
      <c r="BJ125" s="197"/>
      <c r="BK125" s="197"/>
      <c r="BL125" s="197"/>
      <c r="BM125" s="197"/>
      <c r="BN125" s="197"/>
      <c r="BO125" s="197"/>
      <c r="BP125" s="197"/>
      <c r="BQ125" s="197"/>
      <c r="BR125" s="197"/>
      <c r="BS125" s="197"/>
      <c r="BT125" s="197"/>
      <c r="BU125" s="197"/>
      <c r="BV125" s="197"/>
      <c r="BW125" s="197"/>
      <c r="BX125" s="197"/>
      <c r="BY125" s="197"/>
      <c r="BZ125" s="197"/>
      <c r="CA125" s="197"/>
      <c r="CB125" s="197"/>
      <c r="CC125" s="197"/>
      <c r="CD125" s="197"/>
      <c r="CE125" s="197"/>
      <c r="CF125" s="197"/>
      <c r="CG125" s="197"/>
      <c r="CH125" s="197"/>
      <c r="CI125" s="197"/>
      <c r="CJ125" s="197"/>
      <c r="CK125" s="197"/>
      <c r="CL125" s="197"/>
      <c r="CM125" s="197"/>
      <c r="CN125" s="197"/>
      <c r="CO125" s="197"/>
      <c r="CP125" s="197"/>
      <c r="CQ125" s="197"/>
      <c r="CR125" s="197"/>
      <c r="CS125" s="197"/>
      <c r="CT125" s="197"/>
      <c r="CU125" s="197"/>
      <c r="CV125" s="197"/>
      <c r="CW125" s="197"/>
      <c r="CX125" s="197"/>
      <c r="CY125" s="197"/>
      <c r="CZ125" s="197"/>
      <c r="DA125" s="197"/>
      <c r="DB125" s="197"/>
      <c r="DC125" s="197"/>
      <c r="DD125" s="197"/>
      <c r="DE125" s="197"/>
      <c r="DF125" s="197"/>
      <c r="DG125" s="197"/>
      <c r="DH125" s="197"/>
      <c r="DI125" s="197"/>
      <c r="DJ125" s="197"/>
      <c r="DK125" s="197"/>
      <c r="DL125" s="197"/>
      <c r="DM125" s="197"/>
      <c r="DN125" s="197"/>
      <c r="DO125" s="197"/>
      <c r="DP125" s="197"/>
      <c r="DQ125" s="197"/>
      <c r="DR125" s="197"/>
      <c r="DS125" s="197"/>
      <c r="DT125" s="197"/>
      <c r="DU125" s="197"/>
      <c r="DV125" s="197"/>
      <c r="DW125" s="197"/>
      <c r="DX125" s="197"/>
      <c r="DY125" s="197"/>
      <c r="DZ125" s="197"/>
      <c r="EA125" s="197"/>
      <c r="EB125" s="197"/>
      <c r="EC125" s="197"/>
      <c r="ED125" s="197"/>
      <c r="EE125" s="197"/>
      <c r="EF125" s="197"/>
      <c r="EG125" s="197"/>
      <c r="EH125" s="197"/>
      <c r="EI125" s="197"/>
      <c r="EJ125" s="197"/>
      <c r="EK125" s="197"/>
      <c r="EL125" s="197"/>
      <c r="EM125" s="197"/>
      <c r="EN125" s="197"/>
      <c r="EO125" s="197"/>
      <c r="EP125" s="197"/>
      <c r="EQ125" s="197"/>
      <c r="ER125" s="197"/>
      <c r="ES125" s="197"/>
      <c r="ET125" s="197"/>
      <c r="EU125" s="197"/>
      <c r="EV125" s="197"/>
      <c r="EW125" s="197"/>
      <c r="EX125" s="197"/>
      <c r="EY125" s="197"/>
      <c r="EZ125" s="197"/>
      <c r="FA125" s="197"/>
      <c r="FB125" s="197"/>
      <c r="FC125" s="197"/>
      <c r="FD125" s="197"/>
      <c r="FE125" s="197"/>
      <c r="FF125" s="197"/>
      <c r="FG125" s="197"/>
      <c r="FH125" s="197"/>
      <c r="FI125" s="197"/>
      <c r="FJ125" s="197"/>
      <c r="FK125" s="197"/>
      <c r="FL125" s="265"/>
      <c r="FM125" s="197"/>
      <c r="FN125" s="197"/>
      <c r="FO125" s="197"/>
      <c r="FP125" s="197"/>
      <c r="FQ125" s="197"/>
      <c r="FR125" s="197"/>
      <c r="FS125" s="197"/>
      <c r="FT125" s="197"/>
      <c r="FU125" s="197"/>
      <c r="FV125" s="197"/>
      <c r="FW125" s="197"/>
      <c r="FX125" s="197"/>
      <c r="FY125" s="197"/>
      <c r="FZ125" s="197"/>
      <c r="GA125" s="197"/>
      <c r="GB125" s="197"/>
      <c r="GC125" s="197"/>
      <c r="GD125" s="197"/>
      <c r="GE125" s="197"/>
      <c r="GF125" s="197"/>
      <c r="GG125" s="197"/>
      <c r="GH125" s="197"/>
      <c r="GI125" s="197"/>
      <c r="GJ125" s="197"/>
      <c r="GK125" s="197"/>
      <c r="GL125" s="197"/>
      <c r="GM125" s="197"/>
      <c r="GN125" s="197"/>
      <c r="GO125" s="197"/>
      <c r="GP125" s="197"/>
      <c r="GQ125" s="197"/>
      <c r="GR125" s="197"/>
      <c r="GS125" s="197"/>
      <c r="GT125" s="197"/>
      <c r="GU125" s="197"/>
      <c r="GV125" s="197"/>
      <c r="GW125" s="197"/>
      <c r="GX125" s="197"/>
      <c r="GY125" s="197"/>
      <c r="GZ125" s="197"/>
      <c r="HA125" s="197"/>
      <c r="HB125" s="197"/>
      <c r="HC125" s="197"/>
      <c r="HD125" s="197"/>
      <c r="HE125" s="197"/>
      <c r="HF125" s="197"/>
      <c r="HG125" s="197"/>
      <c r="HH125" s="197"/>
      <c r="HI125" s="197"/>
      <c r="HJ125" s="197"/>
      <c r="HK125" s="197"/>
      <c r="HL125" s="197"/>
      <c r="HM125" s="197"/>
      <c r="HN125" s="197"/>
      <c r="HO125" s="197"/>
      <c r="HP125" s="197"/>
    </row>
    <row r="126" spans="1:224" ht="15" customHeight="1">
      <c r="A126" s="160"/>
      <c r="B126" s="160"/>
      <c r="C126" s="23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AC126" s="162"/>
      <c r="AD126" s="162"/>
      <c r="AE126" s="162"/>
      <c r="AF126" s="162"/>
      <c r="AG126" s="314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97"/>
      <c r="AR126" s="197"/>
      <c r="AS126" s="197"/>
      <c r="AT126" s="197"/>
      <c r="AU126" s="197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97"/>
      <c r="BG126" s="197"/>
      <c r="BH126" s="197"/>
      <c r="BI126" s="197"/>
      <c r="BJ126" s="197"/>
      <c r="BK126" s="197"/>
      <c r="BL126" s="197"/>
      <c r="BM126" s="197"/>
      <c r="BN126" s="197"/>
      <c r="BO126" s="197"/>
      <c r="BP126" s="197"/>
      <c r="BQ126" s="197"/>
      <c r="BR126" s="197"/>
      <c r="BS126" s="197"/>
      <c r="BT126" s="197"/>
      <c r="BU126" s="197"/>
      <c r="BV126" s="197"/>
      <c r="BW126" s="197"/>
      <c r="BX126" s="197"/>
      <c r="BY126" s="197"/>
      <c r="BZ126" s="197"/>
      <c r="CA126" s="197"/>
      <c r="CB126" s="197"/>
      <c r="CC126" s="197"/>
      <c r="CD126" s="197"/>
      <c r="CE126" s="197"/>
      <c r="CF126" s="197"/>
      <c r="CG126" s="197"/>
      <c r="CH126" s="197"/>
      <c r="CI126" s="197"/>
      <c r="CJ126" s="197"/>
      <c r="CK126" s="197"/>
      <c r="CL126" s="197"/>
      <c r="CM126" s="197"/>
      <c r="CN126" s="197"/>
      <c r="CO126" s="197"/>
      <c r="CP126" s="197"/>
      <c r="CQ126" s="197"/>
      <c r="CR126" s="197"/>
      <c r="CS126" s="197"/>
      <c r="CT126" s="197"/>
      <c r="CU126" s="197"/>
      <c r="CV126" s="197"/>
      <c r="CW126" s="197"/>
      <c r="CX126" s="197"/>
      <c r="CY126" s="197"/>
      <c r="CZ126" s="197"/>
      <c r="DA126" s="197"/>
      <c r="DB126" s="197"/>
      <c r="DC126" s="197"/>
      <c r="DD126" s="197"/>
      <c r="DE126" s="197"/>
      <c r="DF126" s="197"/>
      <c r="DG126" s="197"/>
      <c r="DH126" s="197"/>
      <c r="DI126" s="197"/>
      <c r="DJ126" s="197"/>
      <c r="DK126" s="197"/>
      <c r="DL126" s="197"/>
      <c r="DM126" s="197"/>
      <c r="DN126" s="197"/>
      <c r="DO126" s="197"/>
      <c r="DP126" s="197"/>
      <c r="DQ126" s="197"/>
      <c r="DR126" s="197"/>
      <c r="DS126" s="197"/>
      <c r="DT126" s="197"/>
      <c r="DU126" s="197"/>
      <c r="DV126" s="197"/>
      <c r="DW126" s="197"/>
      <c r="DX126" s="197"/>
      <c r="DY126" s="197"/>
      <c r="DZ126" s="197"/>
      <c r="EA126" s="197"/>
      <c r="EB126" s="197"/>
      <c r="EC126" s="197"/>
      <c r="ED126" s="197"/>
      <c r="EE126" s="197"/>
      <c r="EF126" s="197"/>
      <c r="EG126" s="197"/>
      <c r="EH126" s="197"/>
      <c r="EI126" s="197"/>
      <c r="EJ126" s="197"/>
      <c r="EK126" s="197"/>
      <c r="EL126" s="197"/>
      <c r="EM126" s="197"/>
      <c r="EN126" s="197"/>
      <c r="EO126" s="197"/>
      <c r="EP126" s="197"/>
      <c r="EQ126" s="197"/>
      <c r="ER126" s="197"/>
      <c r="ES126" s="197"/>
      <c r="ET126" s="197"/>
      <c r="EU126" s="197"/>
      <c r="EV126" s="197"/>
      <c r="EW126" s="197"/>
      <c r="EX126" s="197"/>
      <c r="EY126" s="197"/>
      <c r="EZ126" s="197"/>
      <c r="FA126" s="197"/>
      <c r="FB126" s="197"/>
      <c r="FC126" s="197"/>
      <c r="FD126" s="197"/>
      <c r="FE126" s="197"/>
      <c r="FF126" s="197"/>
      <c r="FG126" s="197"/>
      <c r="FH126" s="197"/>
      <c r="FI126" s="197"/>
      <c r="FJ126" s="197"/>
      <c r="FK126" s="197"/>
      <c r="FL126" s="265"/>
      <c r="FM126" s="197"/>
      <c r="FN126" s="197"/>
      <c r="FO126" s="197"/>
      <c r="FP126" s="197"/>
      <c r="FQ126" s="197"/>
      <c r="FR126" s="197"/>
      <c r="FS126" s="197"/>
      <c r="FT126" s="197"/>
      <c r="FU126" s="197"/>
      <c r="FV126" s="197"/>
      <c r="FW126" s="197"/>
      <c r="FX126" s="197"/>
      <c r="FY126" s="197"/>
      <c r="FZ126" s="197"/>
      <c r="GA126" s="197"/>
      <c r="GB126" s="197"/>
      <c r="GC126" s="197"/>
      <c r="GD126" s="197"/>
      <c r="GE126" s="197"/>
      <c r="GF126" s="197"/>
      <c r="GG126" s="197"/>
      <c r="GH126" s="197"/>
      <c r="GI126" s="197"/>
      <c r="GJ126" s="197"/>
      <c r="GK126" s="197"/>
      <c r="GL126" s="197"/>
      <c r="GM126" s="197"/>
      <c r="GN126" s="197"/>
      <c r="GO126" s="197"/>
      <c r="GP126" s="197"/>
      <c r="GQ126" s="197"/>
      <c r="GR126" s="197"/>
      <c r="GS126" s="197"/>
      <c r="GT126" s="197"/>
      <c r="GU126" s="197"/>
      <c r="GV126" s="197"/>
      <c r="GW126" s="197"/>
      <c r="GX126" s="197"/>
      <c r="GY126" s="197"/>
      <c r="GZ126" s="197"/>
      <c r="HA126" s="197"/>
      <c r="HB126" s="197"/>
      <c r="HC126" s="197"/>
      <c r="HD126" s="197"/>
      <c r="HE126" s="197"/>
      <c r="HF126" s="197"/>
      <c r="HG126" s="197"/>
      <c r="HH126" s="197"/>
      <c r="HI126" s="197"/>
      <c r="HJ126" s="197"/>
      <c r="HK126" s="197"/>
      <c r="HL126" s="197"/>
      <c r="HM126" s="197"/>
      <c r="HN126" s="197"/>
      <c r="HO126" s="197"/>
      <c r="HP126" s="197"/>
    </row>
    <row r="127" spans="1:224" ht="15" customHeight="1">
      <c r="A127" s="160"/>
      <c r="B127" s="160"/>
      <c r="C127" s="23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AC127" s="162"/>
      <c r="AD127" s="162"/>
      <c r="AE127" s="162"/>
      <c r="AF127" s="162"/>
      <c r="AG127" s="314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97"/>
      <c r="BK127" s="197"/>
      <c r="BL127" s="197"/>
      <c r="BM127" s="197"/>
      <c r="BN127" s="197"/>
      <c r="BO127" s="197"/>
      <c r="BP127" s="197"/>
      <c r="BQ127" s="197"/>
      <c r="BR127" s="197"/>
      <c r="BS127" s="197"/>
      <c r="BT127" s="197"/>
      <c r="BU127" s="197"/>
      <c r="BV127" s="197"/>
      <c r="BW127" s="197"/>
      <c r="BX127" s="197"/>
      <c r="BY127" s="197"/>
      <c r="BZ127" s="197"/>
      <c r="CA127" s="197"/>
      <c r="CB127" s="197"/>
      <c r="CC127" s="197"/>
      <c r="CD127" s="197"/>
      <c r="CE127" s="197"/>
      <c r="CF127" s="197"/>
      <c r="CG127" s="197"/>
      <c r="CH127" s="197"/>
      <c r="CI127" s="197"/>
      <c r="CJ127" s="197"/>
      <c r="CK127" s="197"/>
      <c r="CL127" s="197"/>
      <c r="CM127" s="197"/>
      <c r="CN127" s="197"/>
      <c r="CO127" s="197"/>
      <c r="CP127" s="197"/>
      <c r="CQ127" s="197"/>
      <c r="CR127" s="197"/>
      <c r="CS127" s="197"/>
      <c r="CT127" s="197"/>
      <c r="CU127" s="197"/>
      <c r="CV127" s="197"/>
      <c r="CW127" s="197"/>
      <c r="CX127" s="197"/>
      <c r="CY127" s="197"/>
      <c r="CZ127" s="197"/>
      <c r="DA127" s="197"/>
      <c r="DB127" s="197"/>
      <c r="DC127" s="197"/>
      <c r="DD127" s="197"/>
      <c r="DE127" s="197"/>
      <c r="DF127" s="197"/>
      <c r="DG127" s="197"/>
      <c r="DH127" s="197"/>
      <c r="DI127" s="197"/>
      <c r="DJ127" s="197"/>
      <c r="DK127" s="197"/>
      <c r="DL127" s="197"/>
      <c r="DM127" s="197"/>
      <c r="DN127" s="197"/>
      <c r="DO127" s="197"/>
      <c r="DP127" s="197"/>
      <c r="DQ127" s="197"/>
      <c r="DR127" s="197"/>
      <c r="DS127" s="197"/>
      <c r="DT127" s="197"/>
      <c r="DU127" s="197"/>
      <c r="DV127" s="197"/>
      <c r="DW127" s="197"/>
      <c r="DX127" s="197"/>
      <c r="DY127" s="197"/>
      <c r="DZ127" s="197"/>
      <c r="EA127" s="197"/>
      <c r="EB127" s="197"/>
      <c r="EC127" s="197"/>
      <c r="ED127" s="197"/>
      <c r="EE127" s="197"/>
      <c r="EF127" s="197"/>
      <c r="EG127" s="197"/>
      <c r="EH127" s="197"/>
      <c r="EI127" s="197"/>
      <c r="EJ127" s="197"/>
      <c r="EK127" s="197"/>
      <c r="EL127" s="197"/>
      <c r="EM127" s="197"/>
      <c r="EN127" s="197"/>
      <c r="EO127" s="197"/>
      <c r="EP127" s="197"/>
      <c r="EQ127" s="197"/>
      <c r="ER127" s="197"/>
      <c r="ES127" s="197"/>
      <c r="ET127" s="197"/>
      <c r="EU127" s="197"/>
      <c r="EV127" s="197"/>
      <c r="EW127" s="197"/>
      <c r="EX127" s="197"/>
      <c r="EY127" s="197"/>
      <c r="EZ127" s="197"/>
      <c r="FA127" s="197"/>
      <c r="FB127" s="197"/>
      <c r="FC127" s="197"/>
      <c r="FD127" s="197"/>
      <c r="FE127" s="197"/>
      <c r="FF127" s="197"/>
      <c r="FG127" s="197"/>
      <c r="FH127" s="197"/>
      <c r="FI127" s="197"/>
      <c r="FJ127" s="197"/>
      <c r="FK127" s="197"/>
      <c r="FL127" s="265"/>
      <c r="FM127" s="197"/>
      <c r="FN127" s="197"/>
      <c r="FO127" s="197"/>
      <c r="FP127" s="197"/>
      <c r="FQ127" s="197"/>
      <c r="FR127" s="197"/>
      <c r="FS127" s="197"/>
      <c r="FT127" s="197"/>
      <c r="FU127" s="197"/>
      <c r="FV127" s="197"/>
      <c r="FW127" s="197"/>
      <c r="FX127" s="197"/>
      <c r="FY127" s="197"/>
      <c r="FZ127" s="197"/>
      <c r="GA127" s="197"/>
      <c r="GB127" s="197"/>
      <c r="GC127" s="197"/>
      <c r="GD127" s="197"/>
      <c r="GE127" s="197"/>
      <c r="GF127" s="197"/>
      <c r="GG127" s="197"/>
      <c r="GH127" s="197"/>
      <c r="GI127" s="197"/>
      <c r="GJ127" s="197"/>
      <c r="GK127" s="197"/>
      <c r="GL127" s="197"/>
      <c r="GM127" s="197"/>
      <c r="GN127" s="197"/>
      <c r="GO127" s="197"/>
      <c r="GP127" s="197"/>
      <c r="GQ127" s="197"/>
      <c r="GR127" s="197"/>
      <c r="GS127" s="197"/>
      <c r="GT127" s="197"/>
      <c r="GU127" s="197"/>
      <c r="GV127" s="197"/>
      <c r="GW127" s="197"/>
      <c r="GX127" s="197"/>
      <c r="GY127" s="197"/>
      <c r="GZ127" s="197"/>
      <c r="HA127" s="197"/>
      <c r="HB127" s="197"/>
      <c r="HC127" s="197"/>
      <c r="HD127" s="197"/>
      <c r="HE127" s="197"/>
      <c r="HF127" s="197"/>
      <c r="HG127" s="197"/>
      <c r="HH127" s="197"/>
      <c r="HI127" s="197"/>
      <c r="HJ127" s="197"/>
      <c r="HK127" s="197"/>
      <c r="HL127" s="197"/>
      <c r="HM127" s="197"/>
      <c r="HN127" s="197"/>
      <c r="HO127" s="197"/>
      <c r="HP127" s="197"/>
    </row>
    <row r="128" spans="1:224" ht="15" customHeight="1">
      <c r="A128" s="160"/>
      <c r="B128" s="160"/>
      <c r="C128" s="23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AC128" s="162"/>
      <c r="AD128" s="162"/>
      <c r="AE128" s="162"/>
      <c r="AF128" s="162"/>
      <c r="AG128" s="314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197"/>
      <c r="AR128" s="197"/>
      <c r="AS128" s="197"/>
      <c r="AT128" s="197"/>
      <c r="AU128" s="197"/>
      <c r="AV128" s="197"/>
      <c r="AW128" s="197"/>
      <c r="AX128" s="197"/>
      <c r="AY128" s="197"/>
      <c r="AZ128" s="197"/>
      <c r="BA128" s="197"/>
      <c r="BB128" s="197"/>
      <c r="BC128" s="197"/>
      <c r="BD128" s="197"/>
      <c r="BE128" s="197"/>
      <c r="BF128" s="197"/>
      <c r="BG128" s="197"/>
      <c r="BH128" s="197"/>
      <c r="BI128" s="197"/>
      <c r="BJ128" s="197"/>
      <c r="BK128" s="197"/>
      <c r="BL128" s="197"/>
      <c r="BM128" s="197"/>
      <c r="BN128" s="197"/>
      <c r="BO128" s="197"/>
      <c r="BP128" s="197"/>
      <c r="BQ128" s="197"/>
      <c r="BR128" s="197"/>
      <c r="BS128" s="197"/>
      <c r="BT128" s="197"/>
      <c r="BU128" s="197"/>
      <c r="BV128" s="197"/>
      <c r="BW128" s="197"/>
      <c r="BX128" s="197"/>
      <c r="BY128" s="197"/>
      <c r="BZ128" s="197"/>
      <c r="CA128" s="197"/>
      <c r="CB128" s="197"/>
      <c r="CC128" s="197"/>
      <c r="CD128" s="197"/>
      <c r="CE128" s="197"/>
      <c r="CF128" s="197"/>
      <c r="CG128" s="197"/>
      <c r="CH128" s="197"/>
      <c r="CI128" s="197"/>
      <c r="CJ128" s="197"/>
      <c r="CK128" s="197"/>
      <c r="CL128" s="197"/>
      <c r="CM128" s="197"/>
      <c r="CN128" s="197"/>
      <c r="CO128" s="197"/>
      <c r="CP128" s="197"/>
      <c r="CQ128" s="197"/>
      <c r="CR128" s="197"/>
      <c r="CS128" s="197"/>
      <c r="CT128" s="197"/>
      <c r="CU128" s="197"/>
      <c r="CV128" s="197"/>
      <c r="CW128" s="197"/>
      <c r="CX128" s="197"/>
      <c r="CY128" s="197"/>
      <c r="CZ128" s="197"/>
      <c r="DA128" s="197"/>
      <c r="DB128" s="197"/>
      <c r="DC128" s="197"/>
      <c r="DD128" s="197"/>
      <c r="DE128" s="197"/>
      <c r="DF128" s="197"/>
      <c r="DG128" s="197"/>
      <c r="DH128" s="197"/>
      <c r="DI128" s="197"/>
      <c r="DJ128" s="197"/>
      <c r="DK128" s="197"/>
      <c r="DL128" s="197"/>
      <c r="DM128" s="197"/>
      <c r="DN128" s="197"/>
      <c r="DO128" s="197"/>
      <c r="DP128" s="197"/>
      <c r="DQ128" s="197"/>
      <c r="DR128" s="197"/>
      <c r="DS128" s="197"/>
      <c r="DT128" s="197"/>
      <c r="DU128" s="197"/>
      <c r="DV128" s="197"/>
      <c r="DW128" s="197"/>
      <c r="DX128" s="197"/>
      <c r="DY128" s="197"/>
      <c r="DZ128" s="197"/>
      <c r="EA128" s="197"/>
      <c r="EB128" s="197"/>
      <c r="EC128" s="197"/>
      <c r="ED128" s="197"/>
      <c r="EE128" s="197"/>
      <c r="EF128" s="197"/>
      <c r="EG128" s="197"/>
      <c r="EH128" s="197"/>
      <c r="EI128" s="197"/>
      <c r="EJ128" s="197"/>
      <c r="EK128" s="197"/>
      <c r="EL128" s="197"/>
      <c r="EM128" s="197"/>
      <c r="EN128" s="197"/>
      <c r="EO128" s="197"/>
      <c r="EP128" s="197"/>
      <c r="EQ128" s="197"/>
      <c r="ER128" s="197"/>
      <c r="ES128" s="197"/>
      <c r="ET128" s="197"/>
      <c r="EU128" s="197"/>
      <c r="EV128" s="197"/>
      <c r="EW128" s="197"/>
      <c r="EX128" s="197"/>
      <c r="EY128" s="197"/>
      <c r="EZ128" s="197"/>
      <c r="FA128" s="197"/>
      <c r="FB128" s="197"/>
      <c r="FC128" s="197"/>
      <c r="FD128" s="197"/>
      <c r="FE128" s="197"/>
      <c r="FF128" s="197"/>
      <c r="FG128" s="197"/>
      <c r="FH128" s="197"/>
      <c r="FI128" s="197"/>
      <c r="FJ128" s="197"/>
      <c r="FK128" s="197"/>
      <c r="FL128" s="265"/>
      <c r="FM128" s="197"/>
      <c r="FN128" s="197"/>
      <c r="FO128" s="197"/>
      <c r="FP128" s="197"/>
      <c r="FQ128" s="197"/>
      <c r="FR128" s="197"/>
      <c r="FS128" s="197"/>
      <c r="FT128" s="197"/>
      <c r="FU128" s="197"/>
      <c r="FV128" s="197"/>
      <c r="FW128" s="197"/>
      <c r="FX128" s="197"/>
      <c r="FY128" s="197"/>
      <c r="FZ128" s="197"/>
      <c r="GA128" s="197"/>
      <c r="GB128" s="197"/>
      <c r="GC128" s="197"/>
      <c r="GD128" s="197"/>
      <c r="GE128" s="197"/>
      <c r="GF128" s="197"/>
      <c r="GG128" s="197"/>
      <c r="GH128" s="197"/>
      <c r="GI128" s="197"/>
      <c r="GJ128" s="197"/>
      <c r="GK128" s="197"/>
      <c r="GL128" s="197"/>
      <c r="GM128" s="197"/>
      <c r="GN128" s="197"/>
      <c r="GO128" s="197"/>
      <c r="GP128" s="197"/>
      <c r="GQ128" s="197"/>
      <c r="GR128" s="197"/>
      <c r="GS128" s="197"/>
      <c r="GT128" s="197"/>
      <c r="GU128" s="197"/>
      <c r="GV128" s="197"/>
      <c r="GW128" s="197"/>
      <c r="GX128" s="197"/>
      <c r="GY128" s="197"/>
      <c r="GZ128" s="197"/>
      <c r="HA128" s="197"/>
      <c r="HB128" s="197"/>
      <c r="HC128" s="197"/>
      <c r="HD128" s="197"/>
      <c r="HE128" s="197"/>
      <c r="HF128" s="197"/>
      <c r="HG128" s="197"/>
      <c r="HH128" s="197"/>
      <c r="HI128" s="197"/>
      <c r="HJ128" s="197"/>
      <c r="HK128" s="197"/>
      <c r="HL128" s="197"/>
      <c r="HM128" s="197"/>
      <c r="HN128" s="197"/>
      <c r="HO128" s="197"/>
      <c r="HP128" s="197"/>
    </row>
    <row r="129" spans="1:224" ht="15" customHeight="1">
      <c r="A129" s="160"/>
      <c r="B129" s="160"/>
      <c r="C129" s="23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AC129" s="162"/>
      <c r="AD129" s="162"/>
      <c r="AE129" s="162"/>
      <c r="AF129" s="162"/>
      <c r="AG129" s="314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97"/>
      <c r="AR129" s="197"/>
      <c r="AS129" s="197"/>
      <c r="AT129" s="197"/>
      <c r="AU129" s="197"/>
      <c r="AV129" s="197"/>
      <c r="AW129" s="197"/>
      <c r="AX129" s="197"/>
      <c r="AY129" s="197"/>
      <c r="AZ129" s="197"/>
      <c r="BA129" s="197"/>
      <c r="BB129" s="197"/>
      <c r="BC129" s="197"/>
      <c r="BD129" s="197"/>
      <c r="BE129" s="197"/>
      <c r="BF129" s="197"/>
      <c r="BG129" s="197"/>
      <c r="BH129" s="197"/>
      <c r="BI129" s="197"/>
      <c r="BJ129" s="197"/>
      <c r="BK129" s="197"/>
      <c r="BL129" s="197"/>
      <c r="BM129" s="197"/>
      <c r="BN129" s="197"/>
      <c r="BO129" s="197"/>
      <c r="BP129" s="197"/>
      <c r="BQ129" s="197"/>
      <c r="BR129" s="197"/>
      <c r="BS129" s="197"/>
      <c r="BT129" s="197"/>
      <c r="BU129" s="197"/>
      <c r="BV129" s="197"/>
      <c r="BW129" s="197"/>
      <c r="BX129" s="197"/>
      <c r="BY129" s="197"/>
      <c r="BZ129" s="197"/>
      <c r="CA129" s="197"/>
      <c r="CB129" s="197"/>
      <c r="CC129" s="197"/>
      <c r="CD129" s="197"/>
      <c r="CE129" s="197"/>
      <c r="CF129" s="197"/>
      <c r="CG129" s="197"/>
      <c r="CH129" s="197"/>
      <c r="CI129" s="197"/>
      <c r="CJ129" s="197"/>
      <c r="CK129" s="197"/>
      <c r="CL129" s="197"/>
      <c r="CM129" s="197"/>
      <c r="CN129" s="197"/>
      <c r="CO129" s="197"/>
      <c r="CP129" s="197"/>
      <c r="CQ129" s="197"/>
      <c r="CR129" s="197"/>
      <c r="CS129" s="197"/>
      <c r="CT129" s="197"/>
      <c r="CU129" s="197"/>
      <c r="CV129" s="197"/>
      <c r="CW129" s="197"/>
      <c r="CX129" s="197"/>
      <c r="CY129" s="197"/>
      <c r="CZ129" s="197"/>
      <c r="DA129" s="197"/>
      <c r="DB129" s="197"/>
      <c r="DC129" s="197"/>
      <c r="DD129" s="197"/>
      <c r="DE129" s="197"/>
      <c r="DF129" s="197"/>
      <c r="DG129" s="197"/>
      <c r="DH129" s="197"/>
      <c r="DI129" s="197"/>
      <c r="DJ129" s="197"/>
      <c r="DK129" s="197"/>
      <c r="DL129" s="197"/>
      <c r="DM129" s="197"/>
      <c r="DN129" s="197"/>
      <c r="DO129" s="197"/>
      <c r="DP129" s="197"/>
      <c r="DQ129" s="197"/>
      <c r="DR129" s="197"/>
      <c r="DS129" s="197"/>
      <c r="DT129" s="197"/>
      <c r="DU129" s="197"/>
      <c r="DV129" s="197"/>
      <c r="DW129" s="197"/>
      <c r="DX129" s="197"/>
      <c r="DY129" s="197"/>
      <c r="DZ129" s="197"/>
      <c r="EA129" s="197"/>
      <c r="EB129" s="197"/>
      <c r="EC129" s="197"/>
      <c r="ED129" s="197"/>
      <c r="EE129" s="197"/>
      <c r="EF129" s="197"/>
      <c r="EG129" s="197"/>
      <c r="EH129" s="197"/>
      <c r="EI129" s="197"/>
      <c r="EJ129" s="197"/>
      <c r="EK129" s="197"/>
      <c r="EL129" s="197"/>
      <c r="EM129" s="197"/>
      <c r="EN129" s="197"/>
      <c r="EO129" s="197"/>
      <c r="EP129" s="197"/>
      <c r="EQ129" s="197"/>
      <c r="ER129" s="197"/>
      <c r="ES129" s="197"/>
      <c r="ET129" s="197"/>
      <c r="EU129" s="197"/>
      <c r="EV129" s="197"/>
      <c r="EW129" s="197"/>
      <c r="EX129" s="197"/>
      <c r="EY129" s="197"/>
      <c r="EZ129" s="197"/>
      <c r="FA129" s="197"/>
      <c r="FB129" s="197"/>
      <c r="FC129" s="197"/>
      <c r="FD129" s="197"/>
      <c r="FE129" s="197"/>
      <c r="FF129" s="197"/>
      <c r="FG129" s="197"/>
      <c r="FH129" s="197"/>
      <c r="FI129" s="197"/>
      <c r="FJ129" s="197"/>
      <c r="FK129" s="197"/>
      <c r="FL129" s="265"/>
      <c r="FM129" s="197"/>
      <c r="FN129" s="197"/>
      <c r="FO129" s="197"/>
      <c r="FP129" s="197"/>
      <c r="FQ129" s="197"/>
      <c r="FR129" s="197"/>
      <c r="FS129" s="197"/>
      <c r="FT129" s="197"/>
      <c r="FU129" s="197"/>
      <c r="FV129" s="197"/>
      <c r="FW129" s="197"/>
      <c r="FX129" s="197"/>
      <c r="FY129" s="197"/>
      <c r="FZ129" s="197"/>
      <c r="GA129" s="197"/>
      <c r="GB129" s="197"/>
      <c r="GC129" s="197"/>
      <c r="GD129" s="197"/>
      <c r="GE129" s="197"/>
      <c r="GF129" s="197"/>
      <c r="GG129" s="197"/>
      <c r="GH129" s="197"/>
      <c r="GI129" s="197"/>
      <c r="GJ129" s="197"/>
      <c r="GK129" s="197"/>
      <c r="GL129" s="197"/>
      <c r="GM129" s="197"/>
      <c r="GN129" s="197"/>
      <c r="GO129" s="197"/>
      <c r="GP129" s="197"/>
      <c r="GQ129" s="197"/>
      <c r="GR129" s="197"/>
      <c r="GS129" s="197"/>
      <c r="GT129" s="197"/>
      <c r="GU129" s="197"/>
      <c r="GV129" s="197"/>
      <c r="GW129" s="197"/>
      <c r="GX129" s="197"/>
      <c r="GY129" s="197"/>
      <c r="GZ129" s="197"/>
      <c r="HA129" s="197"/>
      <c r="HB129" s="197"/>
      <c r="HC129" s="197"/>
      <c r="HD129" s="197"/>
      <c r="HE129" s="197"/>
      <c r="HF129" s="197"/>
      <c r="HG129" s="197"/>
      <c r="HH129" s="197"/>
      <c r="HI129" s="197"/>
      <c r="HJ129" s="197"/>
      <c r="HK129" s="197"/>
      <c r="HL129" s="197"/>
      <c r="HM129" s="197"/>
      <c r="HN129" s="197"/>
      <c r="HO129" s="197"/>
      <c r="HP129" s="197"/>
    </row>
    <row r="130" spans="1:224" ht="15" customHeight="1">
      <c r="A130" s="160"/>
      <c r="B130" s="160"/>
      <c r="C130" s="23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AC130" s="162"/>
      <c r="AD130" s="162"/>
      <c r="AE130" s="162"/>
      <c r="AF130" s="162"/>
      <c r="AG130" s="314"/>
      <c r="AH130" s="162"/>
      <c r="AI130" s="162"/>
      <c r="AJ130" s="162"/>
      <c r="AK130" s="162"/>
      <c r="AL130" s="162"/>
      <c r="AM130" s="162"/>
      <c r="AN130" s="162"/>
      <c r="AO130" s="162"/>
      <c r="AP130" s="162"/>
      <c r="AQ130" s="197"/>
      <c r="AR130" s="197"/>
      <c r="AS130" s="197"/>
      <c r="AT130" s="197"/>
      <c r="AU130" s="197"/>
      <c r="AV130" s="197"/>
      <c r="AW130" s="197"/>
      <c r="AX130" s="197"/>
      <c r="AY130" s="197"/>
      <c r="AZ130" s="197"/>
      <c r="BA130" s="197"/>
      <c r="BB130" s="197"/>
      <c r="BC130" s="197"/>
      <c r="BD130" s="197"/>
      <c r="BE130" s="197"/>
      <c r="BF130" s="197"/>
      <c r="BG130" s="197"/>
      <c r="BH130" s="197"/>
      <c r="BI130" s="197"/>
      <c r="BJ130" s="197"/>
      <c r="BK130" s="197"/>
      <c r="BL130" s="197"/>
      <c r="BM130" s="197"/>
      <c r="BN130" s="197"/>
      <c r="BO130" s="197"/>
      <c r="BP130" s="197"/>
      <c r="BQ130" s="197"/>
      <c r="BR130" s="197"/>
      <c r="BS130" s="197"/>
      <c r="BT130" s="197"/>
      <c r="BU130" s="197"/>
      <c r="BV130" s="197"/>
      <c r="BW130" s="197"/>
      <c r="BX130" s="197"/>
      <c r="BY130" s="197"/>
      <c r="BZ130" s="197"/>
      <c r="CA130" s="197"/>
      <c r="CB130" s="197"/>
      <c r="CC130" s="197"/>
      <c r="CD130" s="197"/>
      <c r="CE130" s="197"/>
      <c r="CF130" s="197"/>
      <c r="CG130" s="197"/>
      <c r="CH130" s="197"/>
      <c r="CI130" s="197"/>
      <c r="CJ130" s="197"/>
      <c r="CK130" s="197"/>
      <c r="CL130" s="197"/>
      <c r="CM130" s="197"/>
      <c r="CN130" s="197"/>
      <c r="CO130" s="197"/>
      <c r="CP130" s="197"/>
      <c r="CQ130" s="197"/>
      <c r="CR130" s="197"/>
      <c r="CS130" s="197"/>
      <c r="CT130" s="197"/>
      <c r="CU130" s="197"/>
      <c r="CV130" s="197"/>
      <c r="CW130" s="197"/>
      <c r="CX130" s="197"/>
      <c r="CY130" s="197"/>
      <c r="CZ130" s="197"/>
      <c r="DA130" s="197"/>
      <c r="DB130" s="197"/>
      <c r="DC130" s="197"/>
      <c r="DD130" s="197"/>
      <c r="DE130" s="197"/>
      <c r="DF130" s="197"/>
      <c r="DG130" s="197"/>
      <c r="DH130" s="197"/>
      <c r="DI130" s="197"/>
      <c r="DJ130" s="197"/>
      <c r="DK130" s="197"/>
      <c r="DL130" s="197"/>
      <c r="DM130" s="197"/>
      <c r="DN130" s="197"/>
      <c r="DO130" s="197"/>
      <c r="DP130" s="197"/>
      <c r="DQ130" s="197"/>
      <c r="DR130" s="197"/>
      <c r="DS130" s="197"/>
      <c r="DT130" s="197"/>
      <c r="DU130" s="197"/>
      <c r="DV130" s="197"/>
      <c r="DW130" s="197"/>
      <c r="DX130" s="197"/>
      <c r="DY130" s="197"/>
      <c r="DZ130" s="197"/>
      <c r="EA130" s="197"/>
      <c r="EB130" s="197"/>
      <c r="EC130" s="197"/>
      <c r="ED130" s="197"/>
      <c r="EE130" s="197"/>
      <c r="EF130" s="197"/>
      <c r="EG130" s="197"/>
      <c r="EH130" s="197"/>
      <c r="EI130" s="197"/>
      <c r="EJ130" s="197"/>
      <c r="EK130" s="197"/>
      <c r="EL130" s="197"/>
      <c r="EM130" s="197"/>
      <c r="EN130" s="197"/>
      <c r="EO130" s="197"/>
      <c r="EP130" s="197"/>
      <c r="EQ130" s="197"/>
      <c r="ER130" s="197"/>
      <c r="ES130" s="197"/>
      <c r="ET130" s="197"/>
      <c r="EU130" s="197"/>
      <c r="EV130" s="197"/>
      <c r="EW130" s="197"/>
      <c r="EX130" s="197"/>
      <c r="EY130" s="197"/>
      <c r="EZ130" s="197"/>
      <c r="FA130" s="197"/>
      <c r="FB130" s="197"/>
      <c r="FC130" s="197"/>
      <c r="FD130" s="197"/>
      <c r="FE130" s="197"/>
      <c r="FF130" s="197"/>
      <c r="FG130" s="197"/>
      <c r="FH130" s="197"/>
      <c r="FI130" s="197"/>
      <c r="FJ130" s="197"/>
      <c r="FK130" s="197"/>
      <c r="FL130" s="265"/>
      <c r="FM130" s="197"/>
      <c r="FN130" s="197"/>
      <c r="FO130" s="197"/>
      <c r="FP130" s="197"/>
      <c r="FQ130" s="197"/>
      <c r="FR130" s="197"/>
      <c r="FS130" s="197"/>
      <c r="FT130" s="197"/>
      <c r="FU130" s="197"/>
      <c r="FV130" s="197"/>
      <c r="FW130" s="197"/>
      <c r="FX130" s="197"/>
      <c r="FY130" s="197"/>
      <c r="FZ130" s="197"/>
      <c r="GA130" s="197"/>
      <c r="GB130" s="197"/>
      <c r="GC130" s="197"/>
      <c r="GD130" s="197"/>
      <c r="GE130" s="197"/>
      <c r="GF130" s="197"/>
      <c r="GG130" s="197"/>
      <c r="GH130" s="197"/>
      <c r="GI130" s="197"/>
      <c r="GJ130" s="197"/>
      <c r="GK130" s="197"/>
      <c r="GL130" s="197"/>
      <c r="GM130" s="197"/>
      <c r="GN130" s="197"/>
      <c r="GO130" s="197"/>
      <c r="GP130" s="197"/>
      <c r="GQ130" s="197"/>
      <c r="GR130" s="197"/>
      <c r="GS130" s="197"/>
      <c r="GT130" s="197"/>
      <c r="GU130" s="197"/>
      <c r="GV130" s="197"/>
      <c r="GW130" s="197"/>
      <c r="GX130" s="197"/>
      <c r="GY130" s="197"/>
      <c r="GZ130" s="197"/>
      <c r="HA130" s="197"/>
      <c r="HB130" s="197"/>
      <c r="HC130" s="197"/>
      <c r="HD130" s="197"/>
      <c r="HE130" s="197"/>
      <c r="HF130" s="197"/>
      <c r="HG130" s="197"/>
      <c r="HH130" s="197"/>
      <c r="HI130" s="197"/>
      <c r="HJ130" s="197"/>
      <c r="HK130" s="197"/>
      <c r="HL130" s="197"/>
      <c r="HM130" s="197"/>
      <c r="HN130" s="197"/>
      <c r="HO130" s="197"/>
      <c r="HP130" s="197"/>
    </row>
    <row r="131" spans="1:224" ht="15" customHeight="1">
      <c r="A131" s="160"/>
      <c r="B131" s="160"/>
      <c r="C131" s="23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AC131" s="162"/>
      <c r="AD131" s="162"/>
      <c r="AE131" s="162"/>
      <c r="AF131" s="162"/>
      <c r="AG131" s="314"/>
      <c r="AH131" s="162"/>
      <c r="AI131" s="162"/>
      <c r="AJ131" s="162"/>
      <c r="AK131" s="162"/>
      <c r="AL131" s="162"/>
      <c r="AM131" s="162"/>
      <c r="AN131" s="162"/>
      <c r="AO131" s="162"/>
      <c r="AP131" s="162"/>
      <c r="AQ131" s="197"/>
      <c r="AR131" s="197"/>
      <c r="AS131" s="197"/>
      <c r="AT131" s="197"/>
      <c r="AU131" s="197"/>
      <c r="AV131" s="197"/>
      <c r="AW131" s="197"/>
      <c r="AX131" s="197"/>
      <c r="AY131" s="197"/>
      <c r="AZ131" s="197"/>
      <c r="BA131" s="197"/>
      <c r="BB131" s="197"/>
      <c r="BC131" s="197"/>
      <c r="BD131" s="197"/>
      <c r="BE131" s="197"/>
      <c r="BF131" s="197"/>
      <c r="BG131" s="197"/>
      <c r="BH131" s="197"/>
      <c r="BI131" s="197"/>
      <c r="BJ131" s="197"/>
      <c r="BK131" s="197"/>
      <c r="BL131" s="197"/>
      <c r="BM131" s="197"/>
      <c r="BN131" s="197"/>
      <c r="BO131" s="197"/>
      <c r="BP131" s="197"/>
      <c r="BQ131" s="197"/>
      <c r="BR131" s="197"/>
      <c r="BS131" s="197"/>
      <c r="BT131" s="197"/>
      <c r="BU131" s="197"/>
      <c r="BV131" s="197"/>
      <c r="BW131" s="197"/>
      <c r="BX131" s="197"/>
      <c r="BY131" s="197"/>
      <c r="BZ131" s="197"/>
      <c r="CA131" s="197"/>
      <c r="CB131" s="197"/>
      <c r="CC131" s="197"/>
      <c r="CD131" s="197"/>
      <c r="CE131" s="197"/>
      <c r="CF131" s="197"/>
      <c r="CG131" s="197"/>
      <c r="CH131" s="197"/>
      <c r="CI131" s="197"/>
      <c r="CJ131" s="197"/>
      <c r="CK131" s="197"/>
      <c r="CL131" s="197"/>
      <c r="CM131" s="197"/>
      <c r="CN131" s="197"/>
      <c r="CO131" s="197"/>
      <c r="CP131" s="197"/>
      <c r="CQ131" s="197"/>
      <c r="CR131" s="197"/>
      <c r="CS131" s="197"/>
      <c r="CT131" s="197"/>
      <c r="CU131" s="197"/>
      <c r="CV131" s="197"/>
      <c r="CW131" s="197"/>
      <c r="CX131" s="197"/>
      <c r="CY131" s="197"/>
      <c r="CZ131" s="197"/>
      <c r="DA131" s="197"/>
      <c r="DB131" s="197"/>
      <c r="DC131" s="197"/>
      <c r="DD131" s="197"/>
      <c r="DE131" s="197"/>
      <c r="DF131" s="197"/>
      <c r="DG131" s="197"/>
      <c r="DH131" s="197"/>
      <c r="DI131" s="197"/>
      <c r="DJ131" s="197"/>
      <c r="DK131" s="197"/>
      <c r="DL131" s="197"/>
      <c r="DM131" s="197"/>
      <c r="DN131" s="197"/>
      <c r="DO131" s="197"/>
      <c r="DP131" s="197"/>
      <c r="DQ131" s="197"/>
      <c r="DR131" s="197"/>
      <c r="DS131" s="197"/>
      <c r="DT131" s="197"/>
      <c r="DU131" s="197"/>
      <c r="DV131" s="197"/>
      <c r="DW131" s="197"/>
      <c r="DX131" s="197"/>
      <c r="DY131" s="197"/>
      <c r="DZ131" s="197"/>
      <c r="EA131" s="197"/>
      <c r="EB131" s="197"/>
      <c r="EC131" s="197"/>
      <c r="ED131" s="197"/>
      <c r="EE131" s="197"/>
      <c r="EF131" s="197"/>
      <c r="EG131" s="197"/>
      <c r="EH131" s="197"/>
      <c r="EI131" s="197"/>
      <c r="EJ131" s="197"/>
      <c r="EK131" s="197"/>
      <c r="EL131" s="197"/>
      <c r="EM131" s="197"/>
      <c r="EN131" s="197"/>
      <c r="EO131" s="197"/>
      <c r="EP131" s="197"/>
      <c r="EQ131" s="197"/>
      <c r="ER131" s="197"/>
      <c r="ES131" s="197"/>
      <c r="ET131" s="197"/>
      <c r="EU131" s="197"/>
      <c r="EV131" s="197"/>
      <c r="EW131" s="197"/>
      <c r="EX131" s="197"/>
      <c r="EY131" s="197"/>
      <c r="EZ131" s="197"/>
      <c r="FA131" s="197"/>
      <c r="FB131" s="197"/>
      <c r="FC131" s="197"/>
      <c r="FD131" s="197"/>
      <c r="FE131" s="197"/>
      <c r="FF131" s="197"/>
      <c r="FG131" s="197"/>
      <c r="FH131" s="197"/>
      <c r="FI131" s="197"/>
      <c r="FJ131" s="197"/>
      <c r="FK131" s="197"/>
      <c r="FL131" s="265"/>
      <c r="FM131" s="197"/>
      <c r="FN131" s="197"/>
      <c r="FO131" s="197"/>
      <c r="FP131" s="197"/>
      <c r="FQ131" s="197"/>
      <c r="FR131" s="197"/>
      <c r="FS131" s="197"/>
      <c r="FT131" s="197"/>
      <c r="FU131" s="197"/>
      <c r="FV131" s="197"/>
      <c r="FW131" s="197"/>
      <c r="FX131" s="197"/>
      <c r="FY131" s="197"/>
      <c r="FZ131" s="197"/>
      <c r="GA131" s="197"/>
      <c r="GB131" s="197"/>
      <c r="GC131" s="197"/>
      <c r="GD131" s="197"/>
      <c r="GE131" s="197"/>
      <c r="GF131" s="197"/>
      <c r="GG131" s="197"/>
      <c r="GH131" s="197"/>
      <c r="GI131" s="197"/>
      <c r="GJ131" s="197"/>
      <c r="GK131" s="197"/>
      <c r="GL131" s="197"/>
      <c r="GM131" s="197"/>
      <c r="GN131" s="197"/>
      <c r="GO131" s="197"/>
      <c r="GP131" s="197"/>
      <c r="GQ131" s="197"/>
      <c r="GR131" s="197"/>
      <c r="GS131" s="197"/>
      <c r="GT131" s="197"/>
      <c r="GU131" s="197"/>
      <c r="GV131" s="197"/>
      <c r="GW131" s="197"/>
      <c r="GX131" s="197"/>
      <c r="GY131" s="197"/>
      <c r="GZ131" s="197"/>
      <c r="HA131" s="197"/>
      <c r="HB131" s="197"/>
      <c r="HC131" s="197"/>
      <c r="HD131" s="197"/>
      <c r="HE131" s="197"/>
      <c r="HF131" s="197"/>
      <c r="HG131" s="197"/>
      <c r="HH131" s="197"/>
      <c r="HI131" s="197"/>
      <c r="HJ131" s="197"/>
      <c r="HK131" s="197"/>
      <c r="HL131" s="197"/>
      <c r="HM131" s="197"/>
      <c r="HN131" s="197"/>
      <c r="HO131" s="197"/>
      <c r="HP131" s="197"/>
    </row>
    <row r="132" spans="1:224" ht="15" customHeight="1">
      <c r="A132" s="160"/>
      <c r="B132" s="160"/>
      <c r="C132" s="23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AC132" s="162"/>
      <c r="AD132" s="162"/>
      <c r="AE132" s="162"/>
      <c r="AF132" s="162"/>
      <c r="AG132" s="314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197"/>
      <c r="BC132" s="197"/>
      <c r="BD132" s="197"/>
      <c r="BE132" s="197"/>
      <c r="BF132" s="197"/>
      <c r="BG132" s="197"/>
      <c r="BH132" s="197"/>
      <c r="BI132" s="197"/>
      <c r="BJ132" s="197"/>
      <c r="BK132" s="197"/>
      <c r="BL132" s="197"/>
      <c r="BM132" s="197"/>
      <c r="BN132" s="197"/>
      <c r="BO132" s="197"/>
      <c r="BP132" s="197"/>
      <c r="BQ132" s="197"/>
      <c r="BR132" s="197"/>
      <c r="BS132" s="197"/>
      <c r="BT132" s="197"/>
      <c r="BU132" s="197"/>
      <c r="BV132" s="197"/>
      <c r="BW132" s="197"/>
      <c r="BX132" s="197"/>
      <c r="BY132" s="197"/>
      <c r="BZ132" s="197"/>
      <c r="CA132" s="197"/>
      <c r="CB132" s="197"/>
      <c r="CC132" s="197"/>
      <c r="CD132" s="197"/>
      <c r="CE132" s="197"/>
      <c r="CF132" s="197"/>
      <c r="CG132" s="197"/>
      <c r="CH132" s="197"/>
      <c r="CI132" s="197"/>
      <c r="CJ132" s="197"/>
      <c r="CK132" s="197"/>
      <c r="CL132" s="197"/>
      <c r="CM132" s="197"/>
      <c r="CN132" s="197"/>
      <c r="CO132" s="197"/>
      <c r="CP132" s="197"/>
      <c r="CQ132" s="197"/>
      <c r="CR132" s="197"/>
      <c r="CS132" s="197"/>
      <c r="CT132" s="197"/>
      <c r="CU132" s="197"/>
      <c r="CV132" s="197"/>
      <c r="CW132" s="197"/>
      <c r="CX132" s="197"/>
      <c r="CY132" s="197"/>
      <c r="CZ132" s="197"/>
      <c r="DA132" s="197"/>
      <c r="DB132" s="197"/>
      <c r="DC132" s="197"/>
      <c r="DD132" s="197"/>
      <c r="DE132" s="197"/>
      <c r="DF132" s="197"/>
      <c r="DG132" s="197"/>
      <c r="DH132" s="197"/>
      <c r="DI132" s="197"/>
      <c r="DJ132" s="197"/>
      <c r="DK132" s="197"/>
      <c r="DL132" s="197"/>
      <c r="DM132" s="197"/>
      <c r="DN132" s="197"/>
      <c r="DO132" s="197"/>
      <c r="DP132" s="197"/>
      <c r="DQ132" s="197"/>
      <c r="DR132" s="197"/>
      <c r="DS132" s="197"/>
      <c r="DT132" s="197"/>
      <c r="DU132" s="197"/>
      <c r="DV132" s="197"/>
      <c r="DW132" s="197"/>
      <c r="DX132" s="197"/>
      <c r="DY132" s="197"/>
      <c r="DZ132" s="197"/>
      <c r="EA132" s="197"/>
      <c r="EB132" s="197"/>
      <c r="EC132" s="197"/>
      <c r="ED132" s="197"/>
      <c r="EE132" s="197"/>
      <c r="EF132" s="197"/>
      <c r="EG132" s="197"/>
      <c r="EH132" s="197"/>
      <c r="EI132" s="197"/>
      <c r="EJ132" s="197"/>
      <c r="EK132" s="197"/>
      <c r="EL132" s="197"/>
      <c r="EM132" s="197"/>
      <c r="EN132" s="197"/>
      <c r="EO132" s="197"/>
      <c r="EP132" s="197"/>
      <c r="EQ132" s="197"/>
      <c r="ER132" s="197"/>
      <c r="ES132" s="197"/>
      <c r="ET132" s="197"/>
      <c r="EU132" s="197"/>
      <c r="EV132" s="197"/>
      <c r="EW132" s="197"/>
      <c r="EX132" s="197"/>
      <c r="EY132" s="197"/>
      <c r="EZ132" s="197"/>
      <c r="FA132" s="197"/>
      <c r="FB132" s="197"/>
      <c r="FC132" s="197"/>
      <c r="FD132" s="197"/>
      <c r="FE132" s="197"/>
      <c r="FF132" s="197"/>
      <c r="FG132" s="197"/>
      <c r="FH132" s="197"/>
      <c r="FI132" s="197"/>
      <c r="FJ132" s="197"/>
      <c r="FK132" s="197"/>
      <c r="FL132" s="265"/>
      <c r="FM132" s="197"/>
      <c r="FN132" s="197"/>
      <c r="FO132" s="197"/>
      <c r="FP132" s="197"/>
      <c r="FQ132" s="197"/>
      <c r="FR132" s="197"/>
      <c r="FS132" s="197"/>
      <c r="FT132" s="197"/>
      <c r="FU132" s="197"/>
      <c r="FV132" s="197"/>
      <c r="FW132" s="197"/>
      <c r="FX132" s="197"/>
      <c r="FY132" s="197"/>
      <c r="FZ132" s="197"/>
      <c r="GA132" s="197"/>
      <c r="GB132" s="197"/>
      <c r="GC132" s="197"/>
      <c r="GD132" s="197"/>
      <c r="GE132" s="197"/>
      <c r="GF132" s="197"/>
      <c r="GG132" s="197"/>
      <c r="GH132" s="197"/>
      <c r="GI132" s="197"/>
      <c r="GJ132" s="197"/>
      <c r="GK132" s="197"/>
      <c r="GL132" s="197"/>
      <c r="GM132" s="197"/>
      <c r="GN132" s="197"/>
      <c r="GO132" s="197"/>
      <c r="GP132" s="197"/>
      <c r="GQ132" s="197"/>
      <c r="GR132" s="197"/>
      <c r="GS132" s="197"/>
      <c r="GT132" s="197"/>
      <c r="GU132" s="197"/>
      <c r="GV132" s="197"/>
      <c r="GW132" s="197"/>
      <c r="GX132" s="197"/>
      <c r="GY132" s="197"/>
      <c r="GZ132" s="197"/>
      <c r="HA132" s="197"/>
      <c r="HB132" s="197"/>
      <c r="HC132" s="197"/>
      <c r="HD132" s="197"/>
      <c r="HE132" s="197"/>
      <c r="HF132" s="197"/>
      <c r="HG132" s="197"/>
      <c r="HH132" s="197"/>
      <c r="HI132" s="197"/>
      <c r="HJ132" s="197"/>
      <c r="HK132" s="197"/>
      <c r="HL132" s="197"/>
      <c r="HM132" s="197"/>
      <c r="HN132" s="197"/>
      <c r="HO132" s="197"/>
      <c r="HP132" s="197"/>
    </row>
    <row r="133" spans="1:224" ht="15" customHeight="1">
      <c r="A133" s="160"/>
      <c r="B133" s="160"/>
      <c r="C133" s="23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AC133" s="162"/>
      <c r="AD133" s="162"/>
      <c r="AE133" s="162"/>
      <c r="AF133" s="162"/>
      <c r="AG133" s="314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97"/>
      <c r="AR133" s="197"/>
      <c r="AS133" s="197"/>
      <c r="AT133" s="197"/>
      <c r="AU133" s="197"/>
      <c r="AV133" s="197"/>
      <c r="AW133" s="197"/>
      <c r="AX133" s="197"/>
      <c r="AY133" s="197"/>
      <c r="AZ133" s="197"/>
      <c r="BA133" s="197"/>
      <c r="BB133" s="197"/>
      <c r="BC133" s="197"/>
      <c r="BD133" s="197"/>
      <c r="BE133" s="197"/>
      <c r="BF133" s="197"/>
      <c r="BG133" s="197"/>
      <c r="BH133" s="197"/>
      <c r="BI133" s="197"/>
      <c r="BJ133" s="197"/>
      <c r="BK133" s="197"/>
      <c r="BL133" s="197"/>
      <c r="BM133" s="197"/>
      <c r="BN133" s="197"/>
      <c r="BO133" s="197"/>
      <c r="BP133" s="197"/>
      <c r="BQ133" s="197"/>
      <c r="BR133" s="197"/>
      <c r="BS133" s="197"/>
      <c r="BT133" s="197"/>
      <c r="BU133" s="197"/>
      <c r="BV133" s="197"/>
      <c r="BW133" s="197"/>
      <c r="BX133" s="197"/>
      <c r="BY133" s="197"/>
      <c r="BZ133" s="197"/>
      <c r="CA133" s="197"/>
      <c r="CB133" s="197"/>
      <c r="CC133" s="197"/>
      <c r="CD133" s="197"/>
      <c r="CE133" s="197"/>
      <c r="CF133" s="197"/>
      <c r="CG133" s="197"/>
      <c r="CH133" s="197"/>
      <c r="CI133" s="197"/>
      <c r="CJ133" s="197"/>
      <c r="CK133" s="197"/>
      <c r="CL133" s="197"/>
      <c r="CM133" s="197"/>
      <c r="CN133" s="197"/>
      <c r="CO133" s="197"/>
      <c r="CP133" s="197"/>
      <c r="CQ133" s="197"/>
      <c r="CR133" s="197"/>
      <c r="CS133" s="197"/>
      <c r="CT133" s="197"/>
      <c r="CU133" s="197"/>
      <c r="CV133" s="197"/>
      <c r="CW133" s="197"/>
      <c r="CX133" s="197"/>
      <c r="CY133" s="197"/>
      <c r="CZ133" s="197"/>
      <c r="DA133" s="197"/>
      <c r="DB133" s="197"/>
      <c r="DC133" s="197"/>
      <c r="DD133" s="197"/>
      <c r="DE133" s="197"/>
      <c r="DF133" s="197"/>
      <c r="DG133" s="197"/>
      <c r="DH133" s="197"/>
      <c r="DI133" s="197"/>
      <c r="DJ133" s="197"/>
      <c r="DK133" s="197"/>
      <c r="DL133" s="197"/>
      <c r="DM133" s="197"/>
      <c r="DN133" s="197"/>
      <c r="DO133" s="197"/>
      <c r="DP133" s="197"/>
      <c r="DQ133" s="197"/>
      <c r="DR133" s="197"/>
      <c r="DS133" s="197"/>
      <c r="DT133" s="197"/>
      <c r="DU133" s="197"/>
      <c r="DV133" s="197"/>
      <c r="DW133" s="197"/>
      <c r="DX133" s="197"/>
      <c r="DY133" s="197"/>
      <c r="DZ133" s="197"/>
      <c r="EA133" s="197"/>
      <c r="EB133" s="197"/>
      <c r="EC133" s="197"/>
      <c r="ED133" s="197"/>
      <c r="EE133" s="197"/>
      <c r="EF133" s="197"/>
      <c r="EG133" s="197"/>
      <c r="EH133" s="197"/>
      <c r="EI133" s="197"/>
      <c r="EJ133" s="197"/>
      <c r="EK133" s="197"/>
      <c r="EL133" s="197"/>
      <c r="EM133" s="197"/>
      <c r="EN133" s="197"/>
      <c r="EO133" s="197"/>
      <c r="EP133" s="197"/>
      <c r="EQ133" s="197"/>
      <c r="ER133" s="197"/>
      <c r="ES133" s="197"/>
      <c r="ET133" s="197"/>
      <c r="EU133" s="197"/>
      <c r="EV133" s="197"/>
      <c r="EW133" s="197"/>
      <c r="EX133" s="197"/>
      <c r="EY133" s="197"/>
      <c r="EZ133" s="197"/>
      <c r="FA133" s="197"/>
      <c r="FB133" s="197"/>
      <c r="FC133" s="197"/>
      <c r="FD133" s="197"/>
      <c r="FE133" s="197"/>
      <c r="FF133" s="197"/>
      <c r="FG133" s="197"/>
      <c r="FH133" s="197"/>
      <c r="FI133" s="197"/>
      <c r="FJ133" s="197"/>
      <c r="FK133" s="197"/>
      <c r="FL133" s="265"/>
      <c r="FM133" s="197"/>
      <c r="FN133" s="197"/>
      <c r="FO133" s="197"/>
      <c r="FP133" s="197"/>
      <c r="FQ133" s="197"/>
      <c r="FR133" s="197"/>
      <c r="FS133" s="197"/>
      <c r="FT133" s="197"/>
      <c r="FU133" s="197"/>
      <c r="FV133" s="197"/>
      <c r="FW133" s="197"/>
      <c r="FX133" s="197"/>
      <c r="FY133" s="197"/>
      <c r="FZ133" s="197"/>
      <c r="GA133" s="197"/>
      <c r="GB133" s="197"/>
      <c r="GC133" s="197"/>
      <c r="GD133" s="197"/>
      <c r="GE133" s="197"/>
      <c r="GF133" s="197"/>
      <c r="GG133" s="197"/>
      <c r="GH133" s="197"/>
      <c r="GI133" s="197"/>
      <c r="GJ133" s="197"/>
      <c r="GK133" s="197"/>
      <c r="GL133" s="197"/>
      <c r="GM133" s="197"/>
      <c r="GN133" s="197"/>
      <c r="GO133" s="197"/>
      <c r="GP133" s="197"/>
      <c r="GQ133" s="197"/>
      <c r="GR133" s="197"/>
      <c r="GS133" s="197"/>
      <c r="GT133" s="197"/>
      <c r="GU133" s="197"/>
      <c r="GV133" s="197"/>
      <c r="GW133" s="197"/>
      <c r="GX133" s="197"/>
      <c r="GY133" s="197"/>
      <c r="GZ133" s="197"/>
      <c r="HA133" s="197"/>
      <c r="HB133" s="197"/>
      <c r="HC133" s="197"/>
      <c r="HD133" s="197"/>
      <c r="HE133" s="197"/>
      <c r="HF133" s="197"/>
      <c r="HG133" s="197"/>
      <c r="HH133" s="197"/>
      <c r="HI133" s="197"/>
      <c r="HJ133" s="197"/>
      <c r="HK133" s="197"/>
      <c r="HL133" s="197"/>
      <c r="HM133" s="197"/>
      <c r="HN133" s="197"/>
      <c r="HO133" s="197"/>
      <c r="HP133" s="197"/>
    </row>
    <row r="134" spans="1:224" ht="15" customHeight="1">
      <c r="A134" s="160"/>
      <c r="B134" s="160"/>
      <c r="C134" s="23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AC134" s="162"/>
      <c r="AD134" s="162"/>
      <c r="AE134" s="162"/>
      <c r="AF134" s="162"/>
      <c r="AG134" s="314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97"/>
      <c r="AR134" s="197"/>
      <c r="AS134" s="197"/>
      <c r="AT134" s="197"/>
      <c r="AU134" s="197"/>
      <c r="AV134" s="197"/>
      <c r="AW134" s="197"/>
      <c r="AX134" s="197"/>
      <c r="AY134" s="197"/>
      <c r="AZ134" s="197"/>
      <c r="BA134" s="197"/>
      <c r="BB134" s="197"/>
      <c r="BC134" s="197"/>
      <c r="BD134" s="197"/>
      <c r="BE134" s="197"/>
      <c r="BF134" s="197"/>
      <c r="BG134" s="197"/>
      <c r="BH134" s="197"/>
      <c r="BI134" s="197"/>
      <c r="BJ134" s="197"/>
      <c r="BK134" s="197"/>
      <c r="BL134" s="197"/>
      <c r="BM134" s="197"/>
      <c r="BN134" s="197"/>
      <c r="BO134" s="197"/>
      <c r="BP134" s="197"/>
      <c r="BQ134" s="197"/>
      <c r="BR134" s="197"/>
      <c r="BS134" s="197"/>
      <c r="BT134" s="197"/>
      <c r="BU134" s="197"/>
      <c r="BV134" s="197"/>
      <c r="BW134" s="197"/>
      <c r="BX134" s="197"/>
      <c r="BY134" s="197"/>
      <c r="BZ134" s="197"/>
      <c r="CA134" s="197"/>
      <c r="CB134" s="197"/>
      <c r="CC134" s="197"/>
      <c r="CD134" s="197"/>
      <c r="CE134" s="197"/>
      <c r="CF134" s="197"/>
      <c r="CG134" s="197"/>
      <c r="CH134" s="197"/>
      <c r="CI134" s="197"/>
      <c r="CJ134" s="197"/>
      <c r="CK134" s="197"/>
      <c r="CL134" s="197"/>
      <c r="CM134" s="197"/>
      <c r="CN134" s="197"/>
      <c r="CO134" s="197"/>
      <c r="CP134" s="197"/>
      <c r="CQ134" s="197"/>
      <c r="CR134" s="197"/>
      <c r="CS134" s="197"/>
      <c r="CT134" s="197"/>
      <c r="CU134" s="197"/>
      <c r="CV134" s="197"/>
      <c r="CW134" s="197"/>
      <c r="CX134" s="197"/>
      <c r="CY134" s="197"/>
      <c r="CZ134" s="197"/>
      <c r="DA134" s="197"/>
      <c r="DB134" s="197"/>
      <c r="DC134" s="197"/>
      <c r="DD134" s="197"/>
      <c r="DE134" s="197"/>
      <c r="DF134" s="197"/>
      <c r="DG134" s="197"/>
      <c r="DH134" s="197"/>
      <c r="DI134" s="197"/>
      <c r="DJ134" s="197"/>
      <c r="DK134" s="197"/>
      <c r="DL134" s="197"/>
      <c r="DM134" s="197"/>
      <c r="DN134" s="197"/>
      <c r="DO134" s="197"/>
      <c r="DP134" s="197"/>
      <c r="DQ134" s="197"/>
      <c r="DR134" s="197"/>
      <c r="DS134" s="197"/>
      <c r="DT134" s="197"/>
      <c r="DU134" s="197"/>
      <c r="DV134" s="197"/>
      <c r="DW134" s="197"/>
      <c r="DX134" s="197"/>
      <c r="DY134" s="197"/>
      <c r="DZ134" s="197"/>
      <c r="EA134" s="197"/>
      <c r="EB134" s="197"/>
      <c r="EC134" s="197"/>
      <c r="ED134" s="197"/>
      <c r="EE134" s="197"/>
      <c r="EF134" s="197"/>
      <c r="EG134" s="197"/>
      <c r="EH134" s="197"/>
      <c r="EI134" s="197"/>
      <c r="EJ134" s="197"/>
      <c r="EK134" s="197"/>
      <c r="EL134" s="197"/>
      <c r="EM134" s="197"/>
      <c r="EN134" s="197"/>
      <c r="EO134" s="197"/>
      <c r="EP134" s="197"/>
      <c r="EQ134" s="197"/>
      <c r="ER134" s="197"/>
      <c r="ES134" s="197"/>
      <c r="ET134" s="197"/>
      <c r="EU134" s="197"/>
      <c r="EV134" s="197"/>
      <c r="EW134" s="197"/>
      <c r="EX134" s="197"/>
      <c r="EY134" s="197"/>
      <c r="EZ134" s="197"/>
      <c r="FA134" s="197"/>
      <c r="FB134" s="197"/>
      <c r="FC134" s="197"/>
      <c r="FD134" s="197"/>
      <c r="FE134" s="197"/>
      <c r="FF134" s="197"/>
      <c r="FG134" s="197"/>
      <c r="FH134" s="197"/>
      <c r="FI134" s="197"/>
      <c r="FJ134" s="197"/>
      <c r="FK134" s="197"/>
      <c r="FL134" s="265"/>
      <c r="FM134" s="197"/>
      <c r="FN134" s="197"/>
      <c r="FO134" s="197"/>
      <c r="FP134" s="197"/>
      <c r="FQ134" s="197"/>
      <c r="FR134" s="197"/>
      <c r="FS134" s="197"/>
      <c r="FT134" s="197"/>
      <c r="FU134" s="197"/>
      <c r="FV134" s="197"/>
      <c r="FW134" s="197"/>
      <c r="FX134" s="197"/>
      <c r="FY134" s="197"/>
      <c r="FZ134" s="197"/>
      <c r="GA134" s="197"/>
      <c r="GB134" s="197"/>
      <c r="GC134" s="197"/>
      <c r="GD134" s="197"/>
      <c r="GE134" s="197"/>
      <c r="GF134" s="197"/>
      <c r="GG134" s="197"/>
      <c r="GH134" s="197"/>
      <c r="GI134" s="197"/>
      <c r="GJ134" s="197"/>
      <c r="GK134" s="197"/>
      <c r="GL134" s="197"/>
      <c r="GM134" s="197"/>
      <c r="GN134" s="197"/>
      <c r="GO134" s="197"/>
      <c r="GP134" s="197"/>
      <c r="GQ134" s="197"/>
      <c r="GR134" s="197"/>
      <c r="GS134" s="197"/>
      <c r="GT134" s="197"/>
      <c r="GU134" s="197"/>
      <c r="GV134" s="197"/>
      <c r="GW134" s="197"/>
      <c r="GX134" s="197"/>
      <c r="GY134" s="197"/>
      <c r="GZ134" s="197"/>
      <c r="HA134" s="197"/>
      <c r="HB134" s="197"/>
      <c r="HC134" s="197"/>
      <c r="HD134" s="197"/>
      <c r="HE134" s="197"/>
      <c r="HF134" s="197"/>
      <c r="HG134" s="197"/>
      <c r="HH134" s="197"/>
      <c r="HI134" s="197"/>
      <c r="HJ134" s="197"/>
      <c r="HK134" s="197"/>
      <c r="HL134" s="197"/>
      <c r="HM134" s="197"/>
      <c r="HN134" s="197"/>
      <c r="HO134" s="197"/>
      <c r="HP134" s="197"/>
    </row>
    <row r="135" spans="1:224" ht="15" customHeight="1">
      <c r="A135" s="160"/>
      <c r="B135" s="160"/>
      <c r="C135" s="23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AC135" s="162"/>
      <c r="AD135" s="162"/>
      <c r="AE135" s="162"/>
      <c r="AF135" s="162"/>
      <c r="AG135" s="314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197"/>
      <c r="AR135" s="197"/>
      <c r="AS135" s="197"/>
      <c r="AT135" s="197"/>
      <c r="AU135" s="197"/>
      <c r="AV135" s="197"/>
      <c r="AW135" s="197"/>
      <c r="AX135" s="197"/>
      <c r="AY135" s="197"/>
      <c r="AZ135" s="197"/>
      <c r="BA135" s="197"/>
      <c r="BB135" s="197"/>
      <c r="BC135" s="197"/>
      <c r="BD135" s="197"/>
      <c r="BE135" s="197"/>
      <c r="BF135" s="197"/>
      <c r="BG135" s="197"/>
      <c r="BH135" s="197"/>
      <c r="BI135" s="197"/>
      <c r="BJ135" s="197"/>
      <c r="BK135" s="197"/>
      <c r="BL135" s="197"/>
      <c r="BM135" s="197"/>
      <c r="BN135" s="197"/>
      <c r="BO135" s="197"/>
      <c r="BP135" s="197"/>
      <c r="BQ135" s="197"/>
      <c r="BR135" s="197"/>
      <c r="BS135" s="197"/>
      <c r="BT135" s="197"/>
      <c r="BU135" s="197"/>
      <c r="BV135" s="197"/>
      <c r="BW135" s="197"/>
      <c r="BX135" s="197"/>
      <c r="BY135" s="197"/>
      <c r="BZ135" s="197"/>
      <c r="CA135" s="197"/>
      <c r="CB135" s="197"/>
      <c r="CC135" s="197"/>
      <c r="CD135" s="197"/>
      <c r="CE135" s="197"/>
      <c r="CF135" s="197"/>
      <c r="CG135" s="197"/>
      <c r="CH135" s="197"/>
      <c r="CI135" s="197"/>
      <c r="CJ135" s="197"/>
      <c r="CK135" s="197"/>
      <c r="CL135" s="197"/>
      <c r="CM135" s="197"/>
      <c r="CN135" s="197"/>
      <c r="CO135" s="197"/>
      <c r="CP135" s="197"/>
      <c r="CQ135" s="197"/>
      <c r="CR135" s="197"/>
      <c r="CS135" s="197"/>
      <c r="CT135" s="197"/>
      <c r="CU135" s="197"/>
      <c r="CV135" s="197"/>
      <c r="CW135" s="197"/>
      <c r="CX135" s="197"/>
      <c r="CY135" s="197"/>
      <c r="CZ135" s="197"/>
      <c r="DA135" s="197"/>
      <c r="DB135" s="197"/>
      <c r="DC135" s="197"/>
      <c r="DD135" s="197"/>
      <c r="DE135" s="197"/>
      <c r="DF135" s="197"/>
      <c r="DG135" s="197"/>
      <c r="DH135" s="197"/>
      <c r="DI135" s="197"/>
      <c r="DJ135" s="197"/>
      <c r="DK135" s="197"/>
      <c r="DL135" s="197"/>
      <c r="DM135" s="197"/>
      <c r="DN135" s="197"/>
      <c r="DO135" s="197"/>
      <c r="DP135" s="197"/>
      <c r="DQ135" s="197"/>
      <c r="DR135" s="197"/>
      <c r="DS135" s="197"/>
      <c r="DT135" s="197"/>
      <c r="DU135" s="197"/>
      <c r="DV135" s="197"/>
      <c r="DW135" s="197"/>
      <c r="DX135" s="197"/>
      <c r="DY135" s="197"/>
      <c r="DZ135" s="197"/>
      <c r="EA135" s="197"/>
      <c r="EB135" s="197"/>
      <c r="EC135" s="197"/>
      <c r="ED135" s="197"/>
      <c r="EE135" s="197"/>
      <c r="EF135" s="197"/>
      <c r="EG135" s="197"/>
      <c r="EH135" s="197"/>
      <c r="EI135" s="197"/>
      <c r="EJ135" s="197"/>
      <c r="EK135" s="197"/>
      <c r="EL135" s="197"/>
      <c r="EM135" s="197"/>
      <c r="EN135" s="197"/>
      <c r="EO135" s="197"/>
      <c r="EP135" s="197"/>
      <c r="EQ135" s="197"/>
      <c r="ER135" s="197"/>
      <c r="ES135" s="197"/>
      <c r="ET135" s="197"/>
      <c r="EU135" s="197"/>
      <c r="EV135" s="197"/>
      <c r="EW135" s="197"/>
      <c r="EX135" s="197"/>
      <c r="EY135" s="197"/>
      <c r="EZ135" s="197"/>
      <c r="FA135" s="197"/>
      <c r="FB135" s="197"/>
      <c r="FC135" s="197"/>
      <c r="FD135" s="197"/>
      <c r="FE135" s="197"/>
      <c r="FF135" s="197"/>
      <c r="FG135" s="197"/>
      <c r="FH135" s="197"/>
      <c r="FI135" s="197"/>
      <c r="FJ135" s="197"/>
      <c r="FK135" s="197"/>
      <c r="FL135" s="265"/>
      <c r="FM135" s="197"/>
      <c r="FN135" s="197"/>
      <c r="FO135" s="197"/>
      <c r="FP135" s="197"/>
      <c r="FQ135" s="197"/>
      <c r="FR135" s="197"/>
      <c r="FS135" s="197"/>
      <c r="FT135" s="197"/>
      <c r="FU135" s="197"/>
      <c r="FV135" s="197"/>
      <c r="FW135" s="197"/>
      <c r="FX135" s="197"/>
      <c r="FY135" s="197"/>
      <c r="FZ135" s="197"/>
      <c r="GA135" s="197"/>
      <c r="GB135" s="197"/>
      <c r="GC135" s="197"/>
      <c r="GD135" s="197"/>
      <c r="GE135" s="197"/>
      <c r="GF135" s="197"/>
      <c r="GG135" s="197"/>
      <c r="GH135" s="197"/>
      <c r="GI135" s="197"/>
      <c r="GJ135" s="197"/>
      <c r="GK135" s="197"/>
      <c r="GL135" s="197"/>
      <c r="GM135" s="197"/>
      <c r="GN135" s="197"/>
      <c r="GO135" s="197"/>
      <c r="GP135" s="197"/>
      <c r="GQ135" s="197"/>
      <c r="GR135" s="197"/>
      <c r="GS135" s="197"/>
      <c r="GT135" s="197"/>
      <c r="GU135" s="197"/>
      <c r="GV135" s="197"/>
      <c r="GW135" s="197"/>
      <c r="GX135" s="197"/>
      <c r="GY135" s="197"/>
      <c r="GZ135" s="197"/>
      <c r="HA135" s="197"/>
      <c r="HB135" s="197"/>
      <c r="HC135" s="197"/>
      <c r="HD135" s="197"/>
      <c r="HE135" s="197"/>
      <c r="HF135" s="197"/>
      <c r="HG135" s="197"/>
      <c r="HH135" s="197"/>
      <c r="HI135" s="197"/>
      <c r="HJ135" s="197"/>
      <c r="HK135" s="197"/>
      <c r="HL135" s="197"/>
      <c r="HM135" s="197"/>
      <c r="HN135" s="197"/>
      <c r="HO135" s="197"/>
      <c r="HP135" s="197"/>
    </row>
    <row r="136" spans="1:224" ht="15" customHeight="1">
      <c r="A136" s="160"/>
      <c r="B136" s="160"/>
      <c r="C136" s="23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AC136" s="162"/>
      <c r="AD136" s="162"/>
      <c r="AE136" s="162"/>
      <c r="AF136" s="162"/>
      <c r="AG136" s="314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97"/>
      <c r="AR136" s="197"/>
      <c r="AS136" s="197"/>
      <c r="AT136" s="197"/>
      <c r="AU136" s="197"/>
      <c r="AV136" s="197"/>
      <c r="AW136" s="197"/>
      <c r="AX136" s="197"/>
      <c r="AY136" s="197"/>
      <c r="AZ136" s="197"/>
      <c r="BA136" s="197"/>
      <c r="BB136" s="197"/>
      <c r="BC136" s="197"/>
      <c r="BD136" s="197"/>
      <c r="BE136" s="197"/>
      <c r="BF136" s="197"/>
      <c r="BG136" s="197"/>
      <c r="BH136" s="197"/>
      <c r="BI136" s="197"/>
      <c r="BJ136" s="197"/>
      <c r="BK136" s="197"/>
      <c r="BL136" s="197"/>
      <c r="BM136" s="197"/>
      <c r="BN136" s="197"/>
      <c r="BO136" s="197"/>
      <c r="BP136" s="197"/>
      <c r="BQ136" s="197"/>
      <c r="BR136" s="197"/>
      <c r="BS136" s="197"/>
      <c r="BT136" s="197"/>
      <c r="BU136" s="197"/>
      <c r="BV136" s="197"/>
      <c r="BW136" s="197"/>
      <c r="BX136" s="197"/>
      <c r="BY136" s="197"/>
      <c r="BZ136" s="197"/>
      <c r="CA136" s="197"/>
      <c r="CB136" s="197"/>
      <c r="CC136" s="197"/>
      <c r="CD136" s="197"/>
      <c r="CE136" s="197"/>
      <c r="CF136" s="197"/>
      <c r="CG136" s="197"/>
      <c r="CH136" s="197"/>
      <c r="CI136" s="197"/>
      <c r="CJ136" s="197"/>
      <c r="CK136" s="197"/>
      <c r="CL136" s="197"/>
      <c r="CM136" s="197"/>
      <c r="CN136" s="197"/>
      <c r="CO136" s="197"/>
      <c r="CP136" s="197"/>
      <c r="CQ136" s="197"/>
      <c r="CR136" s="197"/>
      <c r="CS136" s="197"/>
      <c r="CT136" s="197"/>
      <c r="CU136" s="197"/>
      <c r="CV136" s="197"/>
      <c r="CW136" s="197"/>
      <c r="CX136" s="197"/>
      <c r="CY136" s="197"/>
      <c r="CZ136" s="197"/>
      <c r="DA136" s="197"/>
      <c r="DB136" s="197"/>
      <c r="DC136" s="197"/>
      <c r="DD136" s="197"/>
      <c r="DE136" s="197"/>
      <c r="DF136" s="197"/>
      <c r="DG136" s="197"/>
      <c r="DH136" s="197"/>
      <c r="DI136" s="197"/>
      <c r="DJ136" s="197"/>
      <c r="DK136" s="197"/>
      <c r="DL136" s="197"/>
      <c r="DM136" s="197"/>
      <c r="DN136" s="197"/>
      <c r="DO136" s="197"/>
      <c r="DP136" s="197"/>
      <c r="DQ136" s="197"/>
      <c r="DR136" s="197"/>
      <c r="DS136" s="197"/>
      <c r="DT136" s="197"/>
      <c r="DU136" s="197"/>
      <c r="DV136" s="197"/>
      <c r="DW136" s="197"/>
      <c r="DX136" s="197"/>
      <c r="DY136" s="197"/>
      <c r="DZ136" s="197"/>
      <c r="EA136" s="197"/>
      <c r="EB136" s="197"/>
      <c r="EC136" s="197"/>
      <c r="ED136" s="197"/>
      <c r="EE136" s="197"/>
      <c r="EF136" s="197"/>
      <c r="EG136" s="197"/>
      <c r="EH136" s="197"/>
      <c r="EI136" s="197"/>
      <c r="EJ136" s="197"/>
      <c r="EK136" s="197"/>
      <c r="EL136" s="197"/>
      <c r="EM136" s="197"/>
      <c r="EN136" s="197"/>
      <c r="EO136" s="197"/>
      <c r="EP136" s="197"/>
      <c r="EQ136" s="197"/>
      <c r="ER136" s="197"/>
      <c r="ES136" s="197"/>
      <c r="ET136" s="197"/>
      <c r="EU136" s="197"/>
      <c r="EV136" s="197"/>
      <c r="EW136" s="197"/>
      <c r="EX136" s="197"/>
      <c r="EY136" s="197"/>
      <c r="EZ136" s="197"/>
      <c r="FA136" s="197"/>
      <c r="FB136" s="197"/>
      <c r="FC136" s="197"/>
      <c r="FD136" s="197"/>
      <c r="FE136" s="197"/>
      <c r="FF136" s="197"/>
      <c r="FG136" s="197"/>
      <c r="FH136" s="197"/>
      <c r="FI136" s="197"/>
      <c r="FJ136" s="197"/>
      <c r="FK136" s="197"/>
      <c r="FL136" s="265"/>
      <c r="FM136" s="197"/>
      <c r="FN136" s="197"/>
      <c r="FO136" s="197"/>
      <c r="FP136" s="197"/>
      <c r="FQ136" s="197"/>
      <c r="FR136" s="197"/>
      <c r="FS136" s="197"/>
      <c r="FT136" s="197"/>
      <c r="FU136" s="197"/>
      <c r="FV136" s="197"/>
      <c r="FW136" s="197"/>
      <c r="FX136" s="197"/>
      <c r="FY136" s="197"/>
      <c r="FZ136" s="197"/>
      <c r="GA136" s="197"/>
      <c r="GB136" s="197"/>
      <c r="GC136" s="197"/>
      <c r="GD136" s="197"/>
      <c r="GE136" s="197"/>
      <c r="GF136" s="197"/>
      <c r="GG136" s="197"/>
      <c r="GH136" s="197"/>
      <c r="GI136" s="197"/>
      <c r="GJ136" s="197"/>
      <c r="GK136" s="197"/>
      <c r="GL136" s="197"/>
      <c r="GM136" s="197"/>
      <c r="GN136" s="197"/>
      <c r="GO136" s="197"/>
      <c r="GP136" s="197"/>
      <c r="GQ136" s="197"/>
      <c r="GR136" s="197"/>
      <c r="GS136" s="197"/>
      <c r="GT136" s="197"/>
      <c r="GU136" s="197"/>
      <c r="GV136" s="197"/>
      <c r="GW136" s="197"/>
      <c r="GX136" s="197"/>
      <c r="GY136" s="197"/>
      <c r="GZ136" s="197"/>
      <c r="HA136" s="197"/>
      <c r="HB136" s="197"/>
      <c r="HC136" s="197"/>
      <c r="HD136" s="197"/>
      <c r="HE136" s="197"/>
      <c r="HF136" s="197"/>
      <c r="HG136" s="197"/>
      <c r="HH136" s="197"/>
      <c r="HI136" s="197"/>
      <c r="HJ136" s="197"/>
      <c r="HK136" s="197"/>
      <c r="HL136" s="197"/>
      <c r="HM136" s="197"/>
      <c r="HN136" s="197"/>
      <c r="HO136" s="197"/>
      <c r="HP136" s="197"/>
    </row>
    <row r="137" spans="1:224" ht="15" customHeight="1">
      <c r="A137" s="160"/>
      <c r="B137" s="160"/>
      <c r="C137" s="23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AC137" s="162"/>
      <c r="AD137" s="162"/>
      <c r="AE137" s="162"/>
      <c r="AF137" s="162"/>
      <c r="AG137" s="314"/>
      <c r="AH137" s="162"/>
      <c r="AI137" s="162"/>
      <c r="AJ137" s="162"/>
      <c r="AK137" s="162"/>
      <c r="AL137" s="162"/>
      <c r="AM137" s="162"/>
      <c r="AN137" s="162"/>
      <c r="AO137" s="162"/>
      <c r="AP137" s="162"/>
      <c r="AQ137" s="197"/>
      <c r="AR137" s="197"/>
      <c r="AS137" s="197"/>
      <c r="AT137" s="197"/>
      <c r="AU137" s="197"/>
      <c r="AV137" s="197"/>
      <c r="AW137" s="197"/>
      <c r="AX137" s="197"/>
      <c r="AY137" s="197"/>
      <c r="AZ137" s="197"/>
      <c r="BA137" s="197"/>
      <c r="BB137" s="197"/>
      <c r="BC137" s="197"/>
      <c r="BD137" s="197"/>
      <c r="BE137" s="197"/>
      <c r="BF137" s="197"/>
      <c r="BG137" s="197"/>
      <c r="BH137" s="197"/>
      <c r="BI137" s="197"/>
      <c r="BJ137" s="197"/>
      <c r="BK137" s="197"/>
      <c r="BL137" s="197"/>
      <c r="BM137" s="197"/>
      <c r="BN137" s="197"/>
      <c r="BO137" s="197"/>
      <c r="BP137" s="197"/>
      <c r="BQ137" s="197"/>
      <c r="BR137" s="197"/>
      <c r="BS137" s="197"/>
      <c r="BT137" s="197"/>
      <c r="BU137" s="197"/>
      <c r="BV137" s="197"/>
      <c r="BW137" s="197"/>
      <c r="BX137" s="197"/>
      <c r="BY137" s="197"/>
      <c r="BZ137" s="197"/>
      <c r="CA137" s="197"/>
      <c r="CB137" s="197"/>
      <c r="CC137" s="197"/>
      <c r="CD137" s="197"/>
      <c r="CE137" s="197"/>
      <c r="CF137" s="197"/>
      <c r="CG137" s="197"/>
      <c r="CH137" s="197"/>
      <c r="CI137" s="197"/>
      <c r="CJ137" s="197"/>
      <c r="CK137" s="197"/>
      <c r="CL137" s="197"/>
      <c r="CM137" s="197"/>
      <c r="CN137" s="197"/>
      <c r="CO137" s="197"/>
      <c r="CP137" s="197"/>
      <c r="CQ137" s="197"/>
      <c r="CR137" s="197"/>
      <c r="CS137" s="197"/>
      <c r="CT137" s="197"/>
      <c r="CU137" s="197"/>
      <c r="CV137" s="197"/>
      <c r="CW137" s="197"/>
      <c r="CX137" s="197"/>
      <c r="CY137" s="197"/>
      <c r="CZ137" s="197"/>
      <c r="DA137" s="197"/>
      <c r="DB137" s="197"/>
      <c r="DC137" s="197"/>
      <c r="DD137" s="197"/>
      <c r="DE137" s="197"/>
      <c r="DF137" s="197"/>
      <c r="DG137" s="197"/>
      <c r="DH137" s="197"/>
      <c r="DI137" s="197"/>
      <c r="DJ137" s="197"/>
      <c r="DK137" s="197"/>
      <c r="DL137" s="197"/>
      <c r="DM137" s="197"/>
      <c r="DN137" s="197"/>
      <c r="DO137" s="197"/>
      <c r="DP137" s="197"/>
      <c r="DQ137" s="197"/>
      <c r="DR137" s="197"/>
      <c r="DS137" s="197"/>
      <c r="DT137" s="197"/>
      <c r="DU137" s="197"/>
      <c r="DV137" s="197"/>
      <c r="DW137" s="197"/>
      <c r="DX137" s="197"/>
      <c r="DY137" s="197"/>
      <c r="DZ137" s="197"/>
      <c r="EA137" s="197"/>
      <c r="EB137" s="197"/>
      <c r="EC137" s="197"/>
      <c r="ED137" s="197"/>
      <c r="EE137" s="197"/>
      <c r="EF137" s="197"/>
      <c r="EG137" s="197"/>
      <c r="EH137" s="197"/>
      <c r="EI137" s="197"/>
      <c r="EJ137" s="197"/>
      <c r="EK137" s="197"/>
      <c r="EL137" s="197"/>
      <c r="EM137" s="197"/>
      <c r="EN137" s="197"/>
      <c r="EO137" s="197"/>
      <c r="EP137" s="197"/>
      <c r="EQ137" s="197"/>
      <c r="ER137" s="197"/>
      <c r="ES137" s="197"/>
      <c r="ET137" s="197"/>
      <c r="EU137" s="197"/>
      <c r="EV137" s="197"/>
      <c r="EW137" s="197"/>
      <c r="EX137" s="197"/>
      <c r="EY137" s="197"/>
      <c r="EZ137" s="197"/>
      <c r="FA137" s="197"/>
      <c r="FB137" s="197"/>
      <c r="FC137" s="197"/>
      <c r="FD137" s="197"/>
      <c r="FE137" s="197"/>
      <c r="FF137" s="197"/>
      <c r="FG137" s="197"/>
      <c r="FH137" s="197"/>
      <c r="FI137" s="197"/>
      <c r="FJ137" s="197"/>
      <c r="FK137" s="197"/>
      <c r="FL137" s="265"/>
      <c r="FM137" s="197"/>
      <c r="FN137" s="197"/>
      <c r="FO137" s="197"/>
      <c r="FP137" s="197"/>
      <c r="FQ137" s="197"/>
      <c r="FR137" s="197"/>
      <c r="FS137" s="197"/>
      <c r="FT137" s="197"/>
      <c r="FU137" s="197"/>
      <c r="FV137" s="197"/>
      <c r="FW137" s="197"/>
      <c r="FX137" s="197"/>
      <c r="FY137" s="197"/>
      <c r="FZ137" s="197"/>
      <c r="GA137" s="197"/>
      <c r="GB137" s="197"/>
      <c r="GC137" s="197"/>
      <c r="GD137" s="197"/>
      <c r="GE137" s="197"/>
      <c r="GF137" s="197"/>
      <c r="GG137" s="197"/>
      <c r="GH137" s="197"/>
      <c r="GI137" s="197"/>
      <c r="GJ137" s="197"/>
      <c r="GK137" s="197"/>
      <c r="GL137" s="197"/>
      <c r="GM137" s="197"/>
      <c r="GN137" s="197"/>
      <c r="GO137" s="197"/>
      <c r="GP137" s="197"/>
      <c r="GQ137" s="197"/>
      <c r="GR137" s="197"/>
      <c r="GS137" s="197"/>
      <c r="GT137" s="197"/>
      <c r="GU137" s="197"/>
      <c r="GV137" s="197"/>
      <c r="GW137" s="197"/>
      <c r="GX137" s="197"/>
      <c r="GY137" s="197"/>
      <c r="GZ137" s="197"/>
      <c r="HA137" s="197"/>
      <c r="HB137" s="197"/>
      <c r="HC137" s="197"/>
      <c r="HD137" s="197"/>
      <c r="HE137" s="197"/>
      <c r="HF137" s="197"/>
      <c r="HG137" s="197"/>
      <c r="HH137" s="197"/>
      <c r="HI137" s="197"/>
      <c r="HJ137" s="197"/>
      <c r="HK137" s="197"/>
      <c r="HL137" s="197"/>
      <c r="HM137" s="197"/>
      <c r="HN137" s="197"/>
      <c r="HO137" s="197"/>
      <c r="HP137" s="197"/>
    </row>
    <row r="138" spans="1:224" ht="15" customHeight="1">
      <c r="A138" s="160"/>
      <c r="B138" s="160"/>
      <c r="C138" s="23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FL138" s="325"/>
    </row>
    <row r="139" spans="1:224" ht="15" customHeight="1">
      <c r="A139" s="160"/>
      <c r="B139" s="160"/>
      <c r="C139" s="23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</row>
    <row r="140" spans="1:224" ht="15" customHeight="1">
      <c r="A140" s="160"/>
      <c r="B140" s="160"/>
      <c r="C140" s="23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</row>
    <row r="141" spans="1:224" ht="15" customHeight="1">
      <c r="A141" s="160"/>
      <c r="B141" s="160"/>
      <c r="C141" s="23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</row>
    <row r="142" spans="1:224" ht="15" customHeight="1">
      <c r="A142" s="160"/>
      <c r="B142" s="160"/>
      <c r="C142" s="23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</row>
    <row r="143" spans="1:224" ht="15" customHeight="1">
      <c r="A143" s="160"/>
      <c r="B143" s="160"/>
      <c r="C143" s="23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</row>
    <row r="144" spans="1:224" ht="15" customHeight="1">
      <c r="A144" s="160"/>
      <c r="B144" s="160"/>
      <c r="C144" s="23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</row>
    <row r="145" spans="1:17" ht="15" customHeight="1">
      <c r="A145" s="160"/>
      <c r="B145" s="160"/>
      <c r="C145" s="23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</row>
    <row r="146" spans="1:17" ht="15" customHeight="1">
      <c r="A146" s="160"/>
      <c r="B146" s="160"/>
      <c r="C146" s="23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</row>
    <row r="147" spans="1:17" ht="15" customHeight="1">
      <c r="A147" s="160"/>
      <c r="B147" s="160"/>
      <c r="C147" s="23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</row>
    <row r="148" spans="1:17" ht="15" customHeight="1">
      <c r="A148" s="160"/>
      <c r="B148" s="160"/>
      <c r="C148" s="23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</row>
    <row r="149" spans="1:17" ht="15" customHeight="1">
      <c r="C149" s="233"/>
    </row>
    <row r="150" spans="1:17" ht="15" customHeight="1">
      <c r="C150" s="233"/>
    </row>
    <row r="151" spans="1:17" ht="15" customHeight="1">
      <c r="C151" s="233"/>
    </row>
    <row r="152" spans="1:17" ht="15" customHeight="1">
      <c r="C152" s="233"/>
    </row>
    <row r="153" spans="1:17" ht="15" customHeight="1">
      <c r="C153" s="233"/>
    </row>
    <row r="154" spans="1:17" ht="15" customHeight="1">
      <c r="C154" s="233"/>
    </row>
    <row r="155" spans="1:17" ht="15" customHeight="1">
      <c r="C155" s="233"/>
    </row>
    <row r="156" spans="1:17" ht="15" customHeight="1">
      <c r="C156" s="233"/>
    </row>
    <row r="157" spans="1:17" ht="15" customHeight="1">
      <c r="C157" s="233"/>
    </row>
    <row r="158" spans="1:17" ht="15" customHeight="1">
      <c r="C158" s="233"/>
    </row>
    <row r="159" spans="1:17" ht="15" customHeight="1">
      <c r="C159" s="233"/>
    </row>
    <row r="160" spans="1:17" ht="15" customHeight="1">
      <c r="C160" s="233"/>
    </row>
    <row r="161" spans="3:3" ht="15" customHeight="1">
      <c r="C161" s="233"/>
    </row>
    <row r="162" spans="3:3" ht="15" customHeight="1">
      <c r="C162" s="233"/>
    </row>
    <row r="163" spans="3:3" ht="15" customHeight="1">
      <c r="C163" s="233"/>
    </row>
    <row r="164" spans="3:3" ht="15" customHeight="1">
      <c r="C164" s="233"/>
    </row>
    <row r="165" spans="3:3" ht="15" customHeight="1">
      <c r="C165" s="233"/>
    </row>
    <row r="166" spans="3:3" ht="15" customHeight="1">
      <c r="C166" s="233"/>
    </row>
    <row r="167" spans="3:3" ht="15" customHeight="1">
      <c r="C167" s="233"/>
    </row>
    <row r="168" spans="3:3" ht="15" customHeight="1">
      <c r="C168" s="233"/>
    </row>
    <row r="169" spans="3:3" ht="15" customHeight="1">
      <c r="C169" s="233"/>
    </row>
    <row r="170" spans="3:3" ht="15" customHeight="1">
      <c r="C170" s="233"/>
    </row>
    <row r="171" spans="3:3" ht="15" customHeight="1">
      <c r="C171" s="233"/>
    </row>
    <row r="172" spans="3:3" ht="15" customHeight="1">
      <c r="C172" s="233"/>
    </row>
    <row r="173" spans="3:3" ht="15" customHeight="1">
      <c r="C173" s="233"/>
    </row>
    <row r="174" spans="3:3" ht="15" customHeight="1">
      <c r="C174" s="233"/>
    </row>
    <row r="175" spans="3:3" ht="15" customHeight="1">
      <c r="C175" s="233"/>
    </row>
    <row r="176" spans="3:3" ht="15" customHeight="1">
      <c r="C176" s="233"/>
    </row>
    <row r="177" spans="3:3" ht="15" customHeight="1">
      <c r="C177" s="233"/>
    </row>
    <row r="178" spans="3:3" ht="15" customHeight="1">
      <c r="C178" s="233"/>
    </row>
    <row r="179" spans="3:3" ht="15" customHeight="1">
      <c r="C179" s="233"/>
    </row>
    <row r="180" spans="3:3" ht="15" customHeight="1">
      <c r="C180" s="233"/>
    </row>
    <row r="181" spans="3:3" ht="15" customHeight="1">
      <c r="C181" s="233"/>
    </row>
    <row r="182" spans="3:3" ht="15" customHeight="1">
      <c r="C182" s="233"/>
    </row>
    <row r="183" spans="3:3" ht="15" customHeight="1">
      <c r="C183" s="233"/>
    </row>
    <row r="184" spans="3:3" ht="15" customHeight="1">
      <c r="C184" s="233"/>
    </row>
    <row r="185" spans="3:3" ht="15" customHeight="1">
      <c r="C185" s="233"/>
    </row>
    <row r="186" spans="3:3" ht="15" customHeight="1">
      <c r="C186" s="233"/>
    </row>
    <row r="187" spans="3:3" ht="15" customHeight="1">
      <c r="C187" s="233"/>
    </row>
    <row r="188" spans="3:3" ht="15" customHeight="1">
      <c r="C188" s="233"/>
    </row>
    <row r="189" spans="3:3" ht="15" customHeight="1">
      <c r="C189" s="233"/>
    </row>
    <row r="190" spans="3:3" ht="15" customHeight="1">
      <c r="C190" s="233"/>
    </row>
    <row r="191" spans="3:3" ht="15" customHeight="1">
      <c r="C191" s="233"/>
    </row>
    <row r="192" spans="3:3" ht="15" customHeight="1">
      <c r="C192" s="233"/>
    </row>
    <row r="193" spans="3:3" ht="15" customHeight="1">
      <c r="C193" s="233"/>
    </row>
    <row r="194" spans="3:3" ht="15" customHeight="1">
      <c r="C194" s="233"/>
    </row>
    <row r="195" spans="3:3" ht="15" customHeight="1">
      <c r="C195" s="233"/>
    </row>
    <row r="196" spans="3:3" ht="15" customHeight="1">
      <c r="C196" s="233"/>
    </row>
    <row r="197" spans="3:3" ht="15" customHeight="1">
      <c r="C197" s="233"/>
    </row>
    <row r="198" spans="3:3" ht="15" customHeight="1">
      <c r="C198" s="233"/>
    </row>
    <row r="199" spans="3:3" ht="15" customHeight="1">
      <c r="C199" s="233"/>
    </row>
    <row r="200" spans="3:3" ht="15" customHeight="1">
      <c r="C200" s="233"/>
    </row>
    <row r="201" spans="3:3" ht="15" customHeight="1">
      <c r="C201" s="233"/>
    </row>
    <row r="202" spans="3:3" ht="15" customHeight="1">
      <c r="C202" s="233"/>
    </row>
    <row r="203" spans="3:3" ht="15" customHeight="1">
      <c r="C203" s="233"/>
    </row>
    <row r="204" spans="3:3" ht="15" customHeight="1">
      <c r="C204" s="233"/>
    </row>
    <row r="205" spans="3:3" ht="15" customHeight="1">
      <c r="C205" s="233"/>
    </row>
    <row r="206" spans="3:3" ht="15" customHeight="1">
      <c r="C206" s="233"/>
    </row>
    <row r="207" spans="3:3" ht="15" customHeight="1">
      <c r="C207" s="233"/>
    </row>
    <row r="208" spans="3:3" ht="15" customHeight="1">
      <c r="C208" s="233"/>
    </row>
    <row r="209" spans="3:3" ht="15" customHeight="1">
      <c r="C209" s="233"/>
    </row>
    <row r="210" spans="3:3" ht="15" customHeight="1">
      <c r="C210" s="233"/>
    </row>
    <row r="211" spans="3:3" ht="15" customHeight="1">
      <c r="C211" s="233"/>
    </row>
    <row r="212" spans="3:3" ht="15" customHeight="1">
      <c r="C212" s="233"/>
    </row>
    <row r="213" spans="3:3" ht="15" customHeight="1">
      <c r="C213" s="233"/>
    </row>
    <row r="214" spans="3:3" ht="15" customHeight="1">
      <c r="C214" s="233"/>
    </row>
    <row r="215" spans="3:3" ht="15" customHeight="1">
      <c r="C215" s="233"/>
    </row>
    <row r="216" spans="3:3" ht="15" customHeight="1">
      <c r="C216" s="233"/>
    </row>
    <row r="217" spans="3:3" ht="15" customHeight="1"/>
    <row r="218" spans="3:3" ht="15" customHeight="1"/>
    <row r="219" spans="3:3" ht="15" customHeight="1"/>
    <row r="220" spans="3:3" ht="15" customHeight="1"/>
    <row r="221" spans="3:3" ht="15" customHeight="1"/>
    <row r="222" spans="3:3" ht="15" customHeight="1"/>
    <row r="223" spans="3:3" ht="15" customHeight="1"/>
    <row r="224" spans="3:3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</sheetData>
  <sheetProtection formatCells="0" formatColumns="0" formatRows="0" sort="0" autoFilter="0" pivotTables="0"/>
  <customSheetViews>
    <customSheetView guid="{A4D59F75-8091-4878-A19C-E6F7EFCC98D0}" fitToPage="1" hiddenColumns="1" showRuler="0">
      <selection activeCell="U18" sqref="U18"/>
      <pageMargins left="0" right="0" top="0" bottom="0" header="0" footer="0"/>
      <printOptions horizontalCentered="1" verticalCentered="1"/>
      <pageSetup paperSize="9" scale="10" orientation="portrait" r:id="rId1"/>
      <headerFooter alignWithMargins="0"/>
    </customSheetView>
    <customSheetView guid="{5F444141-AB98-4370-9413-F1F0A45DC16B}" fitToPage="1" hiddenRows="1" hiddenColumns="1" showRuler="0">
      <selection activeCell="B7" sqref="B7:B14"/>
      <pageMargins left="0" right="0" top="0" bottom="0" header="0" footer="0"/>
      <printOptions horizontalCentered="1" verticalCentered="1"/>
      <pageSetup paperSize="9" scale="10" orientation="portrait" r:id="rId2"/>
      <headerFooter alignWithMargins="0"/>
    </customSheetView>
    <customSheetView guid="{E484E83A-8AE1-4ACE-A5D4-7D98A52A9B4B}" fitToPage="1" hiddenRows="1" hiddenColumns="1" state="hidden" showRuler="0">
      <selection activeCell="T27" sqref="T27"/>
      <pageMargins left="0" right="0" top="0" bottom="0" header="0" footer="0"/>
      <printOptions horizontalCentered="1" verticalCentered="1"/>
      <pageSetup paperSize="9" scale="10" orientation="portrait" r:id="rId3"/>
      <headerFooter alignWithMargins="0"/>
    </customSheetView>
  </customSheetViews>
  <mergeCells count="34">
    <mergeCell ref="CT19:DE19"/>
    <mergeCell ref="AH12:AL12"/>
    <mergeCell ref="AK18:AV18"/>
    <mergeCell ref="AW18:BH18"/>
    <mergeCell ref="BJ18:BU18"/>
    <mergeCell ref="BV18:CG18"/>
    <mergeCell ref="AK19:AV19"/>
    <mergeCell ref="AW19:BH19"/>
    <mergeCell ref="BJ19:BU19"/>
    <mergeCell ref="BV19:CG19"/>
    <mergeCell ref="I5:K5"/>
    <mergeCell ref="H6:L6"/>
    <mergeCell ref="D9:E9"/>
    <mergeCell ref="F9:G9"/>
    <mergeCell ref="H9:I9"/>
    <mergeCell ref="J9:K9"/>
    <mergeCell ref="C5:D5"/>
    <mergeCell ref="N9:O9"/>
    <mergeCell ref="L9:M9"/>
    <mergeCell ref="N11:O11"/>
    <mergeCell ref="C11:C12"/>
    <mergeCell ref="D11:E11"/>
    <mergeCell ref="F11:G11"/>
    <mergeCell ref="H11:I11"/>
    <mergeCell ref="J11:K11"/>
    <mergeCell ref="L11:M11"/>
    <mergeCell ref="R11:S11"/>
    <mergeCell ref="T11:U11"/>
    <mergeCell ref="V11:W11"/>
    <mergeCell ref="P9:Q9"/>
    <mergeCell ref="R9:S9"/>
    <mergeCell ref="T9:U9"/>
    <mergeCell ref="V9:W9"/>
    <mergeCell ref="P11:Q11"/>
  </mergeCells>
  <phoneticPr fontId="3" type="noConversion"/>
  <printOptions horizontalCentered="1" verticalCentered="1"/>
  <pageMargins left="0" right="0" top="0" bottom="0" header="0" footer="0"/>
  <pageSetup paperSize="9" scale="10" orientation="portrait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6" r:id="rId7" name="List Box 2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9525</xdr:rowOff>
                  </from>
                  <to>
                    <xdr:col>2</xdr:col>
                    <xdr:colOff>1219200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workbookViewId="0">
      <selection activeCell="C28" sqref="C28"/>
    </sheetView>
  </sheetViews>
  <sheetFormatPr defaultColWidth="9.140625" defaultRowHeight="12.75"/>
  <cols>
    <col min="1" max="1" width="2" style="62" customWidth="1"/>
    <col min="2" max="2" width="62" style="62" customWidth="1"/>
    <col min="3" max="3" width="63.140625" style="62" customWidth="1"/>
    <col min="4" max="4" width="41.7109375" style="62" customWidth="1"/>
    <col min="5" max="5" width="20" style="62" customWidth="1"/>
    <col min="6" max="6" width="8.5703125" style="62" customWidth="1"/>
    <col min="7" max="7" width="5.42578125" style="62" customWidth="1"/>
    <col min="8" max="8" width="6.42578125" style="62" customWidth="1"/>
    <col min="9" max="9" width="8" style="62" customWidth="1"/>
    <col min="10" max="10" width="6.42578125" style="62" customWidth="1"/>
    <col min="11" max="11" width="9.28515625" style="62" customWidth="1"/>
    <col min="12" max="12" width="7.42578125" style="62" customWidth="1"/>
    <col min="13" max="13" width="17" style="62" customWidth="1"/>
    <col min="14" max="14" width="8.85546875" style="62" customWidth="1"/>
    <col min="15" max="15" width="83.140625" style="62" customWidth="1"/>
    <col min="16" max="16" width="6.42578125" style="62" customWidth="1"/>
    <col min="17" max="17" width="5.42578125" style="62" customWidth="1"/>
    <col min="18" max="18" width="6.42578125" style="62" customWidth="1"/>
    <col min="19" max="19" width="2.7109375" style="62" customWidth="1"/>
    <col min="20" max="20" width="6.5703125" style="62" customWidth="1"/>
    <col min="21" max="21" width="5.7109375" style="62" customWidth="1"/>
    <col min="22" max="22" width="11.7109375" style="43" customWidth="1"/>
    <col min="23" max="16384" width="9.140625" style="43"/>
  </cols>
  <sheetData>
    <row r="1" spans="1:3">
      <c r="A1" s="61">
        <v>2</v>
      </c>
      <c r="B1" s="62" t="s">
        <v>254</v>
      </c>
    </row>
    <row r="3" spans="1:3">
      <c r="B3" s="539" t="s">
        <v>194</v>
      </c>
      <c r="C3" s="539"/>
    </row>
    <row r="5" spans="1:3" ht="15" customHeight="1">
      <c r="B5" s="62" t="s">
        <v>197</v>
      </c>
      <c r="C5" s="62" t="s">
        <v>195</v>
      </c>
    </row>
    <row r="6" spans="1:3">
      <c r="B6" s="62" t="s">
        <v>198</v>
      </c>
      <c r="C6" s="62" t="s">
        <v>196</v>
      </c>
    </row>
    <row r="8" spans="1:3">
      <c r="B8" s="62" t="s">
        <v>206</v>
      </c>
      <c r="C8" s="62" t="s">
        <v>367</v>
      </c>
    </row>
    <row r="9" spans="1:3">
      <c r="B9" s="62" t="s">
        <v>204</v>
      </c>
      <c r="C9" s="62" t="s">
        <v>205</v>
      </c>
    </row>
    <row r="10" spans="1:3">
      <c r="B10" s="62" t="s">
        <v>211</v>
      </c>
      <c r="C10" s="62" t="s">
        <v>213</v>
      </c>
    </row>
    <row r="11" spans="1:3">
      <c r="B11" s="62" t="s">
        <v>212</v>
      </c>
      <c r="C11" s="62" t="s">
        <v>210</v>
      </c>
    </row>
    <row r="12" spans="1:3">
      <c r="B12" s="62" t="s">
        <v>214</v>
      </c>
      <c r="C12" s="62" t="s">
        <v>215</v>
      </c>
    </row>
    <row r="13" spans="1:3">
      <c r="B13" s="62" t="s">
        <v>209</v>
      </c>
      <c r="C13" s="62" t="s">
        <v>368</v>
      </c>
    </row>
    <row r="14" spans="1:3">
      <c r="B14" s="62" t="s">
        <v>369</v>
      </c>
      <c r="C14" s="62" t="s">
        <v>370</v>
      </c>
    </row>
    <row r="15" spans="1:3">
      <c r="B15" s="62" t="s">
        <v>207</v>
      </c>
      <c r="C15" s="62" t="s">
        <v>208</v>
      </c>
    </row>
    <row r="16" spans="1:3">
      <c r="B16" s="62" t="s">
        <v>199</v>
      </c>
      <c r="C16" s="62" t="s">
        <v>200</v>
      </c>
    </row>
    <row r="17" spans="2:3" ht="15" customHeight="1">
      <c r="B17" s="62" t="s">
        <v>201</v>
      </c>
      <c r="C17" s="62" t="s">
        <v>292</v>
      </c>
    </row>
    <row r="18" spans="2:3">
      <c r="B18" s="62" t="s">
        <v>371</v>
      </c>
      <c r="C18" s="62" t="s">
        <v>372</v>
      </c>
    </row>
    <row r="19" spans="2:3">
      <c r="B19" s="62" t="s">
        <v>293</v>
      </c>
      <c r="C19" s="62" t="s">
        <v>294</v>
      </c>
    </row>
    <row r="21" spans="2:3">
      <c r="B21" s="62" t="s">
        <v>220</v>
      </c>
      <c r="C21" s="62" t="s">
        <v>221</v>
      </c>
    </row>
    <row r="22" spans="2:3">
      <c r="B22" s="62" t="s">
        <v>202</v>
      </c>
      <c r="C22" s="62" t="s">
        <v>203</v>
      </c>
    </row>
    <row r="24" spans="2:3">
      <c r="B24" s="62" t="s">
        <v>333</v>
      </c>
    </row>
    <row r="25" spans="2:3">
      <c r="B25" s="62" t="s">
        <v>219</v>
      </c>
    </row>
    <row r="27" spans="2:3">
      <c r="B27" s="63" t="s">
        <v>170</v>
      </c>
    </row>
    <row r="28" spans="2:3">
      <c r="B28" s="63" t="s">
        <v>169</v>
      </c>
    </row>
    <row r="30" spans="2:3">
      <c r="B30" s="62" t="s">
        <v>216</v>
      </c>
    </row>
    <row r="31" spans="2:3">
      <c r="B31" s="62" t="s">
        <v>404</v>
      </c>
    </row>
    <row r="37" spans="2:20">
      <c r="B37" s="539" t="s">
        <v>247</v>
      </c>
      <c r="C37" s="539"/>
      <c r="D37" s="539"/>
      <c r="E37" s="539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</row>
    <row r="40" spans="2:20" ht="12.75" customHeight="1">
      <c r="B40" s="538" t="s">
        <v>242</v>
      </c>
      <c r="C40" s="538"/>
      <c r="D40" s="543" t="s">
        <v>248</v>
      </c>
      <c r="E40" s="543"/>
      <c r="F40" s="538" t="s">
        <v>243</v>
      </c>
      <c r="G40" s="538"/>
      <c r="H40" s="538"/>
      <c r="I40" s="44" t="s">
        <v>244</v>
      </c>
      <c r="J40" s="538" t="s">
        <v>245</v>
      </c>
      <c r="K40" s="538"/>
      <c r="L40" s="538"/>
      <c r="M40" s="538" t="s">
        <v>246</v>
      </c>
      <c r="N40" s="538"/>
      <c r="O40" s="538"/>
      <c r="P40" s="538"/>
    </row>
    <row r="41" spans="2:20">
      <c r="B41" s="538"/>
      <c r="C41" s="538"/>
      <c r="D41" s="543"/>
      <c r="E41" s="543"/>
      <c r="F41" s="64">
        <v>2008</v>
      </c>
      <c r="G41" s="65">
        <v>2009</v>
      </c>
      <c r="H41" s="65">
        <v>2010</v>
      </c>
      <c r="I41" s="65">
        <v>2011</v>
      </c>
      <c r="J41" s="65">
        <v>2012</v>
      </c>
      <c r="K41" s="65">
        <v>2013</v>
      </c>
      <c r="L41" s="65">
        <v>2014</v>
      </c>
      <c r="M41" s="65">
        <v>2011</v>
      </c>
      <c r="N41" s="65">
        <v>2012</v>
      </c>
      <c r="O41" s="65">
        <v>2013</v>
      </c>
      <c r="P41" s="65">
        <v>2014</v>
      </c>
    </row>
    <row r="42" spans="2:20">
      <c r="B42" s="541" t="s">
        <v>226</v>
      </c>
      <c r="C42" s="66" t="s">
        <v>227</v>
      </c>
      <c r="D42" s="544" t="s">
        <v>179</v>
      </c>
      <c r="E42" s="67" t="s">
        <v>180</v>
      </c>
      <c r="F42" s="544" t="s">
        <v>250</v>
      </c>
      <c r="G42" s="544"/>
      <c r="H42" s="544"/>
      <c r="I42" s="68" t="s">
        <v>251</v>
      </c>
      <c r="J42" s="545" t="s">
        <v>252</v>
      </c>
      <c r="K42" s="545"/>
      <c r="L42" s="545"/>
      <c r="M42" s="544" t="s">
        <v>253</v>
      </c>
      <c r="N42" s="544"/>
      <c r="O42" s="544"/>
      <c r="P42" s="544"/>
    </row>
    <row r="43" spans="2:20">
      <c r="B43" s="541"/>
      <c r="C43" s="69" t="s">
        <v>228</v>
      </c>
      <c r="D43" s="544"/>
      <c r="E43" s="67" t="s">
        <v>181</v>
      </c>
      <c r="G43" s="67"/>
      <c r="H43" s="67"/>
      <c r="I43" s="68"/>
      <c r="J43" s="67"/>
      <c r="K43" s="68"/>
      <c r="L43" s="67"/>
      <c r="M43" s="68"/>
      <c r="N43" s="67"/>
    </row>
    <row r="44" spans="2:20">
      <c r="B44" s="541"/>
      <c r="C44" s="66" t="s">
        <v>229</v>
      </c>
      <c r="D44" s="544"/>
      <c r="E44" s="67" t="s">
        <v>182</v>
      </c>
      <c r="F44" s="67"/>
      <c r="G44" s="68"/>
      <c r="H44" s="67"/>
      <c r="I44" s="68"/>
      <c r="J44" s="68"/>
      <c r="K44" s="68"/>
      <c r="L44" s="67"/>
      <c r="M44" s="67"/>
      <c r="N44" s="67"/>
    </row>
    <row r="45" spans="2:20">
      <c r="B45" s="541"/>
      <c r="C45" s="66" t="s">
        <v>230</v>
      </c>
      <c r="D45" s="544"/>
      <c r="E45" s="68" t="s">
        <v>183</v>
      </c>
      <c r="F45" s="68"/>
      <c r="G45" s="68"/>
      <c r="H45" s="68"/>
      <c r="I45" s="68"/>
      <c r="J45" s="68"/>
      <c r="K45" s="68"/>
      <c r="L45" s="68"/>
      <c r="M45" s="68"/>
      <c r="N45" s="68"/>
    </row>
    <row r="46" spans="2:20">
      <c r="B46" s="541"/>
      <c r="C46" s="66" t="s">
        <v>231</v>
      </c>
      <c r="D46" s="544"/>
      <c r="E46" s="68" t="s">
        <v>184</v>
      </c>
      <c r="F46" s="68"/>
      <c r="G46" s="68"/>
      <c r="H46" s="68"/>
      <c r="I46" s="68"/>
      <c r="J46" s="68"/>
      <c r="K46" s="68"/>
      <c r="L46" s="68"/>
      <c r="M46" s="68"/>
      <c r="N46" s="68"/>
    </row>
    <row r="47" spans="2:20">
      <c r="B47" s="541"/>
      <c r="C47" s="66" t="s">
        <v>232</v>
      </c>
      <c r="D47" s="544"/>
      <c r="E47" s="67" t="s">
        <v>185</v>
      </c>
      <c r="F47" s="68"/>
      <c r="G47" s="68"/>
      <c r="H47" s="68"/>
      <c r="I47" s="67"/>
      <c r="J47" s="67"/>
      <c r="K47" s="67"/>
      <c r="L47" s="67"/>
      <c r="M47" s="67"/>
      <c r="N47" s="67"/>
    </row>
    <row r="48" spans="2:20">
      <c r="B48" s="541"/>
      <c r="C48" s="66" t="s">
        <v>233</v>
      </c>
      <c r="D48" s="544"/>
      <c r="E48" s="68" t="s">
        <v>186</v>
      </c>
      <c r="F48" s="68"/>
      <c r="G48" s="68"/>
      <c r="H48" s="68"/>
      <c r="I48" s="68"/>
      <c r="J48" s="68"/>
      <c r="K48" s="68"/>
      <c r="L48" s="68"/>
      <c r="M48" s="68"/>
      <c r="N48" s="68"/>
    </row>
    <row r="49" spans="2:20">
      <c r="B49" s="541"/>
      <c r="C49" s="70" t="s">
        <v>234</v>
      </c>
      <c r="D49" s="544"/>
      <c r="E49" s="67" t="s">
        <v>249</v>
      </c>
      <c r="F49" s="68"/>
      <c r="G49" s="67"/>
      <c r="H49" s="67"/>
      <c r="I49" s="67"/>
      <c r="J49" s="67"/>
      <c r="K49" s="67"/>
      <c r="L49" s="67"/>
      <c r="M49" s="67"/>
      <c r="N49" s="67"/>
    </row>
    <row r="50" spans="2:20">
      <c r="B50" s="541"/>
      <c r="C50" s="66" t="s">
        <v>235</v>
      </c>
      <c r="D50" s="544"/>
      <c r="E50" s="68" t="s">
        <v>187</v>
      </c>
      <c r="F50" s="68"/>
      <c r="G50" s="68"/>
      <c r="H50" s="68"/>
      <c r="I50" s="68"/>
      <c r="J50" s="68"/>
      <c r="K50" s="68"/>
      <c r="L50" s="68"/>
      <c r="M50" s="68"/>
      <c r="N50" s="68"/>
    </row>
    <row r="51" spans="2:20">
      <c r="B51" s="541"/>
      <c r="C51" s="66" t="s">
        <v>381</v>
      </c>
      <c r="D51" s="544"/>
      <c r="E51" s="68" t="s">
        <v>382</v>
      </c>
      <c r="F51" s="68"/>
      <c r="G51" s="68"/>
      <c r="H51" s="68"/>
      <c r="I51" s="68"/>
      <c r="J51" s="68"/>
      <c r="K51" s="68"/>
      <c r="L51" s="68"/>
      <c r="M51" s="68"/>
      <c r="N51" s="68"/>
    </row>
    <row r="52" spans="2:20">
      <c r="B52" s="542" t="s">
        <v>236</v>
      </c>
      <c r="C52" s="71" t="s">
        <v>237</v>
      </c>
      <c r="D52" s="544" t="s">
        <v>188</v>
      </c>
      <c r="E52" s="68" t="s">
        <v>189</v>
      </c>
      <c r="F52" s="68"/>
      <c r="G52" s="68"/>
      <c r="H52" s="68"/>
      <c r="I52" s="68"/>
      <c r="J52" s="68"/>
      <c r="K52" s="68"/>
      <c r="L52" s="68"/>
      <c r="M52" s="68"/>
      <c r="N52" s="68"/>
    </row>
    <row r="53" spans="2:20">
      <c r="B53" s="542"/>
      <c r="C53" s="71" t="s">
        <v>238</v>
      </c>
      <c r="D53" s="544"/>
      <c r="E53" s="68" t="s">
        <v>190</v>
      </c>
      <c r="F53" s="68"/>
      <c r="G53" s="68"/>
      <c r="H53" s="68"/>
      <c r="I53" s="68"/>
      <c r="J53" s="68"/>
      <c r="K53" s="68"/>
      <c r="L53" s="68"/>
      <c r="M53" s="68"/>
      <c r="N53" s="68"/>
    </row>
    <row r="54" spans="2:20">
      <c r="B54" s="542"/>
      <c r="C54" s="71" t="s">
        <v>239</v>
      </c>
      <c r="D54" s="544"/>
      <c r="E54" s="68" t="s">
        <v>376</v>
      </c>
      <c r="F54" s="68"/>
      <c r="G54" s="68"/>
      <c r="H54" s="68"/>
      <c r="I54" s="68"/>
      <c r="J54" s="68"/>
      <c r="K54" s="67"/>
      <c r="L54" s="68"/>
      <c r="M54" s="68"/>
      <c r="N54" s="68"/>
    </row>
    <row r="55" spans="2:20">
      <c r="B55" s="542"/>
      <c r="C55" s="71" t="s">
        <v>377</v>
      </c>
      <c r="D55" s="544"/>
      <c r="E55" s="71" t="s">
        <v>379</v>
      </c>
      <c r="F55" s="68"/>
      <c r="G55" s="68"/>
      <c r="H55" s="68"/>
      <c r="I55" s="68"/>
      <c r="J55" s="68"/>
      <c r="K55" s="67"/>
      <c r="L55" s="68"/>
      <c r="M55" s="68"/>
      <c r="N55" s="68"/>
    </row>
    <row r="56" spans="2:20">
      <c r="B56" s="542"/>
      <c r="C56" s="71" t="s">
        <v>80</v>
      </c>
      <c r="D56" s="544"/>
      <c r="E56" s="68" t="s">
        <v>191</v>
      </c>
      <c r="F56" s="68"/>
      <c r="G56" s="67"/>
      <c r="H56" s="72"/>
      <c r="I56" s="72"/>
      <c r="J56" s="72"/>
      <c r="K56" s="72"/>
      <c r="L56" s="72"/>
      <c r="M56" s="72"/>
      <c r="N56" s="67"/>
    </row>
    <row r="57" spans="2:20">
      <c r="B57" s="542"/>
      <c r="C57" s="71" t="s">
        <v>240</v>
      </c>
      <c r="D57" s="544"/>
      <c r="E57" s="68" t="s">
        <v>192</v>
      </c>
      <c r="F57" s="68"/>
      <c r="G57" s="68"/>
      <c r="H57" s="68"/>
      <c r="I57" s="68"/>
      <c r="J57" s="72"/>
      <c r="K57" s="67"/>
      <c r="L57" s="68"/>
      <c r="M57" s="68"/>
      <c r="N57" s="68"/>
    </row>
    <row r="58" spans="2:20">
      <c r="B58" s="542"/>
      <c r="C58" s="71" t="s">
        <v>378</v>
      </c>
      <c r="D58" s="544"/>
      <c r="E58" s="68" t="s">
        <v>380</v>
      </c>
      <c r="F58" s="68"/>
      <c r="G58" s="68"/>
      <c r="H58" s="68"/>
      <c r="I58" s="68"/>
      <c r="J58" s="72"/>
      <c r="K58" s="67"/>
      <c r="L58" s="68"/>
      <c r="M58" s="68"/>
      <c r="N58" s="68"/>
    </row>
    <row r="59" spans="2:20">
      <c r="B59" s="542"/>
      <c r="C59" s="71" t="s">
        <v>241</v>
      </c>
      <c r="D59" s="544"/>
      <c r="E59" s="68" t="s">
        <v>193</v>
      </c>
      <c r="F59" s="68"/>
      <c r="G59" s="68"/>
      <c r="H59" s="68"/>
      <c r="I59" s="68"/>
      <c r="J59" s="68"/>
      <c r="K59" s="68"/>
      <c r="L59" s="72"/>
      <c r="M59" s="68"/>
      <c r="N59" s="68"/>
    </row>
    <row r="60" spans="2:20">
      <c r="B60" s="62" t="s">
        <v>335</v>
      </c>
      <c r="D60" s="62" t="s">
        <v>334</v>
      </c>
    </row>
    <row r="62" spans="2:20">
      <c r="B62" s="539" t="s">
        <v>255</v>
      </c>
      <c r="C62" s="539"/>
      <c r="D62" s="539"/>
      <c r="E62" s="539"/>
      <c r="F62" s="539"/>
      <c r="G62" s="539"/>
      <c r="H62" s="539"/>
      <c r="I62" s="539"/>
      <c r="J62" s="539"/>
      <c r="K62" s="539"/>
      <c r="L62" s="539"/>
      <c r="M62" s="539"/>
      <c r="N62" s="539"/>
      <c r="O62" s="539"/>
      <c r="P62" s="539"/>
      <c r="Q62" s="539"/>
      <c r="R62" s="539"/>
      <c r="S62" s="539"/>
      <c r="T62" s="539"/>
    </row>
    <row r="66" spans="2:22">
      <c r="B66" s="62" t="s">
        <v>373</v>
      </c>
    </row>
    <row r="67" spans="2:22">
      <c r="B67" s="62" t="s">
        <v>374</v>
      </c>
      <c r="M67" s="62" t="s">
        <v>340</v>
      </c>
      <c r="O67" s="62" t="s">
        <v>383</v>
      </c>
    </row>
    <row r="68" spans="2:22">
      <c r="D68" s="73"/>
      <c r="E68" s="74"/>
      <c r="F68" s="73"/>
      <c r="G68" s="74"/>
      <c r="H68" s="73"/>
      <c r="I68" s="74"/>
      <c r="J68" s="73"/>
      <c r="K68" s="74"/>
      <c r="L68" s="73"/>
      <c r="M68" s="74" t="s">
        <v>339</v>
      </c>
      <c r="N68" s="73"/>
      <c r="O68" s="74" t="s">
        <v>384</v>
      </c>
      <c r="P68" s="73"/>
      <c r="Q68" s="74"/>
      <c r="R68" s="73"/>
      <c r="S68" s="74"/>
      <c r="T68" s="73"/>
    </row>
    <row r="69" spans="2:22">
      <c r="C69" s="55">
        <v>2006</v>
      </c>
      <c r="D69" s="55"/>
      <c r="E69" s="55">
        <v>2007</v>
      </c>
      <c r="F69" s="55"/>
      <c r="G69" s="55">
        <v>2008</v>
      </c>
      <c r="H69" s="55"/>
      <c r="I69" s="55">
        <v>2009</v>
      </c>
      <c r="J69" s="55"/>
      <c r="K69" s="55">
        <v>2010</v>
      </c>
      <c r="L69" s="55"/>
      <c r="M69" s="55">
        <v>2011</v>
      </c>
      <c r="N69" s="55"/>
      <c r="O69" s="55">
        <v>2012</v>
      </c>
      <c r="P69" s="55"/>
      <c r="Q69" s="55">
        <v>2013</v>
      </c>
      <c r="R69" s="55"/>
      <c r="S69" s="55">
        <v>2014</v>
      </c>
      <c r="T69" s="55"/>
      <c r="U69" s="62">
        <v>2015</v>
      </c>
    </row>
    <row r="70" spans="2:22">
      <c r="B70" s="56" t="s">
        <v>127</v>
      </c>
      <c r="C70" s="57" t="s">
        <v>266</v>
      </c>
      <c r="D70" s="57" t="s">
        <v>150</v>
      </c>
      <c r="E70" s="57" t="s">
        <v>266</v>
      </c>
      <c r="F70" s="57" t="s">
        <v>150</v>
      </c>
      <c r="G70" s="57" t="s">
        <v>266</v>
      </c>
      <c r="H70" s="57" t="s">
        <v>150</v>
      </c>
      <c r="I70" s="57" t="s">
        <v>266</v>
      </c>
      <c r="J70" s="57" t="s">
        <v>150</v>
      </c>
      <c r="K70" s="57" t="s">
        <v>266</v>
      </c>
      <c r="L70" s="57" t="s">
        <v>150</v>
      </c>
      <c r="M70" s="57" t="s">
        <v>266</v>
      </c>
      <c r="N70" s="57" t="s">
        <v>150</v>
      </c>
      <c r="O70" s="57" t="s">
        <v>266</v>
      </c>
      <c r="P70" s="57" t="s">
        <v>150</v>
      </c>
      <c r="Q70" s="57" t="s">
        <v>266</v>
      </c>
      <c r="R70" s="57" t="s">
        <v>150</v>
      </c>
      <c r="S70" s="57" t="s">
        <v>266</v>
      </c>
      <c r="T70" s="57" t="s">
        <v>150</v>
      </c>
      <c r="U70" s="57" t="s">
        <v>266</v>
      </c>
      <c r="V70" s="45" t="s">
        <v>150</v>
      </c>
    </row>
    <row r="71" spans="2:22">
      <c r="B71" s="56" t="s">
        <v>256</v>
      </c>
      <c r="C71" s="57" t="s">
        <v>266</v>
      </c>
      <c r="D71" s="57" t="s">
        <v>164</v>
      </c>
      <c r="E71" s="57" t="s">
        <v>266</v>
      </c>
      <c r="F71" s="57" t="s">
        <v>164</v>
      </c>
      <c r="G71" s="57" t="s">
        <v>266</v>
      </c>
      <c r="H71" s="57" t="s">
        <v>164</v>
      </c>
      <c r="I71" s="57" t="s">
        <v>266</v>
      </c>
      <c r="J71" s="57" t="s">
        <v>164</v>
      </c>
      <c r="K71" s="57" t="s">
        <v>266</v>
      </c>
      <c r="L71" s="57" t="s">
        <v>164</v>
      </c>
      <c r="M71" s="57" t="s">
        <v>266</v>
      </c>
      <c r="N71" s="57" t="s">
        <v>164</v>
      </c>
      <c r="O71" s="57" t="s">
        <v>266</v>
      </c>
      <c r="P71" s="57" t="s">
        <v>164</v>
      </c>
      <c r="Q71" s="57" t="s">
        <v>266</v>
      </c>
      <c r="R71" s="57" t="s">
        <v>164</v>
      </c>
      <c r="S71" s="57" t="s">
        <v>266</v>
      </c>
      <c r="T71" s="57" t="s">
        <v>164</v>
      </c>
      <c r="U71" s="57" t="s">
        <v>266</v>
      </c>
      <c r="V71" s="45" t="s">
        <v>164</v>
      </c>
    </row>
    <row r="72" spans="2:22">
      <c r="B72" s="58" t="s">
        <v>128</v>
      </c>
      <c r="C72" s="74" t="s">
        <v>1</v>
      </c>
      <c r="D72" s="75"/>
      <c r="E72" s="76"/>
      <c r="F72" s="75"/>
      <c r="G72" s="76"/>
      <c r="H72" s="75"/>
      <c r="I72" s="76"/>
      <c r="J72" s="75"/>
      <c r="K72" s="76"/>
      <c r="L72" s="75"/>
      <c r="M72" s="76"/>
      <c r="N72" s="75"/>
      <c r="O72" s="76"/>
      <c r="P72" s="75"/>
      <c r="Q72" s="76"/>
      <c r="R72" s="75"/>
      <c r="S72" s="76"/>
      <c r="T72" s="75"/>
    </row>
    <row r="73" spans="2:22">
      <c r="B73" s="58" t="s">
        <v>2</v>
      </c>
      <c r="C73" s="74" t="s">
        <v>165</v>
      </c>
      <c r="D73" s="73"/>
      <c r="E73" s="74"/>
      <c r="F73" s="73"/>
      <c r="G73" s="74"/>
      <c r="H73" s="73"/>
      <c r="I73" s="74"/>
      <c r="J73" s="73"/>
      <c r="K73" s="74"/>
      <c r="L73" s="73"/>
      <c r="M73" s="74"/>
      <c r="N73" s="73"/>
      <c r="O73" s="74"/>
      <c r="P73" s="73"/>
      <c r="Q73" s="74"/>
      <c r="R73" s="73"/>
      <c r="S73" s="74"/>
      <c r="T73" s="73"/>
    </row>
    <row r="74" spans="2:22">
      <c r="B74" s="59" t="s">
        <v>3</v>
      </c>
      <c r="C74" s="74" t="s">
        <v>69</v>
      </c>
      <c r="D74" s="73"/>
      <c r="E74" s="74"/>
      <c r="F74" s="73"/>
      <c r="G74" s="74"/>
      <c r="H74" s="73"/>
      <c r="I74" s="74"/>
      <c r="J74" s="73"/>
      <c r="K74" s="74"/>
      <c r="L74" s="73"/>
      <c r="M74" s="74"/>
      <c r="N74" s="73"/>
      <c r="O74" s="74"/>
      <c r="P74" s="73"/>
      <c r="Q74" s="74"/>
      <c r="R74" s="73"/>
      <c r="S74" s="74"/>
      <c r="T74" s="73"/>
    </row>
    <row r="75" spans="2:22">
      <c r="B75" s="58" t="s">
        <v>5</v>
      </c>
      <c r="C75" s="74" t="s">
        <v>257</v>
      </c>
      <c r="D75" s="73"/>
      <c r="E75" s="74"/>
      <c r="F75" s="73"/>
      <c r="G75" s="74"/>
      <c r="H75" s="73"/>
      <c r="I75" s="74"/>
      <c r="J75" s="73"/>
      <c r="K75" s="74"/>
      <c r="L75" s="73"/>
      <c r="M75" s="74"/>
      <c r="N75" s="73"/>
      <c r="O75" s="74"/>
      <c r="P75" s="73"/>
      <c r="Q75" s="74"/>
      <c r="R75" s="73"/>
      <c r="S75" s="74"/>
      <c r="T75" s="73"/>
    </row>
    <row r="76" spans="2:22">
      <c r="B76" s="58" t="s">
        <v>7</v>
      </c>
      <c r="C76" s="77" t="s">
        <v>8</v>
      </c>
      <c r="D76" s="73"/>
      <c r="E76" s="74"/>
      <c r="F76" s="73"/>
      <c r="G76" s="74"/>
      <c r="H76" s="73"/>
      <c r="I76" s="74"/>
      <c r="J76" s="73"/>
      <c r="K76" s="74"/>
      <c r="L76" s="73"/>
      <c r="M76" s="74"/>
      <c r="N76" s="73"/>
      <c r="O76" s="74"/>
      <c r="P76" s="73"/>
      <c r="Q76" s="74"/>
      <c r="R76" s="73"/>
      <c r="S76" s="74"/>
      <c r="T76" s="73"/>
    </row>
    <row r="77" spans="2:22">
      <c r="B77" s="58" t="s">
        <v>9</v>
      </c>
      <c r="C77" s="77" t="s">
        <v>10</v>
      </c>
      <c r="D77" s="75"/>
      <c r="E77" s="76"/>
      <c r="F77" s="75"/>
      <c r="G77" s="76"/>
      <c r="H77" s="75"/>
      <c r="I77" s="76"/>
      <c r="J77" s="75"/>
      <c r="K77" s="76"/>
      <c r="L77" s="75"/>
      <c r="M77" s="76"/>
      <c r="N77" s="75"/>
      <c r="O77" s="76"/>
      <c r="P77" s="75"/>
      <c r="Q77" s="76"/>
      <c r="R77" s="75"/>
      <c r="S77" s="76"/>
      <c r="T77" s="75"/>
    </row>
    <row r="78" spans="2:22">
      <c r="B78" s="58" t="s">
        <v>12</v>
      </c>
      <c r="C78" s="77" t="s">
        <v>13</v>
      </c>
      <c r="D78" s="75"/>
      <c r="E78" s="74"/>
      <c r="F78" s="75"/>
      <c r="G78" s="74"/>
      <c r="H78" s="75"/>
      <c r="I78" s="74"/>
      <c r="J78" s="75"/>
      <c r="K78" s="74"/>
      <c r="L78" s="75"/>
      <c r="M78" s="74"/>
      <c r="N78" s="75"/>
      <c r="O78" s="74"/>
      <c r="P78" s="75"/>
      <c r="Q78" s="74"/>
      <c r="R78" s="75"/>
      <c r="S78" s="74"/>
      <c r="T78" s="75"/>
    </row>
    <row r="79" spans="2:22">
      <c r="B79" s="58" t="s">
        <v>14</v>
      </c>
      <c r="C79" s="77" t="s">
        <v>15</v>
      </c>
      <c r="D79" s="75"/>
      <c r="E79" s="74"/>
      <c r="F79" s="75"/>
      <c r="G79" s="74"/>
      <c r="H79" s="75"/>
      <c r="I79" s="74"/>
      <c r="J79" s="75"/>
      <c r="K79" s="74"/>
      <c r="L79" s="75"/>
      <c r="M79" s="74"/>
      <c r="N79" s="75"/>
      <c r="O79" s="74"/>
      <c r="P79" s="75"/>
      <c r="Q79" s="74"/>
      <c r="R79" s="75"/>
      <c r="S79" s="74"/>
      <c r="T79" s="75"/>
    </row>
    <row r="80" spans="2:22">
      <c r="B80" s="58" t="s">
        <v>17</v>
      </c>
      <c r="C80" s="77" t="s">
        <v>18</v>
      </c>
      <c r="D80" s="75"/>
      <c r="E80" s="74"/>
      <c r="F80" s="75"/>
      <c r="G80" s="74"/>
      <c r="H80" s="75"/>
      <c r="I80" s="74"/>
      <c r="J80" s="75"/>
      <c r="K80" s="74"/>
      <c r="L80" s="75"/>
      <c r="M80" s="74"/>
      <c r="N80" s="75"/>
      <c r="O80" s="74"/>
      <c r="P80" s="75"/>
      <c r="Q80" s="74"/>
      <c r="R80" s="75"/>
      <c r="S80" s="74"/>
      <c r="T80" s="75"/>
    </row>
    <row r="81" spans="2:20">
      <c r="B81" s="58" t="s">
        <v>19</v>
      </c>
      <c r="C81" s="77" t="s">
        <v>20</v>
      </c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  <c r="Q81" s="74"/>
      <c r="R81" s="75"/>
      <c r="S81" s="74"/>
      <c r="T81" s="75"/>
    </row>
    <row r="82" spans="2:20">
      <c r="B82" s="58" t="s">
        <v>21</v>
      </c>
      <c r="C82" s="77" t="s">
        <v>22</v>
      </c>
      <c r="D82" s="75"/>
      <c r="E82" s="76"/>
      <c r="F82" s="75"/>
      <c r="G82" s="76"/>
      <c r="H82" s="75"/>
      <c r="I82" s="76"/>
      <c r="J82" s="75"/>
      <c r="K82" s="76"/>
      <c r="L82" s="75"/>
      <c r="M82" s="76"/>
      <c r="N82" s="75"/>
      <c r="O82" s="76"/>
      <c r="P82" s="75"/>
      <c r="Q82" s="76"/>
      <c r="R82" s="75"/>
      <c r="S82" s="76"/>
      <c r="T82" s="75"/>
    </row>
    <row r="83" spans="2:20">
      <c r="B83" s="58" t="s">
        <v>23</v>
      </c>
      <c r="C83" s="77" t="s">
        <v>24</v>
      </c>
      <c r="D83" s="75"/>
      <c r="E83" s="74"/>
      <c r="F83" s="75"/>
      <c r="G83" s="74"/>
      <c r="H83" s="75"/>
      <c r="I83" s="74"/>
      <c r="J83" s="75"/>
      <c r="K83" s="74"/>
      <c r="L83" s="75"/>
      <c r="M83" s="74"/>
      <c r="N83" s="75"/>
      <c r="O83" s="74"/>
      <c r="P83" s="75"/>
      <c r="Q83" s="74"/>
      <c r="R83" s="75"/>
      <c r="S83" s="74"/>
      <c r="T83" s="75"/>
    </row>
    <row r="84" spans="2:20">
      <c r="B84" s="58" t="s">
        <v>25</v>
      </c>
      <c r="C84" s="77" t="s">
        <v>26</v>
      </c>
      <c r="D84" s="75"/>
      <c r="E84" s="74"/>
      <c r="F84" s="75"/>
      <c r="G84" s="74"/>
      <c r="H84" s="75"/>
      <c r="I84" s="74"/>
      <c r="J84" s="75"/>
      <c r="K84" s="74"/>
      <c r="L84" s="75"/>
      <c r="M84" s="74"/>
      <c r="N84" s="75"/>
      <c r="O84" s="74"/>
      <c r="P84" s="75"/>
      <c r="Q84" s="74"/>
      <c r="R84" s="75"/>
      <c r="S84" s="74"/>
      <c r="T84" s="75"/>
    </row>
    <row r="85" spans="2:20">
      <c r="B85" s="58" t="s">
        <v>27</v>
      </c>
      <c r="C85" s="77" t="s">
        <v>28</v>
      </c>
      <c r="D85" s="75"/>
      <c r="E85" s="74"/>
      <c r="F85" s="75"/>
      <c r="G85" s="74"/>
      <c r="H85" s="75"/>
      <c r="I85" s="74"/>
      <c r="J85" s="75"/>
      <c r="K85" s="74"/>
      <c r="L85" s="75"/>
      <c r="M85" s="74"/>
      <c r="N85" s="75"/>
      <c r="O85" s="74"/>
      <c r="P85" s="75"/>
      <c r="Q85" s="74"/>
      <c r="R85" s="75"/>
      <c r="S85" s="74"/>
      <c r="T85" s="75"/>
    </row>
    <row r="86" spans="2:20">
      <c r="B86" s="58" t="s">
        <v>29</v>
      </c>
      <c r="C86" s="77" t="s">
        <v>30</v>
      </c>
      <c r="D86" s="75"/>
      <c r="E86" s="74"/>
      <c r="F86" s="75"/>
      <c r="G86" s="74"/>
      <c r="H86" s="75"/>
      <c r="I86" s="74"/>
      <c r="J86" s="75"/>
      <c r="K86" s="74"/>
      <c r="L86" s="75"/>
      <c r="M86" s="74"/>
      <c r="N86" s="75"/>
      <c r="O86" s="74"/>
      <c r="P86" s="75"/>
      <c r="Q86" s="74"/>
      <c r="R86" s="75"/>
      <c r="S86" s="74"/>
      <c r="T86" s="75"/>
    </row>
    <row r="87" spans="2:20">
      <c r="B87" s="58" t="s">
        <v>31</v>
      </c>
      <c r="C87" s="77" t="s">
        <v>173</v>
      </c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  <c r="Q87" s="74"/>
      <c r="R87" s="75"/>
      <c r="S87" s="74"/>
      <c r="T87" s="75"/>
    </row>
    <row r="88" spans="2:20">
      <c r="B88" s="58" t="s">
        <v>32</v>
      </c>
      <c r="C88" s="63" t="s">
        <v>33</v>
      </c>
      <c r="D88" s="75"/>
      <c r="E88" s="74"/>
      <c r="F88" s="75"/>
      <c r="G88" s="74"/>
      <c r="H88" s="75"/>
      <c r="I88" s="74"/>
      <c r="J88" s="75"/>
      <c r="K88" s="74"/>
      <c r="L88" s="75"/>
      <c r="M88" s="74"/>
      <c r="N88" s="75"/>
      <c r="O88" s="74"/>
      <c r="P88" s="75"/>
      <c r="Q88" s="74"/>
      <c r="R88" s="75"/>
      <c r="S88" s="74"/>
      <c r="T88" s="75"/>
    </row>
    <row r="89" spans="2:20">
      <c r="B89" s="58" t="s">
        <v>34</v>
      </c>
      <c r="C89" s="63" t="s">
        <v>35</v>
      </c>
      <c r="D89" s="75"/>
      <c r="E89" s="76"/>
      <c r="F89" s="75"/>
      <c r="G89" s="76"/>
      <c r="H89" s="75"/>
      <c r="I89" s="76"/>
      <c r="J89" s="75"/>
      <c r="K89" s="76"/>
      <c r="L89" s="75"/>
      <c r="M89" s="76"/>
      <c r="N89" s="75"/>
      <c r="O89" s="76"/>
      <c r="P89" s="75"/>
      <c r="Q89" s="76"/>
      <c r="R89" s="75"/>
      <c r="S89" s="76"/>
      <c r="T89" s="75"/>
    </row>
    <row r="90" spans="2:20">
      <c r="B90" s="58" t="s">
        <v>37</v>
      </c>
      <c r="C90" s="63" t="s">
        <v>38</v>
      </c>
      <c r="D90" s="75"/>
      <c r="E90" s="74"/>
      <c r="F90" s="75"/>
      <c r="G90" s="74"/>
      <c r="H90" s="75"/>
      <c r="I90" s="74"/>
      <c r="J90" s="75"/>
      <c r="K90" s="74"/>
      <c r="L90" s="75"/>
      <c r="M90" s="74"/>
      <c r="N90" s="75"/>
      <c r="O90" s="74"/>
      <c r="P90" s="75"/>
      <c r="Q90" s="74"/>
      <c r="R90" s="75"/>
      <c r="S90" s="74"/>
      <c r="T90" s="75"/>
    </row>
    <row r="91" spans="2:20">
      <c r="B91" s="58" t="s">
        <v>39</v>
      </c>
      <c r="C91" s="63" t="s">
        <v>166</v>
      </c>
      <c r="D91" s="75"/>
      <c r="E91" s="74"/>
      <c r="F91" s="75"/>
      <c r="G91" s="74"/>
      <c r="H91" s="75"/>
      <c r="I91" s="74"/>
      <c r="J91" s="75"/>
      <c r="K91" s="74"/>
      <c r="L91" s="75"/>
      <c r="M91" s="74"/>
      <c r="N91" s="75"/>
      <c r="O91" s="74"/>
      <c r="P91" s="75"/>
      <c r="Q91" s="74"/>
      <c r="R91" s="75"/>
      <c r="S91" s="74"/>
      <c r="T91" s="75"/>
    </row>
    <row r="92" spans="2:20">
      <c r="B92" s="58" t="s">
        <v>40</v>
      </c>
      <c r="C92" s="63" t="s">
        <v>41</v>
      </c>
      <c r="D92" s="75"/>
      <c r="E92" s="74"/>
      <c r="F92" s="75"/>
      <c r="G92" s="74"/>
      <c r="H92" s="75"/>
      <c r="I92" s="74"/>
      <c r="J92" s="75"/>
      <c r="K92" s="74"/>
      <c r="L92" s="75"/>
      <c r="M92" s="74"/>
      <c r="N92" s="75"/>
      <c r="O92" s="74"/>
      <c r="P92" s="75"/>
      <c r="Q92" s="74"/>
      <c r="R92" s="75"/>
      <c r="S92" s="74"/>
      <c r="T92" s="75"/>
    </row>
    <row r="93" spans="2:20">
      <c r="B93" s="58" t="s">
        <v>42</v>
      </c>
      <c r="C93" s="63" t="s">
        <v>43</v>
      </c>
      <c r="D93" s="75"/>
      <c r="E93" s="74"/>
      <c r="F93" s="75"/>
      <c r="G93" s="74"/>
      <c r="H93" s="75"/>
      <c r="I93" s="74"/>
      <c r="J93" s="75"/>
      <c r="K93" s="74"/>
      <c r="L93" s="75"/>
      <c r="M93" s="74"/>
      <c r="N93" s="75"/>
      <c r="O93" s="74"/>
      <c r="P93" s="75"/>
      <c r="Q93" s="74"/>
      <c r="R93" s="75"/>
      <c r="S93" s="74"/>
      <c r="T93" s="75"/>
    </row>
    <row r="94" spans="2:20">
      <c r="B94" s="58" t="s">
        <v>45</v>
      </c>
      <c r="C94" s="63" t="s">
        <v>46</v>
      </c>
      <c r="D94" s="75"/>
      <c r="E94" s="76"/>
      <c r="F94" s="75"/>
      <c r="G94" s="76"/>
      <c r="H94" s="75"/>
      <c r="I94" s="76"/>
      <c r="J94" s="75"/>
      <c r="K94" s="76"/>
      <c r="L94" s="75"/>
      <c r="M94" s="76"/>
      <c r="N94" s="75"/>
      <c r="O94" s="76"/>
      <c r="P94" s="75"/>
      <c r="Q94" s="76"/>
      <c r="R94" s="75"/>
      <c r="S94" s="76"/>
      <c r="T94" s="75"/>
    </row>
    <row r="95" spans="2:20">
      <c r="B95" s="58" t="s">
        <v>47</v>
      </c>
      <c r="C95" s="63" t="s">
        <v>48</v>
      </c>
      <c r="D95" s="75"/>
      <c r="E95" s="76"/>
      <c r="F95" s="75"/>
      <c r="G95" s="76"/>
      <c r="H95" s="75"/>
      <c r="I95" s="76"/>
      <c r="J95" s="75"/>
      <c r="K95" s="76"/>
      <c r="L95" s="75"/>
      <c r="M95" s="76"/>
      <c r="N95" s="75"/>
      <c r="O95" s="76"/>
      <c r="P95" s="75"/>
      <c r="Q95" s="76"/>
      <c r="R95" s="75"/>
      <c r="S95" s="76"/>
      <c r="T95" s="75"/>
    </row>
    <row r="96" spans="2:20">
      <c r="B96" s="58" t="s">
        <v>50</v>
      </c>
      <c r="C96" s="63" t="s">
        <v>167</v>
      </c>
      <c r="D96" s="75"/>
      <c r="E96" s="76"/>
      <c r="F96" s="75"/>
      <c r="G96" s="76"/>
      <c r="H96" s="75"/>
      <c r="I96" s="76"/>
      <c r="J96" s="75"/>
      <c r="K96" s="76"/>
      <c r="L96" s="75"/>
      <c r="M96" s="76"/>
      <c r="N96" s="75"/>
      <c r="O96" s="76"/>
      <c r="P96" s="75"/>
      <c r="Q96" s="76"/>
      <c r="R96" s="75"/>
      <c r="S96" s="76"/>
      <c r="T96" s="75"/>
    </row>
    <row r="97" spans="2:20">
      <c r="B97" s="58" t="s">
        <v>51</v>
      </c>
      <c r="C97" s="63" t="s">
        <v>52</v>
      </c>
      <c r="D97" s="73"/>
      <c r="E97" s="74"/>
      <c r="F97" s="73"/>
      <c r="G97" s="74"/>
      <c r="H97" s="73"/>
      <c r="I97" s="74"/>
      <c r="J97" s="73"/>
      <c r="K97" s="74"/>
      <c r="L97" s="73"/>
      <c r="M97" s="74"/>
      <c r="N97" s="73"/>
      <c r="O97" s="74"/>
      <c r="P97" s="73"/>
      <c r="Q97" s="74"/>
      <c r="R97" s="73"/>
      <c r="S97" s="74"/>
      <c r="T97" s="73"/>
    </row>
    <row r="98" spans="2:20">
      <c r="B98" s="58" t="s">
        <v>53</v>
      </c>
      <c r="C98" s="63" t="s">
        <v>54</v>
      </c>
      <c r="D98" s="73"/>
      <c r="E98" s="74"/>
      <c r="F98" s="73"/>
      <c r="G98" s="74"/>
      <c r="H98" s="73"/>
      <c r="I98" s="74"/>
      <c r="J98" s="73"/>
      <c r="K98" s="74"/>
      <c r="L98" s="73"/>
      <c r="M98" s="74"/>
      <c r="N98" s="73"/>
      <c r="O98" s="74"/>
      <c r="P98" s="73"/>
      <c r="Q98" s="74"/>
      <c r="R98" s="73"/>
      <c r="S98" s="74"/>
      <c r="T98" s="73"/>
    </row>
    <row r="99" spans="2:20">
      <c r="B99" s="58" t="s">
        <v>55</v>
      </c>
      <c r="C99" s="63" t="s">
        <v>56</v>
      </c>
      <c r="D99" s="73"/>
      <c r="E99" s="74"/>
      <c r="F99" s="73"/>
      <c r="G99" s="74"/>
      <c r="H99" s="73"/>
      <c r="I99" s="74"/>
      <c r="J99" s="73"/>
      <c r="K99" s="74"/>
      <c r="L99" s="73"/>
      <c r="M99" s="74"/>
      <c r="N99" s="73"/>
      <c r="O99" s="74"/>
      <c r="P99" s="73"/>
      <c r="Q99" s="74"/>
      <c r="R99" s="73"/>
      <c r="S99" s="74"/>
      <c r="T99" s="73"/>
    </row>
    <row r="100" spans="2:20">
      <c r="B100" s="58" t="s">
        <v>57</v>
      </c>
      <c r="C100" s="63" t="s">
        <v>58</v>
      </c>
      <c r="D100" s="73"/>
      <c r="E100" s="74"/>
      <c r="F100" s="73"/>
      <c r="G100" s="74"/>
      <c r="H100" s="73"/>
      <c r="I100" s="74"/>
      <c r="J100" s="73"/>
      <c r="K100" s="74"/>
      <c r="L100" s="73"/>
      <c r="M100" s="74"/>
      <c r="N100" s="73"/>
      <c r="O100" s="74"/>
      <c r="P100" s="73"/>
      <c r="Q100" s="74"/>
      <c r="R100" s="73"/>
      <c r="S100" s="74"/>
      <c r="T100" s="73"/>
    </row>
    <row r="101" spans="2:20">
      <c r="B101" s="58" t="s">
        <v>59</v>
      </c>
      <c r="C101" s="63" t="s">
        <v>60</v>
      </c>
      <c r="D101" s="73"/>
      <c r="E101" s="74"/>
      <c r="F101" s="73"/>
      <c r="G101" s="74"/>
      <c r="H101" s="73"/>
      <c r="I101" s="74"/>
      <c r="J101" s="73"/>
      <c r="K101" s="74"/>
      <c r="L101" s="73"/>
      <c r="M101" s="74"/>
      <c r="N101" s="73"/>
      <c r="O101" s="74"/>
      <c r="P101" s="73"/>
      <c r="Q101" s="74"/>
      <c r="R101" s="73"/>
      <c r="S101" s="74"/>
      <c r="T101" s="73"/>
    </row>
    <row r="102" spans="2:20">
      <c r="B102" s="58" t="s">
        <v>53</v>
      </c>
      <c r="C102" s="63" t="s">
        <v>54</v>
      </c>
      <c r="D102" s="73"/>
      <c r="E102" s="74"/>
      <c r="F102" s="73"/>
      <c r="G102" s="74"/>
      <c r="H102" s="73"/>
      <c r="I102" s="74"/>
      <c r="J102" s="73"/>
      <c r="K102" s="74"/>
      <c r="L102" s="73"/>
      <c r="M102" s="74"/>
      <c r="N102" s="73"/>
      <c r="O102" s="74"/>
      <c r="P102" s="73"/>
      <c r="Q102" s="74"/>
      <c r="R102" s="73"/>
      <c r="S102" s="74"/>
      <c r="T102" s="73"/>
    </row>
    <row r="103" spans="2:20">
      <c r="B103" s="58" t="s">
        <v>258</v>
      </c>
      <c r="C103" s="63" t="s">
        <v>61</v>
      </c>
      <c r="D103" s="73"/>
      <c r="E103" s="74"/>
      <c r="F103" s="73"/>
      <c r="G103" s="74"/>
      <c r="H103" s="73"/>
      <c r="I103" s="74"/>
      <c r="J103" s="73"/>
      <c r="K103" s="74"/>
      <c r="L103" s="73"/>
      <c r="M103" s="74"/>
      <c r="N103" s="73"/>
      <c r="O103" s="74"/>
      <c r="P103" s="73"/>
      <c r="Q103" s="74"/>
      <c r="R103" s="73"/>
      <c r="S103" s="74"/>
      <c r="T103" s="73"/>
    </row>
    <row r="104" spans="2:20">
      <c r="B104" s="58" t="s">
        <v>62</v>
      </c>
      <c r="C104" s="63" t="s">
        <v>342</v>
      </c>
      <c r="D104" s="73"/>
      <c r="E104" s="74"/>
      <c r="F104" s="73"/>
      <c r="G104" s="74"/>
      <c r="H104" s="73"/>
      <c r="I104" s="74"/>
      <c r="J104" s="73"/>
      <c r="K104" s="74"/>
      <c r="L104" s="73"/>
      <c r="M104" s="74"/>
      <c r="N104" s="73"/>
      <c r="O104" s="74"/>
      <c r="P104" s="73"/>
      <c r="Q104" s="74"/>
      <c r="R104" s="73"/>
      <c r="S104" s="74"/>
      <c r="T104" s="73"/>
    </row>
    <row r="105" spans="2:20">
      <c r="B105" s="58" t="s">
        <v>126</v>
      </c>
      <c r="C105" s="63" t="s">
        <v>168</v>
      </c>
      <c r="D105" s="73"/>
      <c r="E105" s="74"/>
      <c r="F105" s="73"/>
      <c r="G105" s="74"/>
      <c r="H105" s="73"/>
      <c r="I105" s="74"/>
      <c r="J105" s="73"/>
      <c r="K105" s="74"/>
      <c r="L105" s="73"/>
      <c r="M105" s="74"/>
      <c r="N105" s="73"/>
      <c r="O105" s="74"/>
      <c r="P105" s="73"/>
      <c r="Q105" s="74"/>
      <c r="R105" s="73"/>
      <c r="S105" s="74"/>
      <c r="T105" s="73"/>
    </row>
    <row r="106" spans="2:20">
      <c r="B106" s="60" t="s">
        <v>63</v>
      </c>
      <c r="C106" s="63" t="s">
        <v>343</v>
      </c>
      <c r="D106" s="73"/>
      <c r="E106" s="74"/>
      <c r="F106" s="73"/>
      <c r="G106" s="74"/>
      <c r="H106" s="73"/>
      <c r="I106" s="74"/>
      <c r="J106" s="73"/>
      <c r="K106" s="74"/>
      <c r="L106" s="73"/>
      <c r="M106" s="74"/>
      <c r="N106" s="73"/>
      <c r="O106" s="74"/>
      <c r="P106" s="73"/>
      <c r="Q106" s="74"/>
      <c r="R106" s="73"/>
      <c r="S106" s="74"/>
      <c r="T106" s="73"/>
    </row>
    <row r="107" spans="2:20">
      <c r="B107" s="60" t="s">
        <v>64</v>
      </c>
      <c r="C107" s="63" t="s">
        <v>65</v>
      </c>
      <c r="D107" s="73"/>
      <c r="E107" s="74"/>
      <c r="F107" s="73"/>
      <c r="G107" s="74"/>
      <c r="H107" s="73"/>
      <c r="I107" s="74"/>
      <c r="J107" s="73"/>
      <c r="K107" s="74"/>
      <c r="L107" s="73"/>
      <c r="M107" s="74"/>
      <c r="N107" s="73"/>
      <c r="O107" s="74"/>
      <c r="P107" s="73"/>
      <c r="Q107" s="74"/>
      <c r="R107" s="73"/>
      <c r="S107" s="74"/>
      <c r="T107" s="73"/>
    </row>
    <row r="108" spans="2:20">
      <c r="B108" s="60" t="s">
        <v>66</v>
      </c>
      <c r="C108" s="63" t="s">
        <v>67</v>
      </c>
      <c r="D108" s="73"/>
      <c r="E108" s="74"/>
      <c r="F108" s="73"/>
      <c r="G108" s="74"/>
      <c r="H108" s="73"/>
      <c r="I108" s="74"/>
      <c r="J108" s="73"/>
      <c r="K108" s="74"/>
      <c r="L108" s="73"/>
      <c r="M108" s="74"/>
      <c r="N108" s="73"/>
      <c r="O108" s="74"/>
      <c r="P108" s="73"/>
      <c r="Q108" s="74"/>
      <c r="R108" s="73"/>
      <c r="S108" s="74"/>
      <c r="T108" s="73"/>
    </row>
    <row r="109" spans="2:20">
      <c r="B109" s="60" t="s">
        <v>68</v>
      </c>
      <c r="C109" s="63" t="s">
        <v>69</v>
      </c>
      <c r="D109" s="73"/>
      <c r="E109" s="74"/>
      <c r="F109" s="73"/>
      <c r="G109" s="74"/>
      <c r="H109" s="73"/>
      <c r="I109" s="74"/>
      <c r="J109" s="73"/>
      <c r="K109" s="74"/>
      <c r="L109" s="73"/>
      <c r="M109" s="74"/>
      <c r="N109" s="73"/>
      <c r="O109" s="74"/>
      <c r="P109" s="73"/>
      <c r="Q109" s="74"/>
      <c r="R109" s="73"/>
      <c r="S109" s="74"/>
      <c r="T109" s="73"/>
    </row>
    <row r="110" spans="2:20">
      <c r="B110" s="60" t="s">
        <v>70</v>
      </c>
      <c r="C110" s="63" t="s">
        <v>71</v>
      </c>
      <c r="D110" s="73"/>
      <c r="E110" s="74"/>
      <c r="F110" s="73"/>
      <c r="G110" s="74"/>
      <c r="H110" s="73"/>
      <c r="I110" s="74"/>
      <c r="J110" s="73"/>
      <c r="K110" s="74"/>
      <c r="L110" s="73"/>
      <c r="M110" s="74"/>
      <c r="N110" s="73"/>
      <c r="O110" s="74"/>
      <c r="P110" s="73"/>
      <c r="Q110" s="74"/>
      <c r="R110" s="73"/>
      <c r="S110" s="74"/>
      <c r="T110" s="73"/>
    </row>
    <row r="111" spans="2:20">
      <c r="B111" s="60" t="s">
        <v>72</v>
      </c>
      <c r="C111" s="63" t="s">
        <v>73</v>
      </c>
      <c r="D111" s="73"/>
      <c r="E111" s="74"/>
      <c r="F111" s="73"/>
      <c r="G111" s="74"/>
      <c r="H111" s="73"/>
      <c r="I111" s="74"/>
      <c r="J111" s="73"/>
      <c r="K111" s="74"/>
      <c r="L111" s="73"/>
      <c r="M111" s="74"/>
      <c r="N111" s="73"/>
      <c r="O111" s="74"/>
      <c r="P111" s="73"/>
      <c r="Q111" s="74"/>
      <c r="R111" s="73"/>
      <c r="S111" s="74"/>
      <c r="T111" s="73"/>
    </row>
    <row r="112" spans="2:20">
      <c r="B112" s="60" t="s">
        <v>129</v>
      </c>
      <c r="C112" s="63" t="s">
        <v>177</v>
      </c>
      <c r="D112" s="75"/>
      <c r="E112" s="76"/>
      <c r="F112" s="75"/>
      <c r="G112" s="76"/>
      <c r="H112" s="75"/>
      <c r="I112" s="76"/>
      <c r="J112" s="75"/>
      <c r="K112" s="76"/>
      <c r="L112" s="75"/>
      <c r="M112" s="76"/>
      <c r="N112" s="75"/>
      <c r="O112" s="76"/>
      <c r="P112" s="75"/>
      <c r="Q112" s="76"/>
      <c r="R112" s="75"/>
      <c r="S112" s="76"/>
      <c r="T112" s="75"/>
    </row>
    <row r="113" spans="2:20">
      <c r="B113" s="60" t="s">
        <v>75</v>
      </c>
      <c r="C113" s="63" t="s">
        <v>76</v>
      </c>
      <c r="D113" s="73"/>
      <c r="E113" s="74"/>
      <c r="F113" s="73"/>
      <c r="G113" s="74"/>
      <c r="H113" s="73"/>
      <c r="I113" s="74"/>
      <c r="J113" s="73"/>
      <c r="K113" s="74"/>
      <c r="L113" s="73"/>
      <c r="M113" s="74"/>
      <c r="N113" s="73"/>
      <c r="O113" s="74"/>
      <c r="P113" s="73"/>
      <c r="Q113" s="74"/>
      <c r="R113" s="73"/>
      <c r="S113" s="74"/>
      <c r="T113" s="73"/>
    </row>
    <row r="114" spans="2:20">
      <c r="B114" s="60" t="s">
        <v>77</v>
      </c>
      <c r="C114" s="63" t="s">
        <v>78</v>
      </c>
      <c r="D114" s="73"/>
      <c r="E114" s="74"/>
      <c r="F114" s="73"/>
      <c r="G114" s="74"/>
      <c r="H114" s="73"/>
      <c r="I114" s="74"/>
      <c r="J114" s="73"/>
      <c r="K114" s="74"/>
      <c r="L114" s="73"/>
      <c r="M114" s="74"/>
      <c r="N114" s="73"/>
      <c r="O114" s="74"/>
      <c r="P114" s="73"/>
      <c r="Q114" s="74"/>
      <c r="R114" s="73"/>
      <c r="S114" s="74"/>
      <c r="T114" s="73"/>
    </row>
    <row r="115" spans="2:20">
      <c r="B115" s="60" t="s">
        <v>79</v>
      </c>
      <c r="C115" s="63" t="s">
        <v>151</v>
      </c>
      <c r="D115" s="73"/>
      <c r="E115" s="74"/>
      <c r="F115" s="73"/>
      <c r="G115" s="74"/>
      <c r="H115" s="73"/>
      <c r="I115" s="74"/>
      <c r="J115" s="73"/>
      <c r="K115" s="74"/>
      <c r="L115" s="73"/>
      <c r="M115" s="74"/>
      <c r="N115" s="73"/>
      <c r="O115" s="74"/>
      <c r="P115" s="73"/>
      <c r="Q115" s="74"/>
      <c r="R115" s="73"/>
      <c r="S115" s="74"/>
      <c r="T115" s="73"/>
    </row>
    <row r="116" spans="2:20">
      <c r="B116" s="60" t="s">
        <v>80</v>
      </c>
      <c r="C116" s="63" t="s">
        <v>81</v>
      </c>
      <c r="D116" s="73"/>
      <c r="E116" s="74"/>
      <c r="F116" s="73"/>
      <c r="G116" s="74"/>
      <c r="H116" s="73"/>
      <c r="I116" s="74"/>
      <c r="J116" s="73"/>
      <c r="K116" s="74"/>
      <c r="L116" s="73"/>
      <c r="M116" s="74"/>
      <c r="N116" s="73"/>
      <c r="O116" s="74"/>
      <c r="P116" s="73"/>
      <c r="Q116" s="74"/>
      <c r="R116" s="73"/>
      <c r="S116" s="74"/>
      <c r="T116" s="73"/>
    </row>
    <row r="117" spans="2:20">
      <c r="B117" s="60" t="s">
        <v>82</v>
      </c>
      <c r="C117" s="63" t="s">
        <v>83</v>
      </c>
      <c r="D117" s="73"/>
      <c r="E117" s="74"/>
      <c r="F117" s="73"/>
      <c r="G117" s="74"/>
      <c r="H117" s="73"/>
      <c r="I117" s="74"/>
      <c r="J117" s="73"/>
      <c r="K117" s="74"/>
      <c r="L117" s="73"/>
      <c r="M117" s="74"/>
      <c r="N117" s="73"/>
      <c r="O117" s="74"/>
      <c r="P117" s="73"/>
      <c r="Q117" s="74"/>
      <c r="R117" s="73"/>
      <c r="S117" s="74"/>
      <c r="T117" s="73"/>
    </row>
    <row r="118" spans="2:20">
      <c r="B118" s="60" t="s">
        <v>84</v>
      </c>
      <c r="C118" s="63" t="s">
        <v>85</v>
      </c>
      <c r="D118" s="75"/>
      <c r="E118" s="76"/>
      <c r="F118" s="75"/>
      <c r="G118" s="76"/>
      <c r="H118" s="75"/>
      <c r="I118" s="76"/>
      <c r="J118" s="75"/>
      <c r="K118" s="76"/>
      <c r="L118" s="75"/>
      <c r="M118" s="76"/>
      <c r="N118" s="75"/>
      <c r="O118" s="76"/>
      <c r="P118" s="75"/>
      <c r="Q118" s="76"/>
      <c r="R118" s="75"/>
      <c r="S118" s="76"/>
      <c r="T118" s="75"/>
    </row>
    <row r="119" spans="2:20">
      <c r="B119" s="60" t="s">
        <v>86</v>
      </c>
      <c r="C119" s="63" t="s">
        <v>344</v>
      </c>
      <c r="D119" s="73"/>
      <c r="E119" s="74"/>
      <c r="F119" s="73"/>
      <c r="G119" s="74"/>
      <c r="H119" s="73"/>
      <c r="I119" s="74"/>
      <c r="J119" s="73"/>
      <c r="K119" s="74"/>
      <c r="L119" s="73"/>
      <c r="M119" s="74"/>
      <c r="N119" s="73"/>
      <c r="O119" s="74"/>
      <c r="P119" s="73"/>
      <c r="Q119" s="74"/>
      <c r="R119" s="73"/>
      <c r="S119" s="74"/>
      <c r="T119" s="73"/>
    </row>
    <row r="120" spans="2:20">
      <c r="B120" s="60" t="s">
        <v>130</v>
      </c>
      <c r="C120" s="63" t="s">
        <v>178</v>
      </c>
      <c r="D120" s="73"/>
      <c r="E120" s="74"/>
      <c r="F120" s="73"/>
      <c r="G120" s="74"/>
      <c r="H120" s="73"/>
      <c r="I120" s="74"/>
      <c r="J120" s="73"/>
      <c r="K120" s="74"/>
      <c r="L120" s="73"/>
      <c r="M120" s="74"/>
      <c r="N120" s="73"/>
      <c r="O120" s="74"/>
      <c r="P120" s="73"/>
      <c r="Q120" s="74"/>
      <c r="R120" s="73"/>
      <c r="S120" s="74"/>
      <c r="T120" s="73"/>
    </row>
    <row r="121" spans="2:20">
      <c r="B121" s="60" t="s">
        <v>87</v>
      </c>
      <c r="C121" s="63" t="s">
        <v>88</v>
      </c>
      <c r="D121" s="73"/>
      <c r="E121" s="74"/>
      <c r="F121" s="73"/>
      <c r="G121" s="74"/>
      <c r="H121" s="73"/>
      <c r="I121" s="74"/>
      <c r="J121" s="73"/>
      <c r="K121" s="74"/>
      <c r="L121" s="73"/>
      <c r="M121" s="74"/>
      <c r="N121" s="73"/>
      <c r="O121" s="74"/>
      <c r="P121" s="73"/>
      <c r="Q121" s="74"/>
      <c r="R121" s="73"/>
      <c r="S121" s="74"/>
      <c r="T121" s="73"/>
    </row>
    <row r="122" spans="2:20">
      <c r="B122" s="60" t="s">
        <v>89</v>
      </c>
      <c r="C122" s="63" t="s">
        <v>90</v>
      </c>
      <c r="D122" s="73"/>
      <c r="E122" s="74"/>
      <c r="F122" s="73"/>
      <c r="G122" s="74"/>
      <c r="H122" s="73"/>
      <c r="I122" s="74"/>
      <c r="J122" s="73"/>
      <c r="K122" s="74"/>
      <c r="L122" s="73"/>
      <c r="M122" s="74"/>
      <c r="N122" s="73"/>
      <c r="O122" s="74"/>
      <c r="P122" s="73"/>
      <c r="Q122" s="74"/>
      <c r="R122" s="73"/>
      <c r="S122" s="74"/>
      <c r="T122" s="73"/>
    </row>
    <row r="123" spans="2:20">
      <c r="B123" s="60" t="s">
        <v>91</v>
      </c>
      <c r="C123" s="63" t="s">
        <v>92</v>
      </c>
      <c r="D123" s="73"/>
      <c r="E123" s="74"/>
      <c r="F123" s="73"/>
      <c r="G123" s="74"/>
      <c r="H123" s="73"/>
      <c r="I123" s="74"/>
      <c r="J123" s="73"/>
      <c r="K123" s="74"/>
      <c r="L123" s="73"/>
      <c r="M123" s="74"/>
      <c r="N123" s="73"/>
      <c r="O123" s="74"/>
      <c r="P123" s="73"/>
      <c r="Q123" s="74"/>
      <c r="R123" s="73"/>
      <c r="S123" s="74"/>
      <c r="T123" s="73"/>
    </row>
    <row r="124" spans="2:20">
      <c r="B124" s="60" t="s">
        <v>93</v>
      </c>
      <c r="C124" s="63" t="s">
        <v>94</v>
      </c>
      <c r="D124" s="75"/>
      <c r="E124" s="76"/>
      <c r="F124" s="75"/>
      <c r="G124" s="76"/>
      <c r="H124" s="75"/>
      <c r="I124" s="76"/>
      <c r="J124" s="75"/>
      <c r="K124" s="76"/>
      <c r="L124" s="75"/>
      <c r="M124" s="76"/>
      <c r="N124" s="75"/>
      <c r="O124" s="76"/>
      <c r="P124" s="75"/>
      <c r="Q124" s="76"/>
      <c r="R124" s="75"/>
      <c r="S124" s="76"/>
      <c r="T124" s="75"/>
    </row>
    <row r="125" spans="2:20">
      <c r="B125" s="60" t="s">
        <v>95</v>
      </c>
      <c r="C125" s="63" t="s">
        <v>96</v>
      </c>
      <c r="D125" s="75"/>
      <c r="E125" s="76"/>
      <c r="F125" s="75"/>
      <c r="G125" s="76"/>
      <c r="H125" s="75"/>
      <c r="I125" s="76"/>
      <c r="J125" s="75"/>
      <c r="K125" s="76"/>
      <c r="L125" s="75"/>
      <c r="M125" s="76"/>
      <c r="N125" s="75"/>
      <c r="O125" s="76"/>
      <c r="P125" s="75"/>
      <c r="Q125" s="76"/>
      <c r="R125" s="75"/>
      <c r="S125" s="76"/>
      <c r="T125" s="75"/>
    </row>
    <row r="126" spans="2:20">
      <c r="B126" s="60" t="s">
        <v>97</v>
      </c>
      <c r="C126" s="63" t="s">
        <v>98</v>
      </c>
      <c r="D126" s="75"/>
      <c r="E126" s="76"/>
      <c r="F126" s="75"/>
      <c r="G126" s="76"/>
      <c r="H126" s="75"/>
      <c r="I126" s="76"/>
      <c r="J126" s="75"/>
      <c r="K126" s="76"/>
      <c r="L126" s="75"/>
      <c r="M126" s="76"/>
      <c r="N126" s="75"/>
      <c r="O126" s="76"/>
      <c r="P126" s="75"/>
      <c r="Q126" s="76"/>
      <c r="R126" s="75"/>
      <c r="S126" s="76"/>
      <c r="T126" s="75"/>
    </row>
    <row r="127" spans="2:20">
      <c r="B127" s="60" t="s">
        <v>100</v>
      </c>
      <c r="C127" s="63" t="s">
        <v>101</v>
      </c>
      <c r="D127" s="75"/>
      <c r="E127" s="76"/>
      <c r="F127" s="75"/>
      <c r="G127" s="76"/>
      <c r="H127" s="75"/>
      <c r="I127" s="76"/>
      <c r="J127" s="75"/>
      <c r="K127" s="76"/>
      <c r="L127" s="75"/>
      <c r="M127" s="76"/>
      <c r="N127" s="75"/>
      <c r="O127" s="76"/>
      <c r="P127" s="75"/>
      <c r="Q127" s="76"/>
      <c r="R127" s="75"/>
      <c r="S127" s="76"/>
      <c r="T127" s="75"/>
    </row>
    <row r="128" spans="2:20">
      <c r="B128" s="60" t="s">
        <v>102</v>
      </c>
      <c r="C128" s="63" t="s">
        <v>103</v>
      </c>
      <c r="D128" s="75"/>
      <c r="E128" s="76"/>
      <c r="F128" s="75"/>
      <c r="G128" s="76"/>
      <c r="H128" s="75"/>
      <c r="I128" s="76"/>
      <c r="J128" s="75"/>
      <c r="K128" s="76"/>
      <c r="L128" s="75"/>
      <c r="M128" s="76"/>
      <c r="N128" s="75"/>
      <c r="O128" s="76"/>
      <c r="P128" s="75"/>
      <c r="Q128" s="76"/>
      <c r="R128" s="75"/>
      <c r="S128" s="76"/>
      <c r="T128" s="75"/>
    </row>
    <row r="129" spans="2:20">
      <c r="B129" s="60" t="s">
        <v>104</v>
      </c>
      <c r="C129" s="63" t="s">
        <v>105</v>
      </c>
      <c r="D129" s="75"/>
      <c r="E129" s="76"/>
      <c r="F129" s="75"/>
      <c r="G129" s="76"/>
      <c r="H129" s="75"/>
      <c r="I129" s="76"/>
      <c r="J129" s="75"/>
      <c r="K129" s="76"/>
      <c r="L129" s="75"/>
      <c r="M129" s="76"/>
      <c r="N129" s="75"/>
      <c r="O129" s="76"/>
      <c r="P129" s="75"/>
      <c r="Q129" s="76"/>
      <c r="R129" s="75"/>
      <c r="S129" s="76"/>
      <c r="T129" s="75"/>
    </row>
    <row r="130" spans="2:20">
      <c r="B130" s="60" t="s">
        <v>106</v>
      </c>
      <c r="C130" s="63" t="s">
        <v>107</v>
      </c>
      <c r="D130" s="75"/>
      <c r="E130" s="76"/>
      <c r="F130" s="75"/>
      <c r="G130" s="76"/>
      <c r="H130" s="75"/>
      <c r="I130" s="76"/>
      <c r="J130" s="75"/>
      <c r="K130" s="76"/>
      <c r="L130" s="75"/>
      <c r="M130" s="76"/>
      <c r="N130" s="75"/>
      <c r="O130" s="76"/>
      <c r="P130" s="75"/>
      <c r="Q130" s="76"/>
      <c r="R130" s="75"/>
      <c r="S130" s="76"/>
      <c r="T130" s="75"/>
    </row>
    <row r="131" spans="2:20">
      <c r="B131" s="60" t="s">
        <v>108</v>
      </c>
      <c r="C131" s="63" t="s">
        <v>171</v>
      </c>
      <c r="D131" s="75"/>
      <c r="E131" s="76"/>
      <c r="F131" s="75"/>
      <c r="G131" s="76"/>
      <c r="H131" s="75"/>
      <c r="I131" s="76"/>
      <c r="J131" s="75"/>
      <c r="K131" s="76"/>
      <c r="L131" s="75"/>
      <c r="M131" s="76"/>
      <c r="N131" s="75"/>
      <c r="O131" s="76"/>
      <c r="P131" s="75"/>
      <c r="Q131" s="76"/>
      <c r="R131" s="75"/>
      <c r="S131" s="76"/>
      <c r="T131" s="75"/>
    </row>
    <row r="132" spans="2:20">
      <c r="B132" s="60" t="s">
        <v>109</v>
      </c>
      <c r="C132" s="63" t="s">
        <v>172</v>
      </c>
      <c r="D132" s="73"/>
      <c r="E132" s="74"/>
      <c r="F132" s="73"/>
      <c r="G132" s="74"/>
      <c r="H132" s="73"/>
      <c r="I132" s="74"/>
      <c r="J132" s="73"/>
      <c r="K132" s="74"/>
      <c r="L132" s="73"/>
      <c r="M132" s="74"/>
      <c r="N132" s="73"/>
      <c r="O132" s="74"/>
      <c r="P132" s="73"/>
      <c r="Q132" s="74"/>
      <c r="R132" s="73"/>
      <c r="S132" s="74"/>
      <c r="T132" s="73"/>
    </row>
    <row r="133" spans="2:20">
      <c r="B133" s="60" t="s">
        <v>131</v>
      </c>
      <c r="C133" s="63" t="s">
        <v>174</v>
      </c>
      <c r="D133" s="73"/>
      <c r="E133" s="74"/>
      <c r="F133" s="73"/>
      <c r="G133" s="74"/>
      <c r="H133" s="73"/>
      <c r="I133" s="74"/>
      <c r="J133" s="73"/>
      <c r="K133" s="74"/>
      <c r="L133" s="73"/>
      <c r="M133" s="74"/>
      <c r="N133" s="73"/>
      <c r="O133" s="74"/>
      <c r="P133" s="73"/>
      <c r="Q133" s="74"/>
      <c r="R133" s="73"/>
      <c r="S133" s="74"/>
      <c r="T133" s="73"/>
    </row>
    <row r="134" spans="2:20">
      <c r="B134" s="60" t="s">
        <v>111</v>
      </c>
      <c r="C134" s="63" t="s">
        <v>112</v>
      </c>
      <c r="D134" s="73"/>
      <c r="E134" s="74"/>
      <c r="F134" s="73"/>
      <c r="G134" s="74"/>
      <c r="H134" s="73"/>
      <c r="I134" s="74"/>
      <c r="J134" s="73"/>
      <c r="K134" s="74"/>
      <c r="L134" s="73"/>
      <c r="M134" s="74"/>
      <c r="N134" s="73"/>
      <c r="O134" s="74"/>
      <c r="P134" s="73"/>
      <c r="Q134" s="74"/>
      <c r="R134" s="73"/>
      <c r="S134" s="74"/>
      <c r="T134" s="73"/>
    </row>
    <row r="135" spans="2:20">
      <c r="B135" s="60" t="s">
        <v>118</v>
      </c>
      <c r="C135" s="63" t="s">
        <v>119</v>
      </c>
      <c r="D135" s="73"/>
      <c r="E135" s="74"/>
      <c r="F135" s="73"/>
      <c r="G135" s="74"/>
      <c r="H135" s="73"/>
      <c r="I135" s="74"/>
      <c r="J135" s="73"/>
      <c r="K135" s="74"/>
      <c r="L135" s="73"/>
      <c r="M135" s="74"/>
      <c r="N135" s="73"/>
      <c r="O135" s="74"/>
      <c r="P135" s="73"/>
      <c r="Q135" s="74"/>
      <c r="R135" s="73"/>
      <c r="S135" s="74"/>
      <c r="T135" s="73"/>
    </row>
    <row r="136" spans="2:20">
      <c r="B136" s="60" t="s">
        <v>152</v>
      </c>
      <c r="C136" s="63" t="s">
        <v>175</v>
      </c>
      <c r="D136" s="75"/>
      <c r="E136" s="76"/>
      <c r="F136" s="75"/>
      <c r="G136" s="76"/>
      <c r="H136" s="75"/>
      <c r="I136" s="76"/>
      <c r="J136" s="75"/>
      <c r="K136" s="76"/>
      <c r="L136" s="75"/>
      <c r="M136" s="76"/>
      <c r="N136" s="75"/>
      <c r="O136" s="76"/>
      <c r="P136" s="75"/>
      <c r="Q136" s="76"/>
      <c r="R136" s="75"/>
      <c r="S136" s="76"/>
      <c r="T136" s="75"/>
    </row>
    <row r="137" spans="2:20">
      <c r="B137" s="60" t="s">
        <v>132</v>
      </c>
      <c r="C137" s="63" t="s">
        <v>120</v>
      </c>
      <c r="D137" s="75"/>
      <c r="E137" s="76"/>
      <c r="F137" s="75"/>
      <c r="G137" s="76"/>
      <c r="H137" s="75"/>
      <c r="I137" s="76"/>
      <c r="J137" s="75"/>
      <c r="K137" s="76"/>
      <c r="L137" s="75"/>
      <c r="M137" s="76"/>
      <c r="N137" s="75"/>
      <c r="O137" s="76"/>
      <c r="P137" s="75"/>
      <c r="Q137" s="76"/>
      <c r="R137" s="75"/>
      <c r="S137" s="76"/>
      <c r="T137" s="75"/>
    </row>
    <row r="138" spans="2:20">
      <c r="B138" s="60" t="s">
        <v>133</v>
      </c>
      <c r="C138" s="63" t="s">
        <v>176</v>
      </c>
      <c r="D138" s="73"/>
      <c r="E138" s="74"/>
      <c r="F138" s="73"/>
      <c r="G138" s="74"/>
      <c r="H138" s="73"/>
      <c r="I138" s="74"/>
      <c r="J138" s="73"/>
      <c r="K138" s="74"/>
      <c r="L138" s="73"/>
      <c r="M138" s="74"/>
      <c r="N138" s="73"/>
      <c r="O138" s="74"/>
      <c r="P138" s="73"/>
      <c r="Q138" s="74"/>
      <c r="R138" s="73"/>
      <c r="S138" s="74"/>
      <c r="T138" s="73"/>
    </row>
    <row r="139" spans="2:20">
      <c r="B139" s="60" t="s">
        <v>0</v>
      </c>
      <c r="C139" s="63" t="s">
        <v>134</v>
      </c>
      <c r="D139" s="73"/>
      <c r="E139" s="74"/>
      <c r="F139" s="73"/>
      <c r="G139" s="74"/>
      <c r="H139" s="73"/>
      <c r="I139" s="74"/>
      <c r="J139" s="73"/>
      <c r="K139" s="74"/>
      <c r="L139" s="73"/>
      <c r="M139" s="74"/>
      <c r="N139" s="73"/>
      <c r="O139" s="74"/>
      <c r="P139" s="73"/>
      <c r="Q139" s="74"/>
      <c r="R139" s="73"/>
      <c r="S139" s="74"/>
      <c r="T139" s="73"/>
    </row>
    <row r="140" spans="2:20">
      <c r="B140" s="60" t="s">
        <v>135</v>
      </c>
      <c r="C140" s="63" t="s">
        <v>136</v>
      </c>
      <c r="D140" s="73"/>
      <c r="E140" s="74"/>
      <c r="F140" s="73"/>
      <c r="G140" s="74"/>
      <c r="H140" s="73"/>
      <c r="I140" s="74"/>
      <c r="J140" s="73"/>
      <c r="K140" s="74"/>
      <c r="L140" s="73"/>
      <c r="M140" s="74"/>
      <c r="N140" s="73"/>
      <c r="O140" s="74"/>
      <c r="P140" s="73"/>
      <c r="Q140" s="74"/>
      <c r="R140" s="73"/>
      <c r="S140" s="74"/>
      <c r="T140" s="73"/>
    </row>
    <row r="141" spans="2:20">
      <c r="B141" s="60" t="s">
        <v>137</v>
      </c>
      <c r="C141" s="63" t="s">
        <v>138</v>
      </c>
      <c r="D141" s="73"/>
      <c r="E141" s="74"/>
      <c r="F141" s="73"/>
      <c r="G141" s="74"/>
      <c r="H141" s="73"/>
      <c r="I141" s="74"/>
      <c r="J141" s="73"/>
      <c r="K141" s="74"/>
      <c r="L141" s="73"/>
      <c r="M141" s="74"/>
      <c r="N141" s="73"/>
      <c r="O141" s="74"/>
      <c r="P141" s="73"/>
      <c r="Q141" s="74"/>
      <c r="R141" s="73"/>
      <c r="S141" s="74"/>
      <c r="T141" s="73"/>
    </row>
    <row r="142" spans="2:20">
      <c r="B142" s="60" t="s">
        <v>116</v>
      </c>
      <c r="C142" s="63" t="s">
        <v>139</v>
      </c>
    </row>
    <row r="143" spans="2:20">
      <c r="B143" s="60" t="s">
        <v>113</v>
      </c>
      <c r="C143" s="63" t="s">
        <v>140</v>
      </c>
    </row>
    <row r="144" spans="2:20">
      <c r="B144" s="60" t="s">
        <v>141</v>
      </c>
      <c r="C144" s="63" t="s">
        <v>142</v>
      </c>
    </row>
    <row r="145" spans="2:22">
      <c r="B145" s="60" t="s">
        <v>121</v>
      </c>
      <c r="C145" s="63" t="s">
        <v>143</v>
      </c>
    </row>
    <row r="146" spans="2:22">
      <c r="B146" s="60" t="s">
        <v>144</v>
      </c>
      <c r="C146" s="63" t="s">
        <v>145</v>
      </c>
    </row>
    <row r="147" spans="2:22">
      <c r="B147" s="60" t="s">
        <v>122</v>
      </c>
      <c r="C147" s="63" t="s">
        <v>146</v>
      </c>
    </row>
    <row r="148" spans="2:22">
      <c r="B148" s="60" t="s">
        <v>123</v>
      </c>
      <c r="C148" s="63" t="s">
        <v>147</v>
      </c>
    </row>
    <row r="149" spans="2:22">
      <c r="B149" s="60" t="s">
        <v>331</v>
      </c>
      <c r="C149" s="63" t="s">
        <v>148</v>
      </c>
    </row>
    <row r="150" spans="2:22">
      <c r="B150" s="60" t="s">
        <v>125</v>
      </c>
      <c r="C150" s="63" t="s">
        <v>149</v>
      </c>
    </row>
    <row r="151" spans="2:22">
      <c r="B151" s="62" t="s">
        <v>269</v>
      </c>
      <c r="C151" s="62" t="s">
        <v>270</v>
      </c>
    </row>
    <row r="154" spans="2:22">
      <c r="B154" s="539" t="s">
        <v>259</v>
      </c>
      <c r="C154" s="539"/>
      <c r="D154" s="539"/>
      <c r="E154" s="539"/>
      <c r="F154" s="539"/>
      <c r="G154" s="539"/>
      <c r="H154" s="539"/>
      <c r="I154" s="539"/>
      <c r="J154" s="539"/>
      <c r="K154" s="539"/>
      <c r="L154" s="539"/>
      <c r="M154" s="539"/>
      <c r="N154" s="539"/>
      <c r="O154" s="539"/>
      <c r="P154" s="539"/>
      <c r="Q154" s="539"/>
      <c r="R154" s="539"/>
      <c r="S154" s="539"/>
      <c r="T154" s="539"/>
    </row>
    <row r="158" spans="2:22">
      <c r="C158" s="62">
        <v>2006</v>
      </c>
      <c r="E158" s="62">
        <v>2007</v>
      </c>
      <c r="G158" s="62">
        <v>2008</v>
      </c>
      <c r="I158" s="62">
        <v>2009</v>
      </c>
      <c r="K158" s="62">
        <v>2010</v>
      </c>
      <c r="M158" s="62">
        <v>2011</v>
      </c>
      <c r="O158" s="62">
        <v>2012</v>
      </c>
      <c r="Q158" s="62">
        <v>2013</v>
      </c>
      <c r="S158" s="62">
        <v>2014</v>
      </c>
      <c r="U158" s="62">
        <v>2015</v>
      </c>
    </row>
    <row r="159" spans="2:22">
      <c r="B159" s="62" t="s">
        <v>262</v>
      </c>
      <c r="C159" s="62" t="s">
        <v>266</v>
      </c>
      <c r="D159" s="62" t="s">
        <v>153</v>
      </c>
      <c r="E159" s="62" t="s">
        <v>266</v>
      </c>
      <c r="F159" s="62" t="s">
        <v>153</v>
      </c>
      <c r="G159" s="62" t="s">
        <v>266</v>
      </c>
      <c r="H159" s="62" t="s">
        <v>153</v>
      </c>
      <c r="I159" s="62" t="s">
        <v>266</v>
      </c>
      <c r="J159" s="62" t="s">
        <v>153</v>
      </c>
      <c r="K159" s="62" t="s">
        <v>266</v>
      </c>
      <c r="L159" s="62" t="s">
        <v>153</v>
      </c>
      <c r="M159" s="62" t="s">
        <v>266</v>
      </c>
      <c r="N159" s="62" t="s">
        <v>153</v>
      </c>
      <c r="O159" s="62" t="s">
        <v>266</v>
      </c>
      <c r="P159" s="62" t="s">
        <v>153</v>
      </c>
      <c r="Q159" s="62" t="s">
        <v>266</v>
      </c>
      <c r="R159" s="62" t="s">
        <v>153</v>
      </c>
      <c r="S159" s="62" t="s">
        <v>266</v>
      </c>
      <c r="T159" s="62" t="s">
        <v>153</v>
      </c>
      <c r="U159" s="62" t="s">
        <v>266</v>
      </c>
      <c r="V159" s="43" t="s">
        <v>153</v>
      </c>
    </row>
    <row r="160" spans="2:22">
      <c r="B160" s="62" t="s">
        <v>261</v>
      </c>
      <c r="C160" s="62" t="s">
        <v>266</v>
      </c>
      <c r="D160" s="62" t="s">
        <v>260</v>
      </c>
      <c r="E160" s="62" t="s">
        <v>266</v>
      </c>
      <c r="F160" s="62" t="s">
        <v>260</v>
      </c>
      <c r="G160" s="62" t="s">
        <v>266</v>
      </c>
      <c r="H160" s="62" t="s">
        <v>260</v>
      </c>
      <c r="I160" s="62" t="s">
        <v>266</v>
      </c>
      <c r="J160" s="62" t="s">
        <v>260</v>
      </c>
      <c r="K160" s="62" t="s">
        <v>266</v>
      </c>
      <c r="L160" s="62" t="s">
        <v>260</v>
      </c>
      <c r="M160" s="62" t="s">
        <v>266</v>
      </c>
      <c r="N160" s="62" t="s">
        <v>260</v>
      </c>
      <c r="O160" s="62" t="s">
        <v>266</v>
      </c>
      <c r="P160" s="62" t="s">
        <v>260</v>
      </c>
      <c r="Q160" s="62" t="s">
        <v>266</v>
      </c>
      <c r="R160" s="62" t="s">
        <v>260</v>
      </c>
      <c r="S160" s="62" t="s">
        <v>266</v>
      </c>
      <c r="T160" s="62" t="s">
        <v>260</v>
      </c>
      <c r="U160" s="62" t="s">
        <v>266</v>
      </c>
      <c r="V160" s="43" t="s">
        <v>260</v>
      </c>
    </row>
    <row r="161" spans="2:3">
      <c r="B161" s="62" t="s">
        <v>264</v>
      </c>
      <c r="C161" s="62" t="s">
        <v>263</v>
      </c>
    </row>
    <row r="162" spans="2:3">
      <c r="B162" s="62" t="s">
        <v>128</v>
      </c>
      <c r="C162" s="62" t="s">
        <v>1</v>
      </c>
    </row>
    <row r="163" spans="2:3">
      <c r="B163" s="62" t="s">
        <v>2</v>
      </c>
      <c r="C163" s="62" t="s">
        <v>165</v>
      </c>
    </row>
    <row r="164" spans="2:3">
      <c r="B164" s="62" t="s">
        <v>3</v>
      </c>
      <c r="C164" s="62" t="s">
        <v>4</v>
      </c>
    </row>
    <row r="165" spans="2:3">
      <c r="B165" s="62" t="s">
        <v>5</v>
      </c>
      <c r="C165" s="62" t="s">
        <v>6</v>
      </c>
    </row>
    <row r="166" spans="2:3">
      <c r="B166" s="62" t="s">
        <v>7</v>
      </c>
      <c r="C166" s="62" t="s">
        <v>8</v>
      </c>
    </row>
    <row r="167" spans="2:3">
      <c r="B167" s="62" t="s">
        <v>9</v>
      </c>
      <c r="C167" s="62" t="s">
        <v>10</v>
      </c>
    </row>
    <row r="168" spans="2:3">
      <c r="B168" s="62" t="s">
        <v>11</v>
      </c>
      <c r="C168" s="62" t="s">
        <v>267</v>
      </c>
    </row>
    <row r="169" spans="2:3">
      <c r="B169" s="62" t="s">
        <v>12</v>
      </c>
      <c r="C169" s="62" t="s">
        <v>13</v>
      </c>
    </row>
    <row r="170" spans="2:3">
      <c r="B170" s="62" t="s">
        <v>14</v>
      </c>
      <c r="C170" s="62" t="s">
        <v>15</v>
      </c>
    </row>
    <row r="171" spans="2:3">
      <c r="B171" s="62" t="s">
        <v>16</v>
      </c>
      <c r="C171" s="62" t="s">
        <v>18</v>
      </c>
    </row>
    <row r="172" spans="2:3">
      <c r="B172" s="62" t="s">
        <v>19</v>
      </c>
      <c r="C172" s="62" t="s">
        <v>20</v>
      </c>
    </row>
    <row r="173" spans="2:3">
      <c r="B173" s="62" t="s">
        <v>21</v>
      </c>
      <c r="C173" s="62" t="s">
        <v>22</v>
      </c>
    </row>
    <row r="174" spans="2:3">
      <c r="B174" s="62" t="s">
        <v>23</v>
      </c>
      <c r="C174" s="62" t="s">
        <v>24</v>
      </c>
    </row>
    <row r="175" spans="2:3">
      <c r="B175" s="62" t="s">
        <v>25</v>
      </c>
      <c r="C175" s="62" t="s">
        <v>26</v>
      </c>
    </row>
    <row r="176" spans="2:3">
      <c r="B176" s="62" t="s">
        <v>27</v>
      </c>
      <c r="C176" s="62" t="s">
        <v>28</v>
      </c>
    </row>
    <row r="177" spans="2:3">
      <c r="B177" s="62" t="s">
        <v>29</v>
      </c>
      <c r="C177" s="62" t="s">
        <v>30</v>
      </c>
    </row>
    <row r="178" spans="2:3">
      <c r="B178" s="62" t="s">
        <v>31</v>
      </c>
      <c r="C178" s="62" t="s">
        <v>173</v>
      </c>
    </row>
    <row r="179" spans="2:3">
      <c r="B179" s="62" t="s">
        <v>32</v>
      </c>
      <c r="C179" s="62" t="s">
        <v>33</v>
      </c>
    </row>
    <row r="180" spans="2:3">
      <c r="B180" s="62" t="s">
        <v>34</v>
      </c>
      <c r="C180" s="62" t="s">
        <v>271</v>
      </c>
    </row>
    <row r="181" spans="2:3">
      <c r="B181" s="62" t="s">
        <v>36</v>
      </c>
      <c r="C181" s="62" t="s">
        <v>276</v>
      </c>
    </row>
    <row r="182" spans="2:3">
      <c r="B182" s="62" t="s">
        <v>37</v>
      </c>
      <c r="C182" s="62" t="s">
        <v>38</v>
      </c>
    </row>
    <row r="183" spans="2:3">
      <c r="B183" s="62" t="s">
        <v>39</v>
      </c>
      <c r="C183" s="62" t="s">
        <v>166</v>
      </c>
    </row>
    <row r="184" spans="2:3">
      <c r="B184" s="62" t="s">
        <v>40</v>
      </c>
      <c r="C184" s="62" t="s">
        <v>41</v>
      </c>
    </row>
    <row r="185" spans="2:3">
      <c r="B185" s="62" t="s">
        <v>42</v>
      </c>
      <c r="C185" s="62" t="s">
        <v>43</v>
      </c>
    </row>
    <row r="186" spans="2:3">
      <c r="B186" s="62" t="s">
        <v>161</v>
      </c>
      <c r="C186" s="62" t="s">
        <v>281</v>
      </c>
    </row>
    <row r="187" spans="2:3">
      <c r="B187" s="62" t="s">
        <v>44</v>
      </c>
      <c r="C187" s="62" t="s">
        <v>280</v>
      </c>
    </row>
    <row r="188" spans="2:3">
      <c r="B188" s="62" t="s">
        <v>45</v>
      </c>
      <c r="C188" s="62" t="s">
        <v>46</v>
      </c>
    </row>
    <row r="189" spans="2:3">
      <c r="B189" s="62" t="s">
        <v>47</v>
      </c>
      <c r="C189" s="62" t="s">
        <v>48</v>
      </c>
    </row>
    <row r="190" spans="2:3">
      <c r="B190" s="62" t="s">
        <v>49</v>
      </c>
      <c r="C190" s="62" t="s">
        <v>272</v>
      </c>
    </row>
    <row r="191" spans="2:3">
      <c r="B191" s="62" t="s">
        <v>50</v>
      </c>
      <c r="C191" s="62" t="s">
        <v>167</v>
      </c>
    </row>
    <row r="192" spans="2:3">
      <c r="B192" s="62" t="s">
        <v>51</v>
      </c>
      <c r="C192" s="62" t="s">
        <v>52</v>
      </c>
    </row>
    <row r="193" spans="2:3">
      <c r="B193" s="62" t="s">
        <v>53</v>
      </c>
      <c r="C193" s="62" t="s">
        <v>54</v>
      </c>
    </row>
    <row r="194" spans="2:3">
      <c r="B194" s="62" t="s">
        <v>55</v>
      </c>
      <c r="C194" s="62" t="s">
        <v>56</v>
      </c>
    </row>
    <row r="195" spans="2:3">
      <c r="B195" s="62" t="s">
        <v>57</v>
      </c>
      <c r="C195" s="62" t="s">
        <v>58</v>
      </c>
    </row>
    <row r="196" spans="2:3">
      <c r="B196" s="62" t="s">
        <v>59</v>
      </c>
      <c r="C196" s="62" t="s">
        <v>60</v>
      </c>
    </row>
    <row r="197" spans="2:3">
      <c r="B197" s="62" t="s">
        <v>53</v>
      </c>
      <c r="C197" s="62" t="s">
        <v>54</v>
      </c>
    </row>
    <row r="198" spans="2:3">
      <c r="B198" s="58" t="s">
        <v>258</v>
      </c>
      <c r="C198" s="62" t="s">
        <v>61</v>
      </c>
    </row>
    <row r="199" spans="2:3">
      <c r="B199" s="62" t="s">
        <v>123</v>
      </c>
      <c r="C199" s="62" t="s">
        <v>147</v>
      </c>
    </row>
    <row r="200" spans="2:3">
      <c r="B200" s="62" t="s">
        <v>62</v>
      </c>
      <c r="C200" s="62" t="s">
        <v>342</v>
      </c>
    </row>
    <row r="201" spans="2:3">
      <c r="B201" s="62" t="s">
        <v>265</v>
      </c>
      <c r="C201" s="62" t="s">
        <v>273</v>
      </c>
    </row>
    <row r="202" spans="2:3">
      <c r="B202" s="62" t="s">
        <v>63</v>
      </c>
      <c r="C202" s="62" t="s">
        <v>343</v>
      </c>
    </row>
    <row r="203" spans="2:3">
      <c r="B203" s="62" t="s">
        <v>64</v>
      </c>
      <c r="C203" s="62" t="s">
        <v>65</v>
      </c>
    </row>
    <row r="204" spans="2:3">
      <c r="B204" s="62" t="s">
        <v>66</v>
      </c>
      <c r="C204" s="62" t="s">
        <v>67</v>
      </c>
    </row>
    <row r="205" spans="2:3">
      <c r="B205" s="62" t="s">
        <v>68</v>
      </c>
      <c r="C205" s="62" t="s">
        <v>69</v>
      </c>
    </row>
    <row r="206" spans="2:3">
      <c r="B206" s="62" t="s">
        <v>70</v>
      </c>
      <c r="C206" s="62" t="s">
        <v>71</v>
      </c>
    </row>
    <row r="207" spans="2:3">
      <c r="B207" s="62" t="s">
        <v>72</v>
      </c>
      <c r="C207" s="62" t="s">
        <v>73</v>
      </c>
    </row>
    <row r="208" spans="2:3">
      <c r="B208" s="62" t="s">
        <v>74</v>
      </c>
      <c r="C208" s="62" t="s">
        <v>274</v>
      </c>
    </row>
    <row r="209" spans="2:3">
      <c r="B209" s="62" t="s">
        <v>75</v>
      </c>
      <c r="C209" s="62" t="s">
        <v>76</v>
      </c>
    </row>
    <row r="210" spans="2:3">
      <c r="B210" s="62" t="s">
        <v>77</v>
      </c>
      <c r="C210" s="62" t="s">
        <v>78</v>
      </c>
    </row>
    <row r="211" spans="2:3">
      <c r="B211" s="62" t="s">
        <v>79</v>
      </c>
      <c r="C211" s="62" t="s">
        <v>275</v>
      </c>
    </row>
    <row r="212" spans="2:3">
      <c r="B212" s="62" t="s">
        <v>80</v>
      </c>
      <c r="C212" s="62" t="s">
        <v>81</v>
      </c>
    </row>
    <row r="213" spans="2:3">
      <c r="B213" s="62" t="s">
        <v>82</v>
      </c>
      <c r="C213" s="62" t="s">
        <v>83</v>
      </c>
    </row>
    <row r="214" spans="2:3">
      <c r="B214" s="62" t="s">
        <v>84</v>
      </c>
      <c r="C214" s="62" t="s">
        <v>85</v>
      </c>
    </row>
    <row r="215" spans="2:3">
      <c r="B215" s="62" t="s">
        <v>86</v>
      </c>
      <c r="C215" s="62" t="s">
        <v>344</v>
      </c>
    </row>
    <row r="216" spans="2:3">
      <c r="B216" s="62" t="s">
        <v>87</v>
      </c>
      <c r="C216" s="62" t="s">
        <v>88</v>
      </c>
    </row>
    <row r="217" spans="2:3">
      <c r="B217" s="62" t="s">
        <v>89</v>
      </c>
      <c r="C217" s="62" t="s">
        <v>90</v>
      </c>
    </row>
    <row r="218" spans="2:3">
      <c r="B218" s="62" t="s">
        <v>91</v>
      </c>
      <c r="C218" s="62" t="s">
        <v>92</v>
      </c>
    </row>
    <row r="219" spans="2:3">
      <c r="B219" s="62" t="s">
        <v>93</v>
      </c>
      <c r="C219" s="62" t="s">
        <v>94</v>
      </c>
    </row>
    <row r="220" spans="2:3">
      <c r="B220" s="62" t="s">
        <v>95</v>
      </c>
      <c r="C220" s="62" t="s">
        <v>96</v>
      </c>
    </row>
    <row r="221" spans="2:3">
      <c r="B221" s="62" t="s">
        <v>97</v>
      </c>
      <c r="C221" s="62" t="s">
        <v>98</v>
      </c>
    </row>
    <row r="222" spans="2:3">
      <c r="B222" s="62" t="s">
        <v>99</v>
      </c>
      <c r="C222" s="62" t="s">
        <v>101</v>
      </c>
    </row>
    <row r="223" spans="2:3">
      <c r="B223" s="62" t="s">
        <v>102</v>
      </c>
      <c r="C223" s="62" t="s">
        <v>103</v>
      </c>
    </row>
    <row r="224" spans="2:3">
      <c r="B224" s="62" t="s">
        <v>104</v>
      </c>
      <c r="C224" s="62" t="s">
        <v>105</v>
      </c>
    </row>
    <row r="225" spans="2:3">
      <c r="B225" s="62" t="s">
        <v>106</v>
      </c>
      <c r="C225" s="62" t="s">
        <v>107</v>
      </c>
    </row>
    <row r="226" spans="2:3">
      <c r="B226" s="62" t="s">
        <v>108</v>
      </c>
      <c r="C226" s="63" t="s">
        <v>171</v>
      </c>
    </row>
    <row r="227" spans="2:3">
      <c r="B227" s="62" t="s">
        <v>109</v>
      </c>
      <c r="C227" s="63" t="s">
        <v>172</v>
      </c>
    </row>
    <row r="228" spans="2:3">
      <c r="B228" s="62" t="s">
        <v>402</v>
      </c>
      <c r="C228" s="62" t="s">
        <v>345</v>
      </c>
    </row>
    <row r="229" spans="2:3">
      <c r="B229" s="62" t="s">
        <v>110</v>
      </c>
      <c r="C229" s="63" t="s">
        <v>174</v>
      </c>
    </row>
    <row r="230" spans="2:3">
      <c r="B230" s="62" t="s">
        <v>111</v>
      </c>
      <c r="C230" s="62" t="s">
        <v>112</v>
      </c>
    </row>
    <row r="231" spans="2:3">
      <c r="B231" s="62" t="s">
        <v>113</v>
      </c>
      <c r="C231" s="62" t="s">
        <v>114</v>
      </c>
    </row>
    <row r="232" spans="2:3">
      <c r="B232" s="62" t="s">
        <v>115</v>
      </c>
      <c r="C232" s="62" t="s">
        <v>117</v>
      </c>
    </row>
    <row r="233" spans="2:3">
      <c r="B233" s="62" t="s">
        <v>118</v>
      </c>
      <c r="C233" s="62" t="s">
        <v>119</v>
      </c>
    </row>
    <row r="234" spans="2:3">
      <c r="B234" s="62" t="s">
        <v>152</v>
      </c>
      <c r="C234" s="63" t="s">
        <v>175</v>
      </c>
    </row>
    <row r="235" spans="2:3">
      <c r="B235" s="62" t="s">
        <v>268</v>
      </c>
      <c r="C235" s="62" t="s">
        <v>289</v>
      </c>
    </row>
    <row r="236" spans="2:3">
      <c r="B236" s="62" t="s">
        <v>133</v>
      </c>
      <c r="C236" s="63" t="s">
        <v>176</v>
      </c>
    </row>
    <row r="237" spans="2:3">
      <c r="B237" s="62" t="s">
        <v>0</v>
      </c>
      <c r="C237" s="63" t="s">
        <v>134</v>
      </c>
    </row>
    <row r="238" spans="2:3">
      <c r="B238" s="62" t="s">
        <v>157</v>
      </c>
      <c r="C238" s="63" t="s">
        <v>136</v>
      </c>
    </row>
    <row r="239" spans="2:3">
      <c r="B239" s="62" t="s">
        <v>158</v>
      </c>
      <c r="C239" s="63" t="s">
        <v>138</v>
      </c>
    </row>
    <row r="240" spans="2:3">
      <c r="B240" s="62" t="s">
        <v>159</v>
      </c>
      <c r="C240" s="63" t="s">
        <v>139</v>
      </c>
    </row>
    <row r="241" spans="2:21">
      <c r="B241" s="62" t="s">
        <v>113</v>
      </c>
      <c r="C241" s="63" t="s">
        <v>140</v>
      </c>
    </row>
    <row r="242" spans="2:21">
      <c r="B242" s="62" t="s">
        <v>141</v>
      </c>
      <c r="C242" s="63" t="s">
        <v>142</v>
      </c>
    </row>
    <row r="243" spans="2:21">
      <c r="B243" s="62" t="s">
        <v>121</v>
      </c>
      <c r="C243" s="63" t="s">
        <v>143</v>
      </c>
    </row>
    <row r="244" spans="2:21">
      <c r="B244" s="62" t="s">
        <v>144</v>
      </c>
      <c r="C244" s="63" t="s">
        <v>145</v>
      </c>
    </row>
    <row r="245" spans="2:21">
      <c r="B245" s="62" t="s">
        <v>122</v>
      </c>
      <c r="C245" s="63" t="s">
        <v>146</v>
      </c>
    </row>
    <row r="246" spans="2:21">
      <c r="B246" s="62" t="s">
        <v>124</v>
      </c>
      <c r="C246" s="63" t="s">
        <v>148</v>
      </c>
    </row>
    <row r="247" spans="2:21">
      <c r="B247" s="62" t="s">
        <v>123</v>
      </c>
      <c r="C247" s="56" t="s">
        <v>147</v>
      </c>
    </row>
    <row r="248" spans="2:21">
      <c r="B248" s="62" t="s">
        <v>162</v>
      </c>
      <c r="C248" s="56" t="s">
        <v>278</v>
      </c>
    </row>
    <row r="249" spans="2:21">
      <c r="B249" s="62" t="s">
        <v>163</v>
      </c>
      <c r="C249" s="56" t="s">
        <v>279</v>
      </c>
    </row>
    <row r="250" spans="2:21">
      <c r="B250" s="62" t="s">
        <v>269</v>
      </c>
      <c r="C250" s="62" t="s">
        <v>277</v>
      </c>
    </row>
    <row r="253" spans="2:21">
      <c r="B253" s="539" t="s">
        <v>282</v>
      </c>
      <c r="C253" s="539"/>
      <c r="D253" s="539"/>
      <c r="E253" s="539"/>
      <c r="F253" s="539"/>
      <c r="G253" s="539"/>
      <c r="H253" s="539"/>
      <c r="I253" s="539"/>
      <c r="J253" s="539"/>
      <c r="K253" s="539"/>
      <c r="L253" s="539"/>
      <c r="M253" s="539"/>
      <c r="N253" s="539"/>
      <c r="O253" s="539"/>
      <c r="P253" s="539"/>
      <c r="Q253" s="539"/>
      <c r="R253" s="539"/>
      <c r="S253" s="539"/>
      <c r="T253" s="539"/>
    </row>
    <row r="256" spans="2:21">
      <c r="C256" s="62">
        <v>2006</v>
      </c>
      <c r="E256" s="62">
        <v>2007</v>
      </c>
      <c r="G256" s="62">
        <v>2008</v>
      </c>
      <c r="I256" s="62">
        <v>2009</v>
      </c>
      <c r="K256" s="62">
        <v>2010</v>
      </c>
      <c r="M256" s="62">
        <v>2011</v>
      </c>
      <c r="O256" s="62">
        <v>2012</v>
      </c>
      <c r="Q256" s="62">
        <v>2013</v>
      </c>
      <c r="S256" s="62">
        <v>2014</v>
      </c>
      <c r="U256" s="62">
        <v>2015</v>
      </c>
    </row>
    <row r="257" spans="2:22">
      <c r="B257" s="62" t="s">
        <v>238</v>
      </c>
      <c r="C257" s="62" t="s">
        <v>266</v>
      </c>
      <c r="D257" s="62" t="s">
        <v>153</v>
      </c>
      <c r="E257" s="62" t="s">
        <v>266</v>
      </c>
      <c r="F257" s="62" t="s">
        <v>153</v>
      </c>
      <c r="G257" s="62" t="s">
        <v>266</v>
      </c>
      <c r="H257" s="62" t="s">
        <v>153</v>
      </c>
      <c r="I257" s="62" t="s">
        <v>266</v>
      </c>
      <c r="J257" s="62" t="s">
        <v>153</v>
      </c>
      <c r="K257" s="62" t="s">
        <v>266</v>
      </c>
      <c r="L257" s="62" t="s">
        <v>153</v>
      </c>
      <c r="M257" s="62" t="s">
        <v>266</v>
      </c>
      <c r="N257" s="62" t="s">
        <v>153</v>
      </c>
      <c r="O257" s="62" t="s">
        <v>266</v>
      </c>
      <c r="P257" s="62" t="s">
        <v>153</v>
      </c>
      <c r="Q257" s="62" t="s">
        <v>266</v>
      </c>
      <c r="R257" s="62" t="s">
        <v>153</v>
      </c>
      <c r="S257" s="62" t="s">
        <v>266</v>
      </c>
      <c r="T257" s="62" t="s">
        <v>153</v>
      </c>
      <c r="U257" s="62" t="s">
        <v>266</v>
      </c>
      <c r="V257" s="43" t="s">
        <v>153</v>
      </c>
    </row>
    <row r="258" spans="2:22">
      <c r="B258" s="62" t="s">
        <v>190</v>
      </c>
      <c r="C258" s="62" t="s">
        <v>266</v>
      </c>
      <c r="D258" s="62" t="s">
        <v>260</v>
      </c>
      <c r="E258" s="62" t="s">
        <v>266</v>
      </c>
      <c r="F258" s="62" t="s">
        <v>260</v>
      </c>
      <c r="G258" s="62" t="s">
        <v>266</v>
      </c>
      <c r="H258" s="62" t="s">
        <v>260</v>
      </c>
      <c r="I258" s="62" t="s">
        <v>266</v>
      </c>
      <c r="J258" s="62" t="s">
        <v>260</v>
      </c>
      <c r="K258" s="62" t="s">
        <v>266</v>
      </c>
      <c r="L258" s="62" t="s">
        <v>260</v>
      </c>
      <c r="M258" s="62" t="s">
        <v>266</v>
      </c>
      <c r="N258" s="62" t="s">
        <v>260</v>
      </c>
      <c r="O258" s="62" t="s">
        <v>266</v>
      </c>
      <c r="P258" s="62" t="s">
        <v>260</v>
      </c>
      <c r="Q258" s="62" t="s">
        <v>266</v>
      </c>
      <c r="R258" s="62" t="s">
        <v>260</v>
      </c>
      <c r="S258" s="62" t="s">
        <v>266</v>
      </c>
      <c r="T258" s="62" t="s">
        <v>260</v>
      </c>
      <c r="U258" s="62" t="s">
        <v>266</v>
      </c>
      <c r="V258" s="43" t="s">
        <v>260</v>
      </c>
    </row>
    <row r="259" spans="2:22">
      <c r="B259" s="62" t="s">
        <v>128</v>
      </c>
      <c r="C259" s="62" t="s">
        <v>1</v>
      </c>
    </row>
    <row r="260" spans="2:22">
      <c r="B260" s="62" t="s">
        <v>2</v>
      </c>
      <c r="C260" s="62" t="s">
        <v>165</v>
      </c>
    </row>
    <row r="261" spans="2:22">
      <c r="B261" s="62" t="s">
        <v>3</v>
      </c>
      <c r="C261" s="62" t="s">
        <v>4</v>
      </c>
    </row>
    <row r="262" spans="2:22">
      <c r="B262" s="62" t="s">
        <v>5</v>
      </c>
      <c r="C262" s="62" t="s">
        <v>6</v>
      </c>
    </row>
    <row r="263" spans="2:22">
      <c r="B263" s="62" t="s">
        <v>7</v>
      </c>
      <c r="C263" s="62" t="s">
        <v>8</v>
      </c>
    </row>
    <row r="264" spans="2:22">
      <c r="B264" s="62" t="s">
        <v>9</v>
      </c>
      <c r="C264" s="62" t="s">
        <v>10</v>
      </c>
    </row>
    <row r="265" spans="2:22">
      <c r="B265" s="62" t="s">
        <v>12</v>
      </c>
      <c r="C265" s="62" t="s">
        <v>13</v>
      </c>
    </row>
    <row r="266" spans="2:22">
      <c r="B266" s="62" t="s">
        <v>14</v>
      </c>
      <c r="C266" s="62" t="s">
        <v>15</v>
      </c>
    </row>
    <row r="267" spans="2:22">
      <c r="B267" s="62" t="s">
        <v>11</v>
      </c>
      <c r="C267" s="62" t="s">
        <v>284</v>
      </c>
    </row>
    <row r="268" spans="2:22">
      <c r="B268" s="62" t="s">
        <v>16</v>
      </c>
      <c r="C268" s="62" t="s">
        <v>18</v>
      </c>
    </row>
    <row r="269" spans="2:22">
      <c r="B269" s="62" t="s">
        <v>19</v>
      </c>
      <c r="C269" s="62" t="s">
        <v>20</v>
      </c>
    </row>
    <row r="270" spans="2:22">
      <c r="B270" s="62" t="s">
        <v>21</v>
      </c>
      <c r="C270" s="62" t="s">
        <v>22</v>
      </c>
    </row>
    <row r="271" spans="2:22">
      <c r="B271" s="62" t="s">
        <v>23</v>
      </c>
      <c r="C271" s="62" t="s">
        <v>24</v>
      </c>
    </row>
    <row r="272" spans="2:22">
      <c r="B272" s="62" t="s">
        <v>25</v>
      </c>
      <c r="C272" s="62" t="s">
        <v>26</v>
      </c>
    </row>
    <row r="273" spans="2:3">
      <c r="B273" s="62" t="s">
        <v>27</v>
      </c>
      <c r="C273" s="62" t="s">
        <v>28</v>
      </c>
    </row>
    <row r="274" spans="2:3">
      <c r="B274" s="62" t="s">
        <v>29</v>
      </c>
      <c r="C274" s="62" t="s">
        <v>30</v>
      </c>
    </row>
    <row r="275" spans="2:3">
      <c r="B275" s="62" t="s">
        <v>39</v>
      </c>
      <c r="C275" s="62" t="s">
        <v>166</v>
      </c>
    </row>
    <row r="276" spans="2:3">
      <c r="B276" s="62" t="s">
        <v>53</v>
      </c>
      <c r="C276" s="62" t="s">
        <v>54</v>
      </c>
    </row>
    <row r="277" spans="2:3">
      <c r="B277" s="58" t="s">
        <v>258</v>
      </c>
      <c r="C277" s="62" t="s">
        <v>61</v>
      </c>
    </row>
    <row r="278" spans="2:3">
      <c r="B278" s="62" t="s">
        <v>238</v>
      </c>
      <c r="C278" s="62" t="s">
        <v>285</v>
      </c>
    </row>
    <row r="279" spans="2:3">
      <c r="B279" s="62" t="s">
        <v>283</v>
      </c>
      <c r="C279" s="62" t="s">
        <v>286</v>
      </c>
    </row>
    <row r="280" spans="2:3">
      <c r="B280" s="62" t="s">
        <v>63</v>
      </c>
      <c r="C280" s="62" t="s">
        <v>343</v>
      </c>
    </row>
    <row r="281" spans="2:3">
      <c r="B281" s="62" t="s">
        <v>64</v>
      </c>
      <c r="C281" s="62" t="s">
        <v>65</v>
      </c>
    </row>
    <row r="282" spans="2:3">
      <c r="B282" s="62" t="s">
        <v>66</v>
      </c>
      <c r="C282" s="62" t="s">
        <v>67</v>
      </c>
    </row>
    <row r="283" spans="2:3">
      <c r="B283" s="62" t="s">
        <v>68</v>
      </c>
      <c r="C283" s="62" t="s">
        <v>69</v>
      </c>
    </row>
    <row r="284" spans="2:3">
      <c r="B284" s="62" t="s">
        <v>70</v>
      </c>
      <c r="C284" s="62" t="s">
        <v>71</v>
      </c>
    </row>
    <row r="285" spans="2:3">
      <c r="B285" s="62" t="s">
        <v>72</v>
      </c>
      <c r="C285" s="62" t="s">
        <v>73</v>
      </c>
    </row>
    <row r="286" spans="2:3">
      <c r="B286" s="62" t="s">
        <v>154</v>
      </c>
      <c r="C286" s="62" t="s">
        <v>274</v>
      </c>
    </row>
    <row r="287" spans="2:3">
      <c r="B287" s="62" t="s">
        <v>75</v>
      </c>
      <c r="C287" s="62" t="s">
        <v>76</v>
      </c>
    </row>
    <row r="288" spans="2:3">
      <c r="B288" s="62" t="s">
        <v>77</v>
      </c>
      <c r="C288" s="62" t="s">
        <v>78</v>
      </c>
    </row>
    <row r="289" spans="2:3">
      <c r="B289" s="62" t="s">
        <v>79</v>
      </c>
      <c r="C289" s="62" t="s">
        <v>275</v>
      </c>
    </row>
    <row r="290" spans="2:3">
      <c r="B290" s="62" t="s">
        <v>80</v>
      </c>
      <c r="C290" s="62" t="s">
        <v>81</v>
      </c>
    </row>
    <row r="291" spans="2:3">
      <c r="B291" s="62" t="s">
        <v>82</v>
      </c>
      <c r="C291" s="62" t="s">
        <v>83</v>
      </c>
    </row>
    <row r="292" spans="2:3">
      <c r="B292" s="62" t="s">
        <v>84</v>
      </c>
      <c r="C292" s="62" t="s">
        <v>85</v>
      </c>
    </row>
    <row r="293" spans="2:3">
      <c r="B293" s="62" t="s">
        <v>86</v>
      </c>
      <c r="C293" s="62" t="s">
        <v>344</v>
      </c>
    </row>
    <row r="294" spans="2:3">
      <c r="B294" s="62" t="s">
        <v>403</v>
      </c>
      <c r="C294" s="62" t="s">
        <v>346</v>
      </c>
    </row>
    <row r="295" spans="2:3">
      <c r="B295" s="62" t="s">
        <v>87</v>
      </c>
      <c r="C295" s="62" t="s">
        <v>88</v>
      </c>
    </row>
    <row r="296" spans="2:3">
      <c r="B296" s="62" t="s">
        <v>89</v>
      </c>
      <c r="C296" s="62" t="s">
        <v>90</v>
      </c>
    </row>
    <row r="297" spans="2:3">
      <c r="B297" s="62" t="s">
        <v>91</v>
      </c>
      <c r="C297" s="62" t="s">
        <v>92</v>
      </c>
    </row>
    <row r="298" spans="2:3">
      <c r="B298" s="62" t="s">
        <v>93</v>
      </c>
      <c r="C298" s="62" t="s">
        <v>94</v>
      </c>
    </row>
    <row r="299" spans="2:3">
      <c r="B299" s="62" t="s">
        <v>95</v>
      </c>
      <c r="C299" s="62" t="s">
        <v>96</v>
      </c>
    </row>
    <row r="300" spans="2:3">
      <c r="B300" s="62" t="s">
        <v>97</v>
      </c>
      <c r="C300" s="62" t="s">
        <v>98</v>
      </c>
    </row>
    <row r="301" spans="2:3">
      <c r="B301" s="62" t="s">
        <v>155</v>
      </c>
      <c r="C301" s="62" t="s">
        <v>101</v>
      </c>
    </row>
    <row r="302" spans="2:3">
      <c r="B302" s="62" t="s">
        <v>102</v>
      </c>
      <c r="C302" s="62" t="s">
        <v>103</v>
      </c>
    </row>
    <row r="303" spans="2:3">
      <c r="B303" s="62" t="s">
        <v>104</v>
      </c>
      <c r="C303" s="62" t="s">
        <v>105</v>
      </c>
    </row>
    <row r="304" spans="2:3">
      <c r="B304" s="62" t="s">
        <v>109</v>
      </c>
      <c r="C304" s="63" t="s">
        <v>172</v>
      </c>
    </row>
    <row r="305" spans="2:3">
      <c r="B305" s="62" t="s">
        <v>106</v>
      </c>
      <c r="C305" s="62" t="s">
        <v>107</v>
      </c>
    </row>
    <row r="306" spans="2:3">
      <c r="B306" s="62" t="s">
        <v>131</v>
      </c>
      <c r="C306" s="62" t="s">
        <v>345</v>
      </c>
    </row>
    <row r="307" spans="2:3">
      <c r="B307" s="62" t="s">
        <v>110</v>
      </c>
      <c r="C307" s="62" t="s">
        <v>287</v>
      </c>
    </row>
    <row r="308" spans="2:3">
      <c r="B308" s="62" t="s">
        <v>156</v>
      </c>
      <c r="C308" s="62" t="s">
        <v>288</v>
      </c>
    </row>
    <row r="309" spans="2:3">
      <c r="B309" s="62" t="s">
        <v>111</v>
      </c>
      <c r="C309" s="62" t="s">
        <v>112</v>
      </c>
    </row>
    <row r="310" spans="2:3">
      <c r="B310" s="62" t="s">
        <v>113</v>
      </c>
      <c r="C310" s="62" t="s">
        <v>114</v>
      </c>
    </row>
    <row r="311" spans="2:3">
      <c r="B311" s="62" t="s">
        <v>116</v>
      </c>
      <c r="C311" s="62" t="s">
        <v>117</v>
      </c>
    </row>
    <row r="312" spans="2:3">
      <c r="B312" s="62" t="s">
        <v>118</v>
      </c>
      <c r="C312" s="62" t="s">
        <v>119</v>
      </c>
    </row>
    <row r="313" spans="2:3">
      <c r="B313" s="62" t="s">
        <v>152</v>
      </c>
      <c r="C313" s="63" t="s">
        <v>175</v>
      </c>
    </row>
    <row r="314" spans="2:3">
      <c r="B314" s="62" t="s">
        <v>268</v>
      </c>
      <c r="C314" s="62" t="s">
        <v>289</v>
      </c>
    </row>
    <row r="315" spans="2:3">
      <c r="B315" s="62" t="s">
        <v>133</v>
      </c>
      <c r="C315" s="63" t="s">
        <v>176</v>
      </c>
    </row>
    <row r="316" spans="2:3">
      <c r="B316" s="62" t="s">
        <v>0</v>
      </c>
      <c r="C316" s="63" t="s">
        <v>134</v>
      </c>
    </row>
    <row r="317" spans="2:3">
      <c r="B317" s="62" t="s">
        <v>157</v>
      </c>
      <c r="C317" s="63" t="s">
        <v>136</v>
      </c>
    </row>
    <row r="318" spans="2:3">
      <c r="B318" s="62" t="s">
        <v>158</v>
      </c>
      <c r="C318" s="63" t="s">
        <v>138</v>
      </c>
    </row>
    <row r="319" spans="2:3">
      <c r="B319" s="62" t="s">
        <v>116</v>
      </c>
      <c r="C319" s="63" t="s">
        <v>139</v>
      </c>
    </row>
    <row r="320" spans="2:3">
      <c r="B320" s="62" t="s">
        <v>113</v>
      </c>
      <c r="C320" s="63" t="s">
        <v>140</v>
      </c>
    </row>
    <row r="321" spans="2:20">
      <c r="B321" s="62" t="s">
        <v>141</v>
      </c>
      <c r="C321" s="63" t="s">
        <v>142</v>
      </c>
    </row>
    <row r="322" spans="2:20">
      <c r="B322" s="62" t="s">
        <v>121</v>
      </c>
      <c r="C322" s="63" t="s">
        <v>290</v>
      </c>
    </row>
    <row r="323" spans="2:20">
      <c r="B323" s="62" t="s">
        <v>144</v>
      </c>
      <c r="C323" s="63" t="s">
        <v>145</v>
      </c>
    </row>
    <row r="324" spans="2:20">
      <c r="B324" s="62" t="s">
        <v>122</v>
      </c>
      <c r="C324" s="63" t="s">
        <v>146</v>
      </c>
    </row>
    <row r="325" spans="2:20">
      <c r="B325" s="62" t="s">
        <v>123</v>
      </c>
      <c r="C325" s="56" t="s">
        <v>147</v>
      </c>
    </row>
    <row r="326" spans="2:20">
      <c r="B326" s="62" t="s">
        <v>124</v>
      </c>
      <c r="C326" s="63" t="s">
        <v>291</v>
      </c>
    </row>
    <row r="327" spans="2:20">
      <c r="B327" s="62" t="s">
        <v>160</v>
      </c>
      <c r="C327" s="63" t="s">
        <v>149</v>
      </c>
    </row>
    <row r="328" spans="2:20">
      <c r="B328" s="62" t="s">
        <v>269</v>
      </c>
      <c r="C328" s="62" t="s">
        <v>277</v>
      </c>
    </row>
    <row r="331" spans="2:20">
      <c r="B331" s="539" t="s">
        <v>317</v>
      </c>
      <c r="C331" s="539"/>
      <c r="D331" s="539"/>
      <c r="E331" s="539"/>
      <c r="F331" s="539"/>
      <c r="G331" s="539"/>
      <c r="H331" s="539"/>
      <c r="I331" s="539"/>
      <c r="J331" s="539"/>
      <c r="K331" s="539"/>
      <c r="L331" s="539"/>
      <c r="M331" s="539"/>
      <c r="N331" s="539"/>
      <c r="O331" s="539"/>
      <c r="P331" s="539"/>
      <c r="Q331" s="539"/>
      <c r="R331" s="539"/>
      <c r="S331" s="539"/>
      <c r="T331" s="539"/>
    </row>
    <row r="334" spans="2:20">
      <c r="C334" s="62">
        <v>2013</v>
      </c>
    </row>
    <row r="335" spans="2:20">
      <c r="B335" s="62" t="s">
        <v>387</v>
      </c>
      <c r="C335" s="62" t="s">
        <v>295</v>
      </c>
      <c r="D335" s="62" t="s">
        <v>296</v>
      </c>
      <c r="E335" s="62" t="s">
        <v>297</v>
      </c>
      <c r="F335" s="62" t="s">
        <v>298</v>
      </c>
      <c r="G335" s="62" t="s">
        <v>299</v>
      </c>
      <c r="H335" s="62" t="s">
        <v>300</v>
      </c>
      <c r="I335" s="62" t="s">
        <v>301</v>
      </c>
      <c r="J335" s="62" t="s">
        <v>302</v>
      </c>
      <c r="K335" s="62" t="s">
        <v>303</v>
      </c>
      <c r="L335" s="62" t="s">
        <v>304</v>
      </c>
      <c r="M335" s="62" t="s">
        <v>305</v>
      </c>
      <c r="N335" s="62" t="s">
        <v>306</v>
      </c>
      <c r="O335" s="62" t="s">
        <v>386</v>
      </c>
    </row>
    <row r="336" spans="2:20">
      <c r="B336" s="62" t="s">
        <v>388</v>
      </c>
      <c r="C336" s="62" t="s">
        <v>318</v>
      </c>
      <c r="D336" s="62" t="s">
        <v>319</v>
      </c>
      <c r="E336" s="62" t="s">
        <v>320</v>
      </c>
      <c r="F336" s="62" t="s">
        <v>298</v>
      </c>
      <c r="G336" s="62" t="s">
        <v>321</v>
      </c>
      <c r="H336" s="62" t="s">
        <v>322</v>
      </c>
      <c r="I336" s="62" t="s">
        <v>323</v>
      </c>
      <c r="J336" s="62" t="s">
        <v>324</v>
      </c>
      <c r="K336" s="62" t="s">
        <v>325</v>
      </c>
      <c r="L336" s="62" t="s">
        <v>326</v>
      </c>
      <c r="M336" s="62" t="s">
        <v>327</v>
      </c>
      <c r="N336" s="62" t="s">
        <v>328</v>
      </c>
      <c r="O336" s="62" t="s">
        <v>385</v>
      </c>
    </row>
    <row r="337" spans="2:3">
      <c r="B337" s="62" t="s">
        <v>128</v>
      </c>
      <c r="C337" s="62" t="s">
        <v>1</v>
      </c>
    </row>
    <row r="338" spans="2:3">
      <c r="B338" s="62" t="s">
        <v>2</v>
      </c>
      <c r="C338" s="62" t="s">
        <v>165</v>
      </c>
    </row>
    <row r="339" spans="2:3">
      <c r="B339" s="62" t="s">
        <v>3</v>
      </c>
      <c r="C339" s="62" t="s">
        <v>4</v>
      </c>
    </row>
    <row r="340" spans="2:3">
      <c r="B340" s="62" t="s">
        <v>5</v>
      </c>
      <c r="C340" s="62" t="s">
        <v>6</v>
      </c>
    </row>
    <row r="341" spans="2:3">
      <c r="B341" s="62" t="s">
        <v>307</v>
      </c>
      <c r="C341" s="62" t="s">
        <v>8</v>
      </c>
    </row>
    <row r="342" spans="2:3">
      <c r="B342" s="62" t="s">
        <v>9</v>
      </c>
      <c r="C342" s="62" t="s">
        <v>10</v>
      </c>
    </row>
    <row r="343" spans="2:3">
      <c r="B343" s="62" t="s">
        <v>308</v>
      </c>
      <c r="C343" s="62" t="s">
        <v>13</v>
      </c>
    </row>
    <row r="344" spans="2:3">
      <c r="B344" s="62" t="s">
        <v>309</v>
      </c>
      <c r="C344" s="62" t="s">
        <v>15</v>
      </c>
    </row>
    <row r="345" spans="2:3">
      <c r="B345" s="62" t="s">
        <v>16</v>
      </c>
      <c r="C345" s="62" t="s">
        <v>18</v>
      </c>
    </row>
    <row r="346" spans="2:3">
      <c r="B346" s="62" t="s">
        <v>19</v>
      </c>
      <c r="C346" s="62" t="s">
        <v>20</v>
      </c>
    </row>
    <row r="347" spans="2:3">
      <c r="B347" s="62" t="s">
        <v>310</v>
      </c>
      <c r="C347" s="62" t="s">
        <v>22</v>
      </c>
    </row>
    <row r="348" spans="2:3">
      <c r="B348" s="62" t="s">
        <v>311</v>
      </c>
      <c r="C348" s="62" t="s">
        <v>24</v>
      </c>
    </row>
    <row r="349" spans="2:3">
      <c r="B349" s="62" t="s">
        <v>312</v>
      </c>
      <c r="C349" s="62" t="s">
        <v>26</v>
      </c>
    </row>
    <row r="350" spans="2:3">
      <c r="B350" s="62" t="s">
        <v>27</v>
      </c>
      <c r="C350" s="62" t="s">
        <v>28</v>
      </c>
    </row>
    <row r="351" spans="2:3">
      <c r="B351" s="62" t="s">
        <v>29</v>
      </c>
      <c r="C351" s="62" t="s">
        <v>30</v>
      </c>
    </row>
    <row r="352" spans="2:3">
      <c r="B352" s="62" t="s">
        <v>31</v>
      </c>
      <c r="C352" s="62" t="s">
        <v>173</v>
      </c>
    </row>
    <row r="353" spans="2:3">
      <c r="B353" s="62" t="s">
        <v>32</v>
      </c>
      <c r="C353" s="62" t="s">
        <v>33</v>
      </c>
    </row>
    <row r="354" spans="2:3">
      <c r="B354" s="62" t="s">
        <v>34</v>
      </c>
      <c r="C354" s="62" t="s">
        <v>35</v>
      </c>
    </row>
    <row r="355" spans="2:3">
      <c r="B355" s="62" t="s">
        <v>37</v>
      </c>
      <c r="C355" s="62" t="s">
        <v>38</v>
      </c>
    </row>
    <row r="356" spans="2:3">
      <c r="B356" s="62" t="s">
        <v>39</v>
      </c>
      <c r="C356" s="62" t="s">
        <v>166</v>
      </c>
    </row>
    <row r="357" spans="2:3">
      <c r="B357" s="62" t="s">
        <v>330</v>
      </c>
      <c r="C357" s="62" t="s">
        <v>41</v>
      </c>
    </row>
    <row r="358" spans="2:3">
      <c r="B358" s="62" t="s">
        <v>313</v>
      </c>
      <c r="C358" s="62" t="s">
        <v>43</v>
      </c>
    </row>
    <row r="359" spans="2:3">
      <c r="B359" s="62" t="s">
        <v>45</v>
      </c>
      <c r="C359" s="62" t="s">
        <v>46</v>
      </c>
    </row>
    <row r="360" spans="2:3">
      <c r="B360" s="62" t="s">
        <v>314</v>
      </c>
      <c r="C360" s="62" t="s">
        <v>48</v>
      </c>
    </row>
    <row r="361" spans="2:3">
      <c r="B361" s="62" t="s">
        <v>315</v>
      </c>
      <c r="C361" s="62" t="s">
        <v>167</v>
      </c>
    </row>
    <row r="362" spans="2:3">
      <c r="B362" s="62" t="s">
        <v>51</v>
      </c>
      <c r="C362" s="62" t="s">
        <v>52</v>
      </c>
    </row>
    <row r="363" spans="2:3">
      <c r="B363" s="62" t="s">
        <v>53</v>
      </c>
      <c r="C363" s="62" t="s">
        <v>54</v>
      </c>
    </row>
    <row r="364" spans="2:3">
      <c r="B364" s="62" t="s">
        <v>55</v>
      </c>
      <c r="C364" s="62" t="s">
        <v>56</v>
      </c>
    </row>
    <row r="365" spans="2:3">
      <c r="B365" s="62" t="s">
        <v>57</v>
      </c>
      <c r="C365" s="62" t="s">
        <v>58</v>
      </c>
    </row>
    <row r="366" spans="2:3">
      <c r="B366" s="62" t="s">
        <v>316</v>
      </c>
      <c r="C366" s="62" t="s">
        <v>60</v>
      </c>
    </row>
    <row r="367" spans="2:3">
      <c r="B367" s="62" t="s">
        <v>53</v>
      </c>
      <c r="C367" s="62" t="s">
        <v>54</v>
      </c>
    </row>
    <row r="368" spans="2:3">
      <c r="B368" s="58" t="s">
        <v>258</v>
      </c>
      <c r="C368" s="62" t="s">
        <v>61</v>
      </c>
    </row>
    <row r="369" spans="2:3">
      <c r="B369" s="62" t="s">
        <v>62</v>
      </c>
      <c r="C369" s="62" t="s">
        <v>342</v>
      </c>
    </row>
    <row r="370" spans="2:3">
      <c r="B370" s="62" t="s">
        <v>126</v>
      </c>
      <c r="C370" s="62" t="s">
        <v>168</v>
      </c>
    </row>
    <row r="371" spans="2:3">
      <c r="B371" s="62" t="s">
        <v>63</v>
      </c>
      <c r="C371" s="62" t="s">
        <v>343</v>
      </c>
    </row>
    <row r="372" spans="2:3">
      <c r="B372" s="62" t="s">
        <v>64</v>
      </c>
      <c r="C372" s="62" t="s">
        <v>65</v>
      </c>
    </row>
    <row r="373" spans="2:3">
      <c r="B373" s="62" t="s">
        <v>66</v>
      </c>
      <c r="C373" s="62" t="s">
        <v>67</v>
      </c>
    </row>
    <row r="374" spans="2:3">
      <c r="B374" s="62" t="s">
        <v>68</v>
      </c>
      <c r="C374" s="62" t="s">
        <v>69</v>
      </c>
    </row>
    <row r="375" spans="2:3">
      <c r="B375" s="62" t="s">
        <v>70</v>
      </c>
      <c r="C375" s="62" t="s">
        <v>71</v>
      </c>
    </row>
    <row r="376" spans="2:3">
      <c r="B376" s="62" t="s">
        <v>72</v>
      </c>
      <c r="C376" s="62" t="s">
        <v>73</v>
      </c>
    </row>
    <row r="377" spans="2:3">
      <c r="B377" s="62" t="s">
        <v>129</v>
      </c>
      <c r="C377" s="62" t="s">
        <v>177</v>
      </c>
    </row>
    <row r="378" spans="2:3">
      <c r="B378" s="62" t="s">
        <v>75</v>
      </c>
      <c r="C378" s="62" t="s">
        <v>76</v>
      </c>
    </row>
    <row r="379" spans="2:3">
      <c r="B379" s="62" t="s">
        <v>77</v>
      </c>
      <c r="C379" s="62" t="s">
        <v>78</v>
      </c>
    </row>
    <row r="380" spans="2:3">
      <c r="B380" s="62" t="s">
        <v>79</v>
      </c>
      <c r="C380" s="62" t="s">
        <v>151</v>
      </c>
    </row>
    <row r="381" spans="2:3">
      <c r="B381" s="62" t="s">
        <v>80</v>
      </c>
      <c r="C381" s="62" t="s">
        <v>81</v>
      </c>
    </row>
    <row r="382" spans="2:3">
      <c r="B382" s="62" t="s">
        <v>82</v>
      </c>
      <c r="C382" s="62" t="s">
        <v>83</v>
      </c>
    </row>
    <row r="383" spans="2:3">
      <c r="B383" s="62" t="s">
        <v>84</v>
      </c>
      <c r="C383" s="62" t="s">
        <v>85</v>
      </c>
    </row>
    <row r="384" spans="2:3">
      <c r="B384" s="62" t="s">
        <v>86</v>
      </c>
      <c r="C384" s="62" t="s">
        <v>344</v>
      </c>
    </row>
    <row r="385" spans="2:3">
      <c r="B385" s="62" t="s">
        <v>130</v>
      </c>
      <c r="C385" s="62" t="s">
        <v>178</v>
      </c>
    </row>
    <row r="386" spans="2:3">
      <c r="B386" s="62" t="s">
        <v>87</v>
      </c>
      <c r="C386" s="62" t="s">
        <v>88</v>
      </c>
    </row>
    <row r="387" spans="2:3">
      <c r="B387" s="62" t="s">
        <v>89</v>
      </c>
      <c r="C387" s="62" t="s">
        <v>90</v>
      </c>
    </row>
    <row r="388" spans="2:3">
      <c r="B388" s="62" t="s">
        <v>91</v>
      </c>
      <c r="C388" s="62" t="s">
        <v>92</v>
      </c>
    </row>
    <row r="389" spans="2:3">
      <c r="B389" s="62" t="s">
        <v>93</v>
      </c>
      <c r="C389" s="62" t="s">
        <v>94</v>
      </c>
    </row>
    <row r="390" spans="2:3">
      <c r="B390" s="62" t="s">
        <v>95</v>
      </c>
      <c r="C390" s="62" t="s">
        <v>96</v>
      </c>
    </row>
    <row r="391" spans="2:3">
      <c r="B391" s="62" t="s">
        <v>97</v>
      </c>
      <c r="C391" s="62" t="s">
        <v>98</v>
      </c>
    </row>
    <row r="392" spans="2:3">
      <c r="B392" s="62" t="s">
        <v>100</v>
      </c>
      <c r="C392" s="62" t="s">
        <v>101</v>
      </c>
    </row>
    <row r="393" spans="2:3">
      <c r="B393" s="62" t="s">
        <v>102</v>
      </c>
      <c r="C393" s="62" t="s">
        <v>103</v>
      </c>
    </row>
    <row r="394" spans="2:3">
      <c r="B394" s="62" t="s">
        <v>104</v>
      </c>
      <c r="C394" s="62" t="s">
        <v>105</v>
      </c>
    </row>
    <row r="395" spans="2:3">
      <c r="B395" s="62" t="s">
        <v>106</v>
      </c>
      <c r="C395" s="62" t="s">
        <v>107</v>
      </c>
    </row>
    <row r="396" spans="2:3">
      <c r="B396" s="62" t="s">
        <v>108</v>
      </c>
      <c r="C396" s="62" t="s">
        <v>171</v>
      </c>
    </row>
    <row r="397" spans="2:3">
      <c r="B397" s="62" t="s">
        <v>109</v>
      </c>
      <c r="C397" s="62" t="s">
        <v>172</v>
      </c>
    </row>
    <row r="398" spans="2:3">
      <c r="B398" s="62" t="s">
        <v>131</v>
      </c>
      <c r="C398" s="62" t="s">
        <v>375</v>
      </c>
    </row>
    <row r="399" spans="2:3">
      <c r="B399" s="62" t="s">
        <v>111</v>
      </c>
      <c r="C399" s="62" t="s">
        <v>112</v>
      </c>
    </row>
    <row r="400" spans="2:3">
      <c r="B400" s="62" t="s">
        <v>118</v>
      </c>
      <c r="C400" s="62" t="s">
        <v>119</v>
      </c>
    </row>
    <row r="401" spans="2:3">
      <c r="B401" s="62" t="s">
        <v>152</v>
      </c>
      <c r="C401" s="62" t="s">
        <v>175</v>
      </c>
    </row>
    <row r="402" spans="2:3">
      <c r="B402" s="62" t="s">
        <v>132</v>
      </c>
      <c r="C402" s="62" t="s">
        <v>120</v>
      </c>
    </row>
    <row r="403" spans="2:3">
      <c r="B403" s="62" t="s">
        <v>133</v>
      </c>
      <c r="C403" s="62" t="s">
        <v>176</v>
      </c>
    </row>
    <row r="404" spans="2:3">
      <c r="B404" s="62" t="s">
        <v>0</v>
      </c>
      <c r="C404" s="62" t="s">
        <v>134</v>
      </c>
    </row>
    <row r="405" spans="2:3">
      <c r="B405" s="62" t="s">
        <v>135</v>
      </c>
      <c r="C405" s="62" t="s">
        <v>136</v>
      </c>
    </row>
    <row r="406" spans="2:3">
      <c r="B406" s="62" t="s">
        <v>137</v>
      </c>
      <c r="C406" s="62" t="s">
        <v>138</v>
      </c>
    </row>
    <row r="407" spans="2:3">
      <c r="B407" s="62" t="s">
        <v>116</v>
      </c>
      <c r="C407" s="62" t="s">
        <v>139</v>
      </c>
    </row>
    <row r="408" spans="2:3">
      <c r="B408" s="62" t="s">
        <v>113</v>
      </c>
      <c r="C408" s="62" t="s">
        <v>140</v>
      </c>
    </row>
    <row r="409" spans="2:3">
      <c r="B409" s="62" t="s">
        <v>141</v>
      </c>
      <c r="C409" s="62" t="s">
        <v>142</v>
      </c>
    </row>
    <row r="410" spans="2:3">
      <c r="B410" s="62" t="s">
        <v>121</v>
      </c>
      <c r="C410" s="62" t="s">
        <v>143</v>
      </c>
    </row>
    <row r="411" spans="2:3">
      <c r="B411" s="62" t="s">
        <v>144</v>
      </c>
      <c r="C411" s="62" t="s">
        <v>145</v>
      </c>
    </row>
    <row r="412" spans="2:3">
      <c r="B412" s="62" t="s">
        <v>122</v>
      </c>
      <c r="C412" s="62" t="s">
        <v>146</v>
      </c>
    </row>
    <row r="413" spans="2:3">
      <c r="B413" s="62" t="s">
        <v>123</v>
      </c>
      <c r="C413" s="62" t="s">
        <v>147</v>
      </c>
    </row>
    <row r="414" spans="2:3">
      <c r="B414" s="62" t="s">
        <v>331</v>
      </c>
      <c r="C414" s="62" t="s">
        <v>148</v>
      </c>
    </row>
    <row r="415" spans="2:3">
      <c r="B415" s="62" t="s">
        <v>125</v>
      </c>
      <c r="C415" s="62" t="s">
        <v>149</v>
      </c>
    </row>
    <row r="416" spans="2:3">
      <c r="B416" s="62" t="s">
        <v>269</v>
      </c>
      <c r="C416" s="62" t="s">
        <v>270</v>
      </c>
    </row>
    <row r="419" spans="2:23">
      <c r="B419" s="539" t="s">
        <v>389</v>
      </c>
      <c r="C419" s="540"/>
      <c r="D419" s="540"/>
      <c r="E419" s="540"/>
      <c r="F419" s="540"/>
      <c r="G419" s="540"/>
      <c r="H419" s="540"/>
      <c r="I419" s="540"/>
      <c r="J419" s="540"/>
      <c r="K419" s="540"/>
      <c r="L419" s="540"/>
      <c r="M419" s="540"/>
      <c r="N419" s="540"/>
      <c r="O419" s="540"/>
      <c r="P419" s="540"/>
      <c r="Q419" s="540"/>
      <c r="R419" s="540"/>
      <c r="S419" s="540"/>
      <c r="T419" s="540"/>
    </row>
    <row r="421" spans="2:23">
      <c r="B421" s="62" t="s">
        <v>329</v>
      </c>
    </row>
    <row r="422" spans="2:23">
      <c r="B422" s="62" t="s">
        <v>336</v>
      </c>
      <c r="O422" s="43"/>
    </row>
    <row r="424" spans="2:23">
      <c r="B424" s="62" t="s">
        <v>391</v>
      </c>
    </row>
    <row r="425" spans="2:23">
      <c r="B425" s="62" t="s">
        <v>391</v>
      </c>
    </row>
    <row r="427" spans="2:23">
      <c r="B427" s="539" t="s">
        <v>332</v>
      </c>
      <c r="C427" s="539"/>
      <c r="D427" s="539"/>
      <c r="E427" s="539"/>
      <c r="F427" s="539"/>
      <c r="G427" s="539"/>
      <c r="H427" s="539"/>
      <c r="I427" s="539"/>
      <c r="J427" s="539"/>
      <c r="K427" s="539"/>
      <c r="L427" s="539"/>
      <c r="M427" s="539"/>
      <c r="N427" s="539"/>
      <c r="O427" s="539"/>
      <c r="P427" s="539"/>
      <c r="Q427" s="539"/>
      <c r="R427" s="539"/>
      <c r="S427" s="539"/>
      <c r="T427" s="539"/>
    </row>
    <row r="429" spans="2:23">
      <c r="B429" s="62" t="s">
        <v>337</v>
      </c>
      <c r="C429" s="62" t="s">
        <v>243</v>
      </c>
      <c r="D429" s="62" t="s">
        <v>390</v>
      </c>
      <c r="E429" s="78" t="s">
        <v>392</v>
      </c>
      <c r="F429" s="78" t="s">
        <v>393</v>
      </c>
    </row>
    <row r="430" spans="2:23">
      <c r="B430" s="62" t="s">
        <v>338</v>
      </c>
      <c r="C430" s="62" t="s">
        <v>341</v>
      </c>
      <c r="D430" s="62" t="s">
        <v>390</v>
      </c>
      <c r="E430" s="78" t="s">
        <v>392</v>
      </c>
      <c r="F430" s="78" t="s">
        <v>394</v>
      </c>
      <c r="W430" s="83"/>
    </row>
    <row r="432" spans="2:23">
      <c r="B432" s="539" t="s">
        <v>347</v>
      </c>
      <c r="C432" s="539"/>
      <c r="D432" s="539"/>
      <c r="E432" s="539"/>
      <c r="F432" s="539"/>
      <c r="G432" s="539"/>
      <c r="H432" s="539"/>
      <c r="I432" s="539"/>
      <c r="J432" s="539"/>
      <c r="K432" s="539"/>
      <c r="L432" s="539"/>
      <c r="M432" s="539"/>
      <c r="N432" s="539"/>
      <c r="O432" s="539"/>
      <c r="P432" s="539"/>
      <c r="Q432" s="539"/>
      <c r="R432" s="539"/>
      <c r="S432" s="539"/>
      <c r="T432" s="539"/>
    </row>
    <row r="435" spans="2:6">
      <c r="B435" s="62" t="s">
        <v>355</v>
      </c>
      <c r="C435" s="62" t="s">
        <v>356</v>
      </c>
    </row>
    <row r="437" spans="2:6">
      <c r="B437" s="62" t="s">
        <v>348</v>
      </c>
      <c r="C437" s="62" t="s">
        <v>347</v>
      </c>
    </row>
    <row r="438" spans="2:6">
      <c r="B438" s="62" t="s">
        <v>349</v>
      </c>
      <c r="C438" s="62" t="s">
        <v>357</v>
      </c>
    </row>
    <row r="439" spans="2:6">
      <c r="B439" s="62" t="s">
        <v>350</v>
      </c>
      <c r="C439" s="62" t="s">
        <v>358</v>
      </c>
    </row>
    <row r="441" spans="2:6">
      <c r="B441" s="62" t="s">
        <v>359</v>
      </c>
      <c r="C441" s="62" t="s">
        <v>351</v>
      </c>
      <c r="D441" s="62" t="s">
        <v>352</v>
      </c>
      <c r="E441" s="62" t="s">
        <v>353</v>
      </c>
      <c r="F441" s="62" t="s">
        <v>354</v>
      </c>
    </row>
    <row r="442" spans="2:6">
      <c r="B442" s="62" t="s">
        <v>360</v>
      </c>
      <c r="C442" s="62" t="s">
        <v>361</v>
      </c>
      <c r="D442" s="62" t="s">
        <v>362</v>
      </c>
      <c r="E442" s="62" t="s">
        <v>363</v>
      </c>
      <c r="F442" s="62" t="s">
        <v>364</v>
      </c>
    </row>
    <row r="443" spans="2:6">
      <c r="B443" s="62" t="s">
        <v>365</v>
      </c>
    </row>
    <row r="444" spans="2:6">
      <c r="B444" s="62" t="s">
        <v>366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Welcome tab</vt:lpstr>
      <vt:lpstr>Core data tab</vt:lpstr>
      <vt:lpstr>Cental Budget_int</vt:lpstr>
      <vt:lpstr>Local Government_int</vt:lpstr>
      <vt:lpstr>Public expenditure_int</vt:lpstr>
      <vt:lpstr>MasterSheet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Tatjana Minic</cp:lastModifiedBy>
  <cp:lastPrinted>2015-09-22T08:28:34Z</cp:lastPrinted>
  <dcterms:created xsi:type="dcterms:W3CDTF">2008-03-17T08:49:23Z</dcterms:created>
  <dcterms:modified xsi:type="dcterms:W3CDTF">2016-08-31T10:05:12Z</dcterms:modified>
</cp:coreProperties>
</file>