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Februar 2024\GDDS Feb za objavu\"/>
    </mc:Choice>
  </mc:AlternateContent>
  <xr:revisionPtr revIDLastSave="0" documentId="13_ncr:1_{215FA35B-524E-4A5C-80D7-F9E583436AFD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1" i="1" l="1"/>
  <c r="Q200" i="1"/>
  <c r="Q199" i="1"/>
  <c r="Q198" i="1"/>
  <c r="Q197" i="1"/>
  <c r="Q78" i="1" l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99" i="1" l="1"/>
  <c r="F100" i="3" s="1"/>
  <c r="H100" i="3" s="1"/>
  <c r="U95" i="1"/>
  <c r="F96" i="3" s="1"/>
  <c r="U91" i="1"/>
  <c r="F92" i="3" s="1"/>
  <c r="U86" i="1"/>
  <c r="F87" i="3" s="1"/>
  <c r="U82" i="1"/>
  <c r="F83" i="3" s="1"/>
  <c r="U78" i="1"/>
  <c r="F79" i="3" s="1"/>
  <c r="U74" i="1"/>
  <c r="F75" i="3" s="1"/>
  <c r="U70" i="1"/>
  <c r="F71" i="3" s="1"/>
  <c r="U66" i="1"/>
  <c r="F67" i="3" s="1"/>
  <c r="U62" i="1"/>
  <c r="F63" i="3" s="1"/>
  <c r="U58" i="1"/>
  <c r="F59" i="3" s="1"/>
  <c r="U54" i="1"/>
  <c r="F55" i="3" s="1"/>
  <c r="U50" i="1"/>
  <c r="F51" i="3" s="1"/>
  <c r="U46" i="1"/>
  <c r="F47" i="3" s="1"/>
  <c r="U42" i="1"/>
  <c r="F43" i="3" s="1"/>
  <c r="U38" i="1"/>
  <c r="F39" i="3" s="1"/>
  <c r="U34" i="1"/>
  <c r="F35" i="3" s="1"/>
  <c r="U30" i="1"/>
  <c r="F31" i="3" s="1"/>
  <c r="U26" i="1"/>
  <c r="F27" i="3" s="1"/>
  <c r="U22" i="1"/>
  <c r="F23" i="3" s="1"/>
  <c r="U18" i="1"/>
  <c r="F19" i="3" s="1"/>
  <c r="U14" i="1"/>
  <c r="F15" i="3" s="1"/>
  <c r="U10" i="1"/>
  <c r="F11" i="3" s="1"/>
  <c r="U200" i="1"/>
  <c r="E99" i="3" s="1"/>
  <c r="U196" i="1"/>
  <c r="E95" i="3" s="1"/>
  <c r="U192" i="1"/>
  <c r="E91" i="3" s="1"/>
  <c r="U188" i="1"/>
  <c r="E87" i="3" s="1"/>
  <c r="U184" i="1"/>
  <c r="E83" i="3" s="1"/>
  <c r="U180" i="1"/>
  <c r="E79" i="3" s="1"/>
  <c r="U176" i="1"/>
  <c r="E75" i="3" s="1"/>
  <c r="U172" i="1"/>
  <c r="E71" i="3" s="1"/>
  <c r="U168" i="1"/>
  <c r="E67" i="3" s="1"/>
  <c r="U164" i="1"/>
  <c r="E63" i="3" s="1"/>
  <c r="U160" i="1"/>
  <c r="E59" i="3" s="1"/>
  <c r="U156" i="1"/>
  <c r="E55" i="3" s="1"/>
  <c r="U152" i="1"/>
  <c r="E51" i="3" s="1"/>
  <c r="U148" i="1"/>
  <c r="E47" i="3" s="1"/>
  <c r="U144" i="1"/>
  <c r="E43" i="3" s="1"/>
  <c r="U140" i="1"/>
  <c r="E39" i="3" s="1"/>
  <c r="U136" i="1"/>
  <c r="E35" i="3" s="1"/>
  <c r="U132" i="1"/>
  <c r="E31" i="3" s="1"/>
  <c r="U128" i="1"/>
  <c r="E27" i="3" s="1"/>
  <c r="U124" i="1"/>
  <c r="E23" i="3" s="1"/>
  <c r="U120" i="1"/>
  <c r="E19" i="3" s="1"/>
  <c r="U116" i="1"/>
  <c r="E15" i="3" s="1"/>
  <c r="U112" i="1"/>
  <c r="E11" i="3" s="1"/>
  <c r="U98" i="1"/>
  <c r="F99" i="3" s="1"/>
  <c r="U94" i="1"/>
  <c r="F95" i="3" s="1"/>
  <c r="H95" i="3" s="1"/>
  <c r="U89" i="1"/>
  <c r="F90" i="3" s="1"/>
  <c r="U85" i="1"/>
  <c r="F86" i="3" s="1"/>
  <c r="U81" i="1"/>
  <c r="F82" i="3" s="1"/>
  <c r="U77" i="1"/>
  <c r="F78" i="3" s="1"/>
  <c r="U73" i="1"/>
  <c r="F74" i="3" s="1"/>
  <c r="U69" i="1"/>
  <c r="F70" i="3" s="1"/>
  <c r="U65" i="1"/>
  <c r="F66" i="3" s="1"/>
  <c r="U61" i="1"/>
  <c r="F62" i="3" s="1"/>
  <c r="U57" i="1"/>
  <c r="F58" i="3" s="1"/>
  <c r="U53" i="1"/>
  <c r="F54" i="3" s="1"/>
  <c r="U49" i="1"/>
  <c r="F50" i="3" s="1"/>
  <c r="U45" i="1"/>
  <c r="F46" i="3" s="1"/>
  <c r="U41" i="1"/>
  <c r="F42" i="3" s="1"/>
  <c r="U37" i="1"/>
  <c r="F38" i="3" s="1"/>
  <c r="U33" i="1"/>
  <c r="F34" i="3" s="1"/>
  <c r="U29" i="1"/>
  <c r="F30" i="3" s="1"/>
  <c r="U25" i="1"/>
  <c r="F26" i="3" s="1"/>
  <c r="U21" i="1"/>
  <c r="F22" i="3" s="1"/>
  <c r="U17" i="1"/>
  <c r="F18" i="3" s="1"/>
  <c r="U13" i="1"/>
  <c r="F14" i="3" s="1"/>
  <c r="U9" i="1"/>
  <c r="F10" i="3" s="1"/>
  <c r="U199" i="1"/>
  <c r="E98" i="3" s="1"/>
  <c r="U195" i="1"/>
  <c r="E94" i="3" s="1"/>
  <c r="U191" i="1"/>
  <c r="E90" i="3" s="1"/>
  <c r="U187" i="1"/>
  <c r="E86" i="3" s="1"/>
  <c r="U183" i="1"/>
  <c r="E82" i="3" s="1"/>
  <c r="U179" i="1"/>
  <c r="E78" i="3" s="1"/>
  <c r="U175" i="1"/>
  <c r="E74" i="3" s="1"/>
  <c r="U171" i="1"/>
  <c r="E70" i="3" s="1"/>
  <c r="U167" i="1"/>
  <c r="E66" i="3" s="1"/>
  <c r="U163" i="1"/>
  <c r="E62" i="3" s="1"/>
  <c r="U159" i="1"/>
  <c r="E58" i="3" s="1"/>
  <c r="U155" i="1"/>
  <c r="E54" i="3" s="1"/>
  <c r="U151" i="1"/>
  <c r="E50" i="3" s="1"/>
  <c r="U147" i="1"/>
  <c r="E46" i="3" s="1"/>
  <c r="U143" i="1"/>
  <c r="E42" i="3" s="1"/>
  <c r="U139" i="1"/>
  <c r="E38" i="3" s="1"/>
  <c r="U135" i="1"/>
  <c r="E34" i="3" s="1"/>
  <c r="U131" i="1"/>
  <c r="E30" i="3" s="1"/>
  <c r="U127" i="1"/>
  <c r="E26" i="3" s="1"/>
  <c r="U123" i="1"/>
  <c r="E22" i="3" s="1"/>
  <c r="U119" i="1"/>
  <c r="E18" i="3" s="1"/>
  <c r="U115" i="1"/>
  <c r="E14" i="3" s="1"/>
  <c r="U111" i="1"/>
  <c r="E10" i="3" s="1"/>
  <c r="U97" i="1"/>
  <c r="F98" i="3" s="1"/>
  <c r="U93" i="1"/>
  <c r="F94" i="3" s="1"/>
  <c r="H94" i="3" s="1"/>
  <c r="U88" i="1"/>
  <c r="F89" i="3" s="1"/>
  <c r="U84" i="1"/>
  <c r="F85" i="3" s="1"/>
  <c r="U80" i="1"/>
  <c r="F81" i="3" s="1"/>
  <c r="U76" i="1"/>
  <c r="F77" i="3" s="1"/>
  <c r="U72" i="1"/>
  <c r="F73" i="3" s="1"/>
  <c r="U68" i="1"/>
  <c r="F69" i="3" s="1"/>
  <c r="U64" i="1"/>
  <c r="F65" i="3" s="1"/>
  <c r="U60" i="1"/>
  <c r="F61" i="3" s="1"/>
  <c r="U56" i="1"/>
  <c r="F57" i="3" s="1"/>
  <c r="U52" i="1"/>
  <c r="F53" i="3" s="1"/>
  <c r="U48" i="1"/>
  <c r="F49" i="3" s="1"/>
  <c r="U44" i="1"/>
  <c r="F45" i="3" s="1"/>
  <c r="U40" i="1"/>
  <c r="F41" i="3" s="1"/>
  <c r="U36" i="1"/>
  <c r="F37" i="3" s="1"/>
  <c r="U32" i="1"/>
  <c r="F33" i="3" s="1"/>
  <c r="U28" i="1"/>
  <c r="F29" i="3" s="1"/>
  <c r="U24" i="1"/>
  <c r="F25" i="3" s="1"/>
  <c r="U20" i="1"/>
  <c r="F21" i="3" s="1"/>
  <c r="U16" i="1"/>
  <c r="F17" i="3" s="1"/>
  <c r="U12" i="1"/>
  <c r="F13" i="3" s="1"/>
  <c r="U8" i="1"/>
  <c r="F9" i="3" s="1"/>
  <c r="U198" i="1"/>
  <c r="E97" i="3" s="1"/>
  <c r="U194" i="1"/>
  <c r="E93" i="3" s="1"/>
  <c r="U190" i="1"/>
  <c r="E89" i="3" s="1"/>
  <c r="U186" i="1"/>
  <c r="E85" i="3" s="1"/>
  <c r="U182" i="1"/>
  <c r="E81" i="3" s="1"/>
  <c r="U178" i="1"/>
  <c r="E77" i="3" s="1"/>
  <c r="U174" i="1"/>
  <c r="E73" i="3" s="1"/>
  <c r="U170" i="1"/>
  <c r="E69" i="3" s="1"/>
  <c r="U166" i="1"/>
  <c r="E65" i="3" s="1"/>
  <c r="U162" i="1"/>
  <c r="E61" i="3" s="1"/>
  <c r="U158" i="1"/>
  <c r="E57" i="3" s="1"/>
  <c r="U154" i="1"/>
  <c r="E53" i="3" s="1"/>
  <c r="U150" i="1"/>
  <c r="E49" i="3" s="1"/>
  <c r="U146" i="1"/>
  <c r="E45" i="3" s="1"/>
  <c r="U142" i="1"/>
  <c r="E41" i="3" s="1"/>
  <c r="U138" i="1"/>
  <c r="E37" i="3" s="1"/>
  <c r="U134" i="1"/>
  <c r="E33" i="3" s="1"/>
  <c r="U130" i="1"/>
  <c r="E29" i="3" s="1"/>
  <c r="U126" i="1"/>
  <c r="E25" i="3" s="1"/>
  <c r="U122" i="1"/>
  <c r="E21" i="3" s="1"/>
  <c r="U118" i="1"/>
  <c r="E17" i="3" s="1"/>
  <c r="U114" i="1"/>
  <c r="E13" i="3" s="1"/>
  <c r="U96" i="1"/>
  <c r="F97" i="3" s="1"/>
  <c r="U92" i="1"/>
  <c r="F93" i="3" s="1"/>
  <c r="U87" i="1"/>
  <c r="F88" i="3" s="1"/>
  <c r="U83" i="1"/>
  <c r="F84" i="3" s="1"/>
  <c r="U79" i="1"/>
  <c r="F80" i="3" s="1"/>
  <c r="U75" i="1"/>
  <c r="F76" i="3" s="1"/>
  <c r="U71" i="1"/>
  <c r="F72" i="3" s="1"/>
  <c r="U67" i="1"/>
  <c r="F68" i="3" s="1"/>
  <c r="U63" i="1"/>
  <c r="F64" i="3" s="1"/>
  <c r="U59" i="1"/>
  <c r="F60" i="3" s="1"/>
  <c r="U55" i="1"/>
  <c r="F56" i="3" s="1"/>
  <c r="U51" i="1"/>
  <c r="F52" i="3" s="1"/>
  <c r="U47" i="1"/>
  <c r="F48" i="3" s="1"/>
  <c r="U43" i="1"/>
  <c r="F44" i="3" s="1"/>
  <c r="U39" i="1"/>
  <c r="F40" i="3" s="1"/>
  <c r="U35" i="1"/>
  <c r="F36" i="3" s="1"/>
  <c r="U31" i="1"/>
  <c r="F32" i="3" s="1"/>
  <c r="U27" i="1"/>
  <c r="F28" i="3" s="1"/>
  <c r="U23" i="1"/>
  <c r="F24" i="3" s="1"/>
  <c r="U19" i="1"/>
  <c r="F20" i="3" s="1"/>
  <c r="U15" i="1"/>
  <c r="F16" i="3" s="1"/>
  <c r="U11" i="1"/>
  <c r="F12" i="3" s="1"/>
  <c r="U201" i="1"/>
  <c r="E100" i="3" s="1"/>
  <c r="U197" i="1"/>
  <c r="E96" i="3" s="1"/>
  <c r="U193" i="1"/>
  <c r="E92" i="3" s="1"/>
  <c r="U189" i="1"/>
  <c r="E88" i="3" s="1"/>
  <c r="U185" i="1"/>
  <c r="E84" i="3" s="1"/>
  <c r="U181" i="1"/>
  <c r="E80" i="3" s="1"/>
  <c r="U177" i="1"/>
  <c r="E76" i="3" s="1"/>
  <c r="U173" i="1"/>
  <c r="E72" i="3" s="1"/>
  <c r="U169" i="1"/>
  <c r="E68" i="3" s="1"/>
  <c r="U165" i="1"/>
  <c r="E64" i="3" s="1"/>
  <c r="U161" i="1"/>
  <c r="E60" i="3" s="1"/>
  <c r="U157" i="1"/>
  <c r="E56" i="3" s="1"/>
  <c r="U153" i="1"/>
  <c r="E52" i="3" s="1"/>
  <c r="U149" i="1"/>
  <c r="E48" i="3" s="1"/>
  <c r="U145" i="1"/>
  <c r="E44" i="3" s="1"/>
  <c r="U141" i="1"/>
  <c r="E40" i="3" s="1"/>
  <c r="U137" i="1"/>
  <c r="E36" i="3" s="1"/>
  <c r="U133" i="1"/>
  <c r="E32" i="3" s="1"/>
  <c r="U129" i="1"/>
  <c r="E28" i="3" s="1"/>
  <c r="U125" i="1"/>
  <c r="E24" i="3" s="1"/>
  <c r="U121" i="1"/>
  <c r="E20" i="3" s="1"/>
  <c r="U117" i="1"/>
  <c r="E16" i="3" s="1"/>
  <c r="U113" i="1"/>
  <c r="E12" i="3" s="1"/>
  <c r="L4" i="3"/>
  <c r="U90" i="1"/>
  <c r="F91" i="3" s="1"/>
  <c r="U110" i="1"/>
  <c r="E9" i="3" s="1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N45" i="3" s="1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65" i="3"/>
  <c r="N65" i="3" s="1"/>
  <c r="L71" i="3"/>
  <c r="N71" i="3" s="1"/>
  <c r="K84" i="3"/>
  <c r="K91" i="3"/>
  <c r="L16" i="3"/>
  <c r="N16" i="3" s="1"/>
  <c r="K28" i="3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L85" i="3"/>
  <c r="L88" i="3"/>
  <c r="L92" i="3"/>
  <c r="N92" i="3" s="1"/>
  <c r="L67" i="3"/>
  <c r="N67" i="3" s="1"/>
  <c r="K70" i="3"/>
  <c r="L73" i="3"/>
  <c r="N73" i="3" s="1"/>
  <c r="L78" i="3"/>
  <c r="K82" i="3"/>
  <c r="K86" i="3"/>
  <c r="K89" i="3"/>
  <c r="K93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H99" i="3" l="1"/>
  <c r="I99" i="3"/>
  <c r="J99" i="3" s="1"/>
  <c r="G99" i="3"/>
  <c r="H97" i="3"/>
  <c r="I97" i="3"/>
  <c r="J97" i="3" s="1"/>
  <c r="G97" i="3"/>
  <c r="H96" i="3"/>
  <c r="G96" i="3"/>
  <c r="I96" i="3"/>
  <c r="J96" i="3" s="1"/>
  <c r="H98" i="3"/>
  <c r="I98" i="3"/>
  <c r="J98" i="3" s="1"/>
  <c r="G98" i="3"/>
  <c r="O28" i="3"/>
  <c r="P28" i="3" s="1"/>
  <c r="M88" i="3"/>
  <c r="M12" i="3"/>
  <c r="O81" i="3"/>
  <c r="P81" i="3" s="1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L97" i="3"/>
  <c r="L95" i="3"/>
  <c r="K98" i="3"/>
  <c r="K96" i="3"/>
  <c r="K99" i="3"/>
  <c r="K97" i="3"/>
  <c r="K95" i="3"/>
  <c r="L100" i="3"/>
  <c r="L98" i="3"/>
  <c r="L96" i="3"/>
  <c r="L94" i="3"/>
  <c r="K100" i="3"/>
  <c r="O100" i="3" s="1"/>
  <c r="P100" i="3" s="1"/>
  <c r="K94" i="3"/>
  <c r="O89" i="3"/>
  <c r="P89" i="3" s="1"/>
  <c r="M54" i="3"/>
  <c r="M85" i="3"/>
  <c r="O47" i="3"/>
  <c r="P47" i="3" s="1"/>
  <c r="M39" i="3"/>
  <c r="J17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47" i="3"/>
  <c r="N39" i="3"/>
  <c r="M53" i="3"/>
  <c r="O87" i="3"/>
  <c r="P87" i="3" s="1"/>
  <c r="O18" i="3"/>
  <c r="P18" i="3" s="1"/>
  <c r="O45" i="3"/>
  <c r="P45" i="3" s="1"/>
  <c r="M80" i="3"/>
  <c r="M19" i="3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O51" i="3"/>
  <c r="P51" i="3" s="1"/>
  <c r="M78" i="3"/>
  <c r="O32" i="3"/>
  <c r="P32" i="3" s="1"/>
  <c r="N24" i="3"/>
  <c r="M79" i="3"/>
  <c r="O59" i="3"/>
  <c r="P59" i="3" s="1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76" i="3"/>
  <c r="P76" i="3" s="1"/>
  <c r="O63" i="3"/>
  <c r="P63" i="3" s="1"/>
  <c r="O71" i="3"/>
  <c r="P71" i="3" s="1"/>
  <c r="O94" i="3" l="1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<sst xmlns="http://schemas.openxmlformats.org/spreadsheetml/2006/main" count="372" uniqueCount="136">
  <si>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</si>
  <si>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</si>
  <si>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</si>
  <si>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</si>
  <si>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</si>
  <si>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</si>
  <si>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</si>
  <si>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</si>
  <si>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</si>
  <si>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</si>
  <si>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</si>
  <si>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</si>
  <si>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</si>
  <si>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</si>
  <si>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</si>
  <si>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</si>
  <si>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</si>
  <si>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</si>
  <si>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</si>
  <si>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</si>
  <si>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</si>
  <si>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</si>
  <si>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</si>
  <si>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</si>
  <si>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</si>
  <si>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</si>
  <si>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</si>
  <si>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</si>
  <si>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</si>
  <si>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</si>
  <si>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</si>
  <si>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</si>
  <si>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</si>
  <si>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</si>
  <si>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</si>
  <si>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</si>
  <si>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</si>
  <si>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</si>
  <si>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</si>
  <si>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</si>
  <si>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</si>
  <si>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</si>
  <si>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</si>
  <si>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</si>
  <si>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</si>
  <si>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</si>
  <si>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</si>
  <si>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</si>
  <si>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</si>
  <si>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</si>
  <si>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</si>
  <si>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</si>
  <si>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</si>
  <si>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</si>
  <si>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</si>
  <si>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</si>
  <si>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</si>
  <si>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</si>
  <si>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</si>
  <si>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</si>
  <si>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</si>
  <si>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</si>
  <si>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</si>
  <si>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</si>
  <si>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</si>
  <si>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</si>
  <si>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</si>
  <si>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</si>
  <si>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</si>
  <si>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</si>
  <si>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</si>
  <si>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</si>
  <si>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</si>
  <si>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</si>
  <si>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</si>
  <si>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</si>
  <si>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</si>
  <si>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</si>
  <si>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</si>
  <si>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</si>
  <si>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</si>
  <si>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</si>
  <si>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</si>
  <si>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</si>
  <si>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</si>
  <si>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</si>
  <si>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</si>
  <si>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</si>
  <si>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</si>
  <si>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</si>
  <si>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</si>
  <si>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</si>
  <si>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</si>
  <si>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</si>
  <si>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</si>
  <si>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</si>
  <si>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</si>
  <si>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</si>
  <si>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</si>
  <si>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</si>
  <si>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</si>
  <si>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</si>
  <si>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</si>
  <si>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</si>
  <si>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</si>
  <si>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</si>
  <si>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</si>
  <si>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</si>
  <si>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</si>
  <si>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</si>
  <si>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</si>
  <si>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</si>
  <si>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</si>
  <si>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</si>
  <si>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</si>
  <si>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</si>
  <si>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</si>
  <si>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</si>
  <si>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</si>
  <si>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</si>
  <si>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</si>
  <si>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</si>
  <si>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</si>
  <si>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</si>
  <si>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</si>
  <si>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</si>
  <si>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</si>
  <si>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</si>
  <si>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</si>
  <si>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</si>
  <si>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</si>
  <si>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</si>
  <si>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</si>
  <si>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</si>
  <si>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</si>
  <si>
    <t>Ministarstvo saobraćaja i pomorstva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</si>
</sst>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118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2</v>
      </c>
      <c r="D4" t="str">
        <f>VLOOKUP(C4,C9:D20,2,FALSE)</f>
        <v>Februar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2</v>
      </c>
      <c r="D6" t="str">
        <f>VLOOKUP(C6,E9:F20,2,FALSE)</f>
        <v>Januar - Februar</v>
      </c>
    </row>
    <row r="8" spans="2:7" x14ac:dyDescent="0.25">
      <c r="D8" t="s">
        <v>10</v>
      </c>
      <c r="E8" t="s">
        <v>11</v>
      </c>
      <c r="G8" s="144" t="s">
        <v>119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103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104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105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106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107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108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109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110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111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112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113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E13" sqref="E1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125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121</v>
      </c>
      <c r="I10" s="160" t="s">
        <v>10</v>
      </c>
      <c r="J10" s="170" t="str">
        <f>'Analitika 2024'!L4</f>
        <v>Februar</v>
      </c>
      <c r="K10" s="171"/>
      <c r="L10" s="160" t="s">
        <v>11</v>
      </c>
      <c r="M10" s="170" t="str">
        <f>IF(J10="Januar","-",'Analitika 2024'!F4)</f>
        <v>Januar - Februar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137025.43000000005</v>
      </c>
      <c r="K13" s="156">
        <f>IFERROR(J13/J$25,"-")</f>
        <v>6.181150663897905E-4</v>
      </c>
      <c r="L13" s="149"/>
      <c r="M13" s="161">
        <f>IF($J$10="Januar","-",SUMPRODUCT((D13=VALUE(LEFT('Analitika 2024'!$C$9:$C$100,1)))*('Analitika 2024'!$F$9:$F$100)))</f>
        <v>229265.41000000006</v>
      </c>
      <c r="N13" s="156">
        <f>IFERROR(M13/M$25,"-")</f>
        <v>5.8027981523802266E-4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123</v>
      </c>
      <c r="F15" s="23"/>
      <c r="G15" s="23"/>
      <c r="H15" s="25"/>
      <c r="I15" s="25"/>
      <c r="J15" s="161">
        <f>SUMPRODUCT((D15=VALUE(LEFT('Analitika 2024'!$C$9:$C$100,1)))*('Analitika 2024'!$L$9:$L$100))</f>
        <v>916368.61999999988</v>
      </c>
      <c r="K15" s="156">
        <f>IFERROR(J15/J$25,"-")</f>
        <v>4.1336943835083781E-3</v>
      </c>
      <c r="L15" s="149"/>
      <c r="M15" s="161">
        <f>IF($J$10="Januar","-",SUMPRODUCT((D15=VALUE(LEFT('Analitika 2024'!$C$9:$C$100,1)))*('Analitika 2024'!$F$9:$F$100)))</f>
        <v>1517646.9999999998</v>
      </c>
      <c r="N15" s="156">
        <f>IFERROR(M15/M$25,"-")</f>
        <v>3.8412245473773781E-3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3821874.6400000006</v>
      </c>
      <c r="K17" s="156">
        <f>IFERROR(J17/J$25,"-")</f>
        <v>1.7240291067410308E-2</v>
      </c>
      <c r="L17" s="149"/>
      <c r="M17" s="161">
        <f>IF($J$10="Januar","-",SUMPRODUCT((D17=VALUE(LEFT('Analitika 2024'!$C$9:$C$100,1)))*('Analitika 2024'!$F$9:$F$100)))</f>
        <v>6728920.1799999997</v>
      </c>
      <c r="N17" s="156">
        <f>IFERROR(M17/M$25,"-")</f>
        <v>1.7031162960002563E-2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107899629.35000001</v>
      </c>
      <c r="K19" s="156">
        <f>IFERROR(J19/J$25,"-")</f>
        <v>0.48672999281307872</v>
      </c>
      <c r="L19" s="149"/>
      <c r="M19" s="161">
        <f>IF($J$10="Januar","-",SUMPRODUCT((D19=VALUE(LEFT('Analitika 2024'!$C$9:$C$100,1)))*('Analitika 2024'!$F$9:$F$100)))</f>
        <v>207005653.32999989</v>
      </c>
      <c r="N19" s="156">
        <f>IFERROR(M19/M$25,"-")</f>
        <v>0.52393949121046424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4973388.129999999</v>
      </c>
      <c r="K21" s="156">
        <f>IFERROR(J21/J$25,"-")</f>
        <v>2.2434712550488945E-2</v>
      </c>
      <c r="L21" s="149"/>
      <c r="M21" s="161">
        <f>IF($J$10="Januar","-",SUMPRODUCT((D21=VALUE(LEFT('Analitika 2024'!$C$9:$C$100,1)))*('Analitika 2024'!$F$9:$F$100)))</f>
        <v>6259733.1299999999</v>
      </c>
      <c r="N21" s="156">
        <f>IFERROR(M21/M$25,"-")</f>
        <v>1.5843631990171254E-2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103934435.13999994</v>
      </c>
      <c r="K23" s="156">
        <f>IFERROR(J23/J$25,"-")</f>
        <v>0.4688431941191239</v>
      </c>
      <c r="L23" s="149"/>
      <c r="M23" s="161">
        <f>IF($J$10="Januar","-",SUMPRODUCT((D23=VALUE(LEFT('Analitika 2024'!$C$9:$C$100,1)))*('Analitika 2024'!$F$9:$F$100)))</f>
        <v>173353361.14999998</v>
      </c>
      <c r="N23" s="156">
        <f>IFERROR(M23/M$25,"-")</f>
        <v>0.43876420947674655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114</v>
      </c>
      <c r="F25" s="152"/>
      <c r="G25" s="153"/>
      <c r="H25" s="154"/>
      <c r="I25" s="154"/>
      <c r="J25" s="164">
        <f>SUM(J13:J23)</f>
        <v>221682721.30999994</v>
      </c>
      <c r="K25" s="158">
        <f>IFERROR($J25/$J$25,0)</f>
        <v>1</v>
      </c>
      <c r="L25" s="155"/>
      <c r="M25" s="164">
        <f>SUM(M13:M23)</f>
        <v>395094580.19999987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ReE99QWTG1DfI8+uK6EhnEPM/82ButW31L0H/hjKfkbRWB/hGkUMrH9zx8YEHJHzUDPZ8QFECt6NBbCoYMLZOA==" saltValue="Vr04kpv0I+QdzYGAV602Pw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D52" sqref="D52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134</v>
      </c>
      <c r="D4" s="169">
        <v>7034000000</v>
      </c>
      <c r="E4" s="43" t="s">
        <v>14</v>
      </c>
      <c r="F4" s="44" t="str">
        <f>Master!D6</f>
        <v>Januar - Februar</v>
      </c>
      <c r="G4" s="44"/>
      <c r="H4" s="44"/>
      <c r="I4" s="44"/>
      <c r="J4" s="44"/>
      <c r="K4" s="45" t="s">
        <v>15</v>
      </c>
      <c r="L4" s="46" t="str">
        <f>Master!D4</f>
        <v>Februar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116</v>
      </c>
      <c r="J5" s="173"/>
      <c r="K5" s="54" t="s">
        <v>16</v>
      </c>
      <c r="L5" s="176" t="s">
        <v>17</v>
      </c>
      <c r="M5" s="177"/>
      <c r="N5" s="177"/>
      <c r="O5" s="172" t="s">
        <v>116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122</v>
      </c>
      <c r="D7" s="165" t="s">
        <v>124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120</v>
      </c>
      <c r="D8" s="175"/>
      <c r="E8" s="74">
        <f>SUM(E9:E100)</f>
        <v>461376659.78000027</v>
      </c>
      <c r="F8" s="75">
        <f>SUM(F9:F100)</f>
        <v>395094580.19999981</v>
      </c>
      <c r="G8" s="76">
        <f t="shared" ref="G8" si="0">IFERROR(F8/E8,0)</f>
        <v>0.85633846408354086</v>
      </c>
      <c r="H8" s="77">
        <f t="shared" ref="H8" si="1">F8/$D$4</f>
        <v>5.6169260762013055E-2</v>
      </c>
      <c r="I8" s="75">
        <f>SUM(I9:I100)</f>
        <v>-66282079.58000011</v>
      </c>
      <c r="J8" s="78">
        <f t="shared" ref="J8:J9" si="2">IFERROR(I8/E8,0)</f>
        <v>-0.14366153591645839</v>
      </c>
      <c r="K8" s="79">
        <f>SUM(K9:K100)</f>
        <v>240827035.12499994</v>
      </c>
      <c r="L8" s="80">
        <f>SUM(L9:L100)</f>
        <v>221682721.30999994</v>
      </c>
      <c r="M8" s="76">
        <f>IFERROR(L8/K8,0)</f>
        <v>0.92050596061582846</v>
      </c>
      <c r="N8" s="77">
        <f>L8/$D$4</f>
        <v>3.1515883040943979E-2</v>
      </c>
      <c r="O8" s="80">
        <f>SUM(O9:O100)</f>
        <v>-19144313.815000076</v>
      </c>
      <c r="P8" s="78">
        <f t="shared" ref="P8:P9" si="3">IFERROR(O8/K8,0)</f>
        <v>-7.9494039384171822E-2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276060.08999999997</v>
      </c>
      <c r="F9" s="86">
        <f>IFERROR(INDEX('2024'!$C$7:$AC$99,MATCH($C9,'2024'!$C$7:$C$99,0),19),0)</f>
        <v>229265.41000000006</v>
      </c>
      <c r="G9" s="87">
        <f t="shared" ref="G9" si="4">IFERROR(F9/E9,0)</f>
        <v>0.83049096303634506</v>
      </c>
      <c r="H9" s="88">
        <f t="shared" ref="H9" si="5">F9/$D$4</f>
        <v>3.2593888257037257E-5</v>
      </c>
      <c r="I9" s="89">
        <f t="shared" ref="I9" si="6">F9-E9</f>
        <v>-46794.679999999906</v>
      </c>
      <c r="J9" s="90">
        <f t="shared" si="2"/>
        <v>-0.16950903696365494</v>
      </c>
      <c r="K9" s="91">
        <f>VLOOKUP($C9,'2024'!$C$110:$U$201,VLOOKUP($L$4,Master!$D$9:$G$20,4,FALSE),FALSE)</f>
        <v>124714.14</v>
      </c>
      <c r="L9" s="92">
        <f>VLOOKUP($C9,'2024'!$C$8:$U$100,VLOOKUP($L$4,Master!$D$9:$G$20,4,FALSE),FALSE)</f>
        <v>137025.43000000005</v>
      </c>
      <c r="M9" s="87">
        <f>IFERROR(L9/K9,0)</f>
        <v>1.098716071810302</v>
      </c>
      <c r="N9" s="88">
        <f>L9/$D$4</f>
        <v>1.948044213818596E-5</v>
      </c>
      <c r="O9" s="89">
        <f>L9-K9</f>
        <v>12311.290000000052</v>
      </c>
      <c r="P9" s="90">
        <f t="shared" si="3"/>
        <v>9.8716071810301953E-2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2038690.5499999998</v>
      </c>
      <c r="F10" s="86">
        <f>IFERROR(INDEX('2024'!$C$7:$AC$99,MATCH($C10,'2024'!$C$7:$C$99,0),19),0)</f>
        <v>1459418.2199999997</v>
      </c>
      <c r="G10" s="87">
        <f t="shared" ref="G10:G73" si="7">IFERROR(F10/E10,0)</f>
        <v>0.71586059002431723</v>
      </c>
      <c r="H10" s="88">
        <f t="shared" ref="H10:H73" si="8">F10/$D$4</f>
        <v>2.0748055444981515E-4</v>
      </c>
      <c r="I10" s="89">
        <f t="shared" ref="I10:I73" si="9">F10-E10</f>
        <v>-579272.33000000007</v>
      </c>
      <c r="J10" s="90">
        <f t="shared" ref="J10:J73" si="10">IFERROR(I10/E10,0)</f>
        <v>-0.28413940997568271</v>
      </c>
      <c r="K10" s="91">
        <f>VLOOKUP($C10,'2024'!$C$110:$U$201,VLOOKUP($L$4,Master!$D$9:$G$20,4,FALSE),FALSE)</f>
        <v>1231500.2199999997</v>
      </c>
      <c r="L10" s="92">
        <f>VLOOKUP($C10,'2024'!$C$8:$U$100,VLOOKUP($L$4,Master!$D$9:$G$20,4,FALSE),FALSE)</f>
        <v>877866.33999999985</v>
      </c>
      <c r="M10" s="92">
        <f t="shared" ref="M10:M73" si="11">IFERROR(L10/K10,0)</f>
        <v>0.71284302328423466</v>
      </c>
      <c r="N10" s="88">
        <f t="shared" ref="N10:N73" si="12">L10/$D$4</f>
        <v>1.2480328973557005E-4</v>
      </c>
      <c r="O10" s="92">
        <f t="shared" ref="O10:O73" si="13">L10-K10</f>
        <v>-353633.87999999989</v>
      </c>
      <c r="P10" s="93">
        <f t="shared" ref="P10:P73" si="14">IFERROR(O10/K10,0)</f>
        <v>-0.2871569767157654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83836.800000000017</v>
      </c>
      <c r="F11" s="86">
        <f>IFERROR(INDEX('2024'!$C$7:$AC$99,MATCH($C11,'2024'!$C$7:$C$99,0),19),0)</f>
        <v>52468.780000000006</v>
      </c>
      <c r="G11" s="87">
        <f t="shared" si="7"/>
        <v>0.62584425932287491</v>
      </c>
      <c r="H11" s="88">
        <f t="shared" si="8"/>
        <v>7.4593090702303108E-6</v>
      </c>
      <c r="I11" s="89">
        <f t="shared" si="9"/>
        <v>-31368.020000000011</v>
      </c>
      <c r="J11" s="90">
        <f t="shared" si="10"/>
        <v>-0.37415574067712515</v>
      </c>
      <c r="K11" s="91">
        <f>VLOOKUP($C11,'2024'!$C$110:$U$201,VLOOKUP($L$4,Master!$D$9:$G$20,4,FALSE),FALSE)</f>
        <v>41448.400000000009</v>
      </c>
      <c r="L11" s="92">
        <f>VLOOKUP($C11,'2024'!$C$8:$U$100,VLOOKUP($L$4,Master!$D$9:$G$20,4,FALSE),FALSE)</f>
        <v>32742.280000000006</v>
      </c>
      <c r="M11" s="92">
        <f t="shared" si="11"/>
        <v>0.78995280879358432</v>
      </c>
      <c r="N11" s="88">
        <f t="shared" si="12"/>
        <v>4.6548592550469157E-6</v>
      </c>
      <c r="O11" s="92">
        <f t="shared" si="13"/>
        <v>-8706.1200000000026</v>
      </c>
      <c r="P11" s="93">
        <f t="shared" si="14"/>
        <v>-0.21004719120641571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7316.84</v>
      </c>
      <c r="F12" s="86">
        <f>IFERROR(INDEX('2024'!$C$7:$AC$99,MATCH($C12,'2024'!$C$7:$C$99,0),19),0)</f>
        <v>5760</v>
      </c>
      <c r="G12" s="87">
        <f t="shared" si="7"/>
        <v>0.78722508623941478</v>
      </c>
      <c r="H12" s="88">
        <f t="shared" si="8"/>
        <v>8.1887972704009097E-7</v>
      </c>
      <c r="I12" s="89">
        <f t="shared" si="9"/>
        <v>-1556.8400000000001</v>
      </c>
      <c r="J12" s="90">
        <f t="shared" si="10"/>
        <v>-0.21277491376058519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5760</v>
      </c>
      <c r="M12" s="92">
        <f t="shared" si="11"/>
        <v>1.5744501724788296</v>
      </c>
      <c r="N12" s="88">
        <f t="shared" si="12"/>
        <v>8.1887972704009097E-7</v>
      </c>
      <c r="O12" s="92">
        <f t="shared" si="13"/>
        <v>2101.58</v>
      </c>
      <c r="P12" s="93">
        <f t="shared" si="14"/>
        <v>0.57445017247882968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215073.90000000002</v>
      </c>
      <c r="F13" s="86">
        <f>IFERROR(INDEX('2024'!$C$7:$AC$99,MATCH($C13,'2024'!$C$7:$C$99,0),19),0)</f>
        <v>166575.39999999997</v>
      </c>
      <c r="G13" s="87">
        <f t="shared" si="7"/>
        <v>0.77450308940322343</v>
      </c>
      <c r="H13" s="88">
        <f t="shared" si="8"/>
        <v>2.3681461472846172E-5</v>
      </c>
      <c r="I13" s="89">
        <f t="shared" si="9"/>
        <v>-48498.500000000058</v>
      </c>
      <c r="J13" s="90">
        <f t="shared" si="10"/>
        <v>-0.22549691059677651</v>
      </c>
      <c r="K13" s="91">
        <f>VLOOKUP($C13,'2024'!$C$110:$U$201,VLOOKUP($L$4,Master!$D$9:$G$20,4,FALSE),FALSE)</f>
        <v>109402.79000000001</v>
      </c>
      <c r="L13" s="92">
        <f>VLOOKUP($C13,'2024'!$C$8:$U$100,VLOOKUP($L$4,Master!$D$9:$G$20,4,FALSE),FALSE)</f>
        <v>88589.03</v>
      </c>
      <c r="M13" s="92">
        <f t="shared" si="11"/>
        <v>0.8097511041537423</v>
      </c>
      <c r="N13" s="88">
        <f t="shared" si="12"/>
        <v>1.2594402900199033E-5</v>
      </c>
      <c r="O13" s="92">
        <f t="shared" si="13"/>
        <v>-20813.760000000009</v>
      </c>
      <c r="P13" s="93">
        <f t="shared" si="14"/>
        <v>-0.19024889584625773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5435384.0900000185</v>
      </c>
      <c r="F14" s="86">
        <f>IFERROR(INDEX('2024'!$C$7:$AC$99,MATCH($C14,'2024'!$C$7:$C$99,0),19),0)</f>
        <v>4857073.29</v>
      </c>
      <c r="G14" s="87">
        <f t="shared" si="7"/>
        <v>0.89360258807395221</v>
      </c>
      <c r="H14" s="88">
        <f t="shared" si="8"/>
        <v>6.9051368922377031E-4</v>
      </c>
      <c r="I14" s="89">
        <f t="shared" si="9"/>
        <v>-578310.80000001844</v>
      </c>
      <c r="J14" s="90">
        <f t="shared" si="10"/>
        <v>-0.10639741192604781</v>
      </c>
      <c r="K14" s="91">
        <f>VLOOKUP($C14,'2024'!$C$110:$U$201,VLOOKUP($L$4,Master!$D$9:$G$20,4,FALSE),FALSE)</f>
        <v>2733763.6800000095</v>
      </c>
      <c r="L14" s="92">
        <f>VLOOKUP($C14,'2024'!$C$8:$U$100,VLOOKUP($L$4,Master!$D$9:$G$20,4,FALSE),FALSE)</f>
        <v>2788066.9800000009</v>
      </c>
      <c r="M14" s="92">
        <f t="shared" si="11"/>
        <v>1.0198639335203954</v>
      </c>
      <c r="N14" s="88">
        <f t="shared" si="12"/>
        <v>3.9637005686664784E-4</v>
      </c>
      <c r="O14" s="92">
        <f t="shared" si="13"/>
        <v>54303.299999991432</v>
      </c>
      <c r="P14" s="93">
        <f t="shared" si="14"/>
        <v>1.986393352039531E-2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2208162.8099999959</v>
      </c>
      <c r="F15" s="86">
        <f>IFERROR(INDEX('2024'!$C$7:$AC$99,MATCH($C15,'2024'!$C$7:$C$99,0),19),0)</f>
        <v>1645372.9899999998</v>
      </c>
      <c r="G15" s="87">
        <f t="shared" si="7"/>
        <v>0.74513209920422618</v>
      </c>
      <c r="H15" s="88">
        <f t="shared" si="8"/>
        <v>2.3391711543929483E-4</v>
      </c>
      <c r="I15" s="89">
        <f t="shared" si="9"/>
        <v>-562789.81999999611</v>
      </c>
      <c r="J15" s="90">
        <f t="shared" si="10"/>
        <v>-0.25486790079577382</v>
      </c>
      <c r="K15" s="91">
        <f>VLOOKUP($C15,'2024'!$C$110:$U$201,VLOOKUP($L$4,Master!$D$9:$G$20,4,FALSE),FALSE)</f>
        <v>1104574.2699999972</v>
      </c>
      <c r="L15" s="92">
        <f>VLOOKUP($C15,'2024'!$C$8:$U$100,VLOOKUP($L$4,Master!$D$9:$G$20,4,FALSE),FALSE)</f>
        <v>905303.75000000012</v>
      </c>
      <c r="M15" s="92">
        <f t="shared" si="11"/>
        <v>0.81959518213293381</v>
      </c>
      <c r="N15" s="88">
        <f t="shared" si="12"/>
        <v>1.2870397355700883E-4</v>
      </c>
      <c r="O15" s="92">
        <f t="shared" si="13"/>
        <v>-199270.51999999711</v>
      </c>
      <c r="P15" s="93">
        <f t="shared" si="14"/>
        <v>-0.18040481786706619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117559.79000000002</v>
      </c>
      <c r="F16" s="86">
        <f>IFERROR(INDEX('2024'!$C$7:$AC$99,MATCH($C16,'2024'!$C$7:$C$99,0),19),0)</f>
        <v>59898.499999999985</v>
      </c>
      <c r="G16" s="87">
        <f t="shared" si="7"/>
        <v>0.50951520073317569</v>
      </c>
      <c r="H16" s="88">
        <f t="shared" si="8"/>
        <v>8.5155672448109159E-6</v>
      </c>
      <c r="I16" s="89">
        <f t="shared" si="9"/>
        <v>-57661.290000000037</v>
      </c>
      <c r="J16" s="90">
        <f t="shared" si="10"/>
        <v>-0.49048479926682437</v>
      </c>
      <c r="K16" s="91">
        <f>VLOOKUP($C16,'2024'!$C$110:$U$201,VLOOKUP($L$4,Master!$D$9:$G$20,4,FALSE),FALSE)</f>
        <v>63323.270000000011</v>
      </c>
      <c r="L16" s="92">
        <f>VLOOKUP($C16,'2024'!$C$8:$U$100,VLOOKUP($L$4,Master!$D$9:$G$20,4,FALSE),FALSE)</f>
        <v>39914.87999999999</v>
      </c>
      <c r="M16" s="92">
        <f t="shared" si="11"/>
        <v>0.63033510429894068</v>
      </c>
      <c r="N16" s="88">
        <f t="shared" si="12"/>
        <v>5.674563548478816E-6</v>
      </c>
      <c r="O16" s="92">
        <f t="shared" si="13"/>
        <v>-23408.390000000021</v>
      </c>
      <c r="P16" s="93">
        <f t="shared" si="14"/>
        <v>-0.36966489570105932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1058401.2799999998</v>
      </c>
      <c r="F17" s="86">
        <f>IFERROR(INDEX('2024'!$C$7:$AC$99,MATCH($C17,'2024'!$C$7:$C$99,0),19),0)</f>
        <v>702858.31</v>
      </c>
      <c r="G17" s="87">
        <f t="shared" si="7"/>
        <v>0.66407545349907382</v>
      </c>
      <c r="H17" s="88">
        <f t="shared" si="8"/>
        <v>9.9922989764003419E-5</v>
      </c>
      <c r="I17" s="89">
        <f t="shared" si="9"/>
        <v>-355542.96999999974</v>
      </c>
      <c r="J17" s="90">
        <f t="shared" si="10"/>
        <v>-0.33592454650092618</v>
      </c>
      <c r="K17" s="91">
        <f>VLOOKUP($C17,'2024'!$C$110:$U$201,VLOOKUP($L$4,Master!$D$9:$G$20,4,FALSE),FALSE)</f>
        <v>530221.31999999983</v>
      </c>
      <c r="L17" s="92">
        <f>VLOOKUP($C17,'2024'!$C$8:$U$100,VLOOKUP($L$4,Master!$D$9:$G$20,4,FALSE),FALSE)</f>
        <v>443687.08000000007</v>
      </c>
      <c r="M17" s="92">
        <f t="shared" si="11"/>
        <v>0.83679600058330394</v>
      </c>
      <c r="N17" s="88">
        <f t="shared" si="12"/>
        <v>6.3077492180835956E-5</v>
      </c>
      <c r="O17" s="92">
        <f t="shared" si="13"/>
        <v>-86534.239999999758</v>
      </c>
      <c r="P17" s="93">
        <f t="shared" si="14"/>
        <v>-0.163203999416696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210885.01</v>
      </c>
      <c r="F18" s="86">
        <f>IFERROR(INDEX('2024'!$C$7:$AC$99,MATCH($C18,'2024'!$C$7:$C$99,0),19),0)</f>
        <v>166032.34000000003</v>
      </c>
      <c r="G18" s="87">
        <f t="shared" si="7"/>
        <v>0.78731219445137435</v>
      </c>
      <c r="H18" s="88">
        <f t="shared" si="8"/>
        <v>2.3604256468581181E-5</v>
      </c>
      <c r="I18" s="89">
        <f t="shared" si="9"/>
        <v>-44852.669999999984</v>
      </c>
      <c r="J18" s="90">
        <f t="shared" si="10"/>
        <v>-0.21268780554862568</v>
      </c>
      <c r="K18" s="91">
        <f>VLOOKUP($C18,'2024'!$C$110:$U$201,VLOOKUP($L$4,Master!$D$9:$G$20,4,FALSE),FALSE)</f>
        <v>102473.06000000001</v>
      </c>
      <c r="L18" s="92">
        <f>VLOOKUP($C18,'2024'!$C$8:$U$100,VLOOKUP($L$4,Master!$D$9:$G$20,4,FALSE),FALSE)</f>
        <v>81727.849999999991</v>
      </c>
      <c r="M18" s="92">
        <f t="shared" si="11"/>
        <v>0.79755449871410089</v>
      </c>
      <c r="N18" s="88">
        <f t="shared" si="12"/>
        <v>1.1618972135342621E-5</v>
      </c>
      <c r="O18" s="92">
        <f t="shared" si="13"/>
        <v>-20745.210000000021</v>
      </c>
      <c r="P18" s="93">
        <f t="shared" si="14"/>
        <v>-0.20244550128589914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138900.35999999999</v>
      </c>
      <c r="F19" s="86">
        <f>IFERROR(INDEX('2024'!$C$7:$AC$99,MATCH($C19,'2024'!$C$7:$C$99,0),19),0)</f>
        <v>53210</v>
      </c>
      <c r="G19" s="87">
        <f t="shared" si="7"/>
        <v>0.38308036062685513</v>
      </c>
      <c r="H19" s="88">
        <f t="shared" si="8"/>
        <v>7.5646858117713964E-6</v>
      </c>
      <c r="I19" s="89">
        <f t="shared" si="9"/>
        <v>-85690.359999999986</v>
      </c>
      <c r="J19" s="90">
        <f t="shared" si="10"/>
        <v>-0.61691963937314487</v>
      </c>
      <c r="K19" s="91">
        <f>VLOOKUP($C19,'2024'!$C$110:$U$201,VLOOKUP($L$4,Master!$D$9:$G$20,4,FALSE),FALSE)</f>
        <v>60042.03</v>
      </c>
      <c r="L19" s="92">
        <f>VLOOKUP($C19,'2024'!$C$8:$U$100,VLOOKUP($L$4,Master!$D$9:$G$20,4,FALSE),FALSE)</f>
        <v>26580</v>
      </c>
      <c r="M19" s="92">
        <f t="shared" si="11"/>
        <v>0.44268989572804252</v>
      </c>
      <c r="N19" s="88">
        <f t="shared" si="12"/>
        <v>3.778788740403753E-6</v>
      </c>
      <c r="O19" s="92">
        <f t="shared" si="13"/>
        <v>-33462.03</v>
      </c>
      <c r="P19" s="93">
        <f t="shared" si="14"/>
        <v>-0.55731010427195748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70533.48000000001</v>
      </c>
      <c r="F20" s="86">
        <f>IFERROR(INDEX('2024'!$C$7:$AC$99,MATCH($C20,'2024'!$C$7:$C$99,0),19),0)</f>
        <v>60075.260000000009</v>
      </c>
      <c r="G20" s="87">
        <f t="shared" si="7"/>
        <v>0.85172686786473606</v>
      </c>
      <c r="H20" s="88">
        <f t="shared" si="8"/>
        <v>8.5406966164344633E-6</v>
      </c>
      <c r="I20" s="89">
        <f t="shared" si="9"/>
        <v>-10458.220000000001</v>
      </c>
      <c r="J20" s="90">
        <f t="shared" si="10"/>
        <v>-0.148273132135264</v>
      </c>
      <c r="K20" s="91">
        <f>VLOOKUP($C20,'2024'!$C$110:$U$201,VLOOKUP($L$4,Master!$D$9:$G$20,4,FALSE),FALSE)</f>
        <v>35768.600000000006</v>
      </c>
      <c r="L20" s="92">
        <f>VLOOKUP($C20,'2024'!$C$8:$U$100,VLOOKUP($L$4,Master!$D$9:$G$20,4,FALSE),FALSE)</f>
        <v>31057.430000000008</v>
      </c>
      <c r="M20" s="92">
        <f t="shared" si="11"/>
        <v>0.86828754829655064</v>
      </c>
      <c r="N20" s="88">
        <f t="shared" si="12"/>
        <v>4.4153298265567254E-6</v>
      </c>
      <c r="O20" s="92">
        <f t="shared" si="13"/>
        <v>-4711.1699999999983</v>
      </c>
      <c r="P20" s="93">
        <f t="shared" si="14"/>
        <v>-0.13171245170344933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6527.7000000000007</v>
      </c>
      <c r="F21" s="86">
        <f>IFERROR(INDEX('2024'!$C$7:$AC$99,MATCH($C21,'2024'!$C$7:$C$99,0),19),0)</f>
        <v>2800</v>
      </c>
      <c r="G21" s="87">
        <f t="shared" si="7"/>
        <v>0.42894128100249701</v>
      </c>
      <c r="H21" s="88">
        <f t="shared" si="8"/>
        <v>3.9806653397782202E-7</v>
      </c>
      <c r="I21" s="89">
        <f t="shared" si="9"/>
        <v>-3727.7000000000007</v>
      </c>
      <c r="J21" s="90">
        <f t="shared" si="10"/>
        <v>-0.57105871899750305</v>
      </c>
      <c r="K21" s="91">
        <f>VLOOKUP($C21,'2024'!$C$110:$U$201,VLOOKUP($L$4,Master!$D$9:$G$20,4,FALSE),FALSE)</f>
        <v>3273.7300000000005</v>
      </c>
      <c r="L21" s="92">
        <f>VLOOKUP($C21,'2024'!$C$8:$U$100,VLOOKUP($L$4,Master!$D$9:$G$20,4,FALSE),FALSE)</f>
        <v>2800</v>
      </c>
      <c r="M21" s="92">
        <f t="shared" si="11"/>
        <v>0.85529350312945773</v>
      </c>
      <c r="N21" s="88">
        <f t="shared" si="12"/>
        <v>3.9806653397782202E-7</v>
      </c>
      <c r="O21" s="92">
        <f t="shared" si="13"/>
        <v>-473.73000000000047</v>
      </c>
      <c r="P21" s="93">
        <f t="shared" si="14"/>
        <v>-0.14470649687054229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2100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-2100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813621.57999999984</v>
      </c>
      <c r="F23" s="86">
        <f>IFERROR(INDEX('2024'!$C$7:$AC$99,MATCH($C23,'2024'!$C$7:$C$99,0),19),0)</f>
        <v>398354.65000000008</v>
      </c>
      <c r="G23" s="87">
        <f t="shared" si="7"/>
        <v>0.48960678992806478</v>
      </c>
      <c r="H23" s="88">
        <f t="shared" si="8"/>
        <v>5.6632733864088722E-5</v>
      </c>
      <c r="I23" s="89">
        <f t="shared" si="9"/>
        <v>-415266.92999999976</v>
      </c>
      <c r="J23" s="90">
        <f t="shared" si="10"/>
        <v>-0.51039321007193517</v>
      </c>
      <c r="K23" s="91">
        <f>VLOOKUP($C23,'2024'!$C$110:$U$201,VLOOKUP($L$4,Master!$D$9:$G$20,4,FALSE),FALSE)</f>
        <v>531641.73</v>
      </c>
      <c r="L23" s="92">
        <f>VLOOKUP($C23,'2024'!$C$8:$U$100,VLOOKUP($L$4,Master!$D$9:$G$20,4,FALSE),FALSE)</f>
        <v>295610.45</v>
      </c>
      <c r="M23" s="92">
        <f t="shared" si="11"/>
        <v>0.55603319551307606</v>
      </c>
      <c r="N23" s="88">
        <f t="shared" si="12"/>
        <v>4.2025938299687234E-5</v>
      </c>
      <c r="O23" s="92">
        <f t="shared" si="13"/>
        <v>-236031.27999999997</v>
      </c>
      <c r="P23" s="93">
        <f t="shared" si="14"/>
        <v>-0.44396680448692388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2945020.8700000006</v>
      </c>
      <c r="F24" s="86">
        <f>IFERROR(INDEX('2024'!$C$7:$AC$99,MATCH($C24,'2024'!$C$7:$C$99,0),19),0)</f>
        <v>2132858.7299999995</v>
      </c>
      <c r="G24" s="87">
        <f t="shared" si="7"/>
        <v>0.72422533630466224</v>
      </c>
      <c r="H24" s="88">
        <f t="shared" si="8"/>
        <v>3.0322131504122824E-4</v>
      </c>
      <c r="I24" s="89">
        <f t="shared" si="9"/>
        <v>-812162.14000000106</v>
      </c>
      <c r="J24" s="90">
        <f t="shared" si="10"/>
        <v>-0.27577466369533771</v>
      </c>
      <c r="K24" s="91">
        <f>VLOOKUP($C24,'2024'!$C$110:$U$201,VLOOKUP($L$4,Master!$D$9:$G$20,4,FALSE),FALSE)</f>
        <v>1492773.6700000002</v>
      </c>
      <c r="L24" s="92">
        <f>VLOOKUP($C24,'2024'!$C$8:$U$100,VLOOKUP($L$4,Master!$D$9:$G$20,4,FALSE),FALSE)</f>
        <v>1486531.2199999997</v>
      </c>
      <c r="M24" s="92">
        <f t="shared" si="11"/>
        <v>0.99581822072196624</v>
      </c>
      <c r="N24" s="88">
        <f t="shared" si="12"/>
        <v>2.1133511799829397E-4</v>
      </c>
      <c r="O24" s="92">
        <f t="shared" si="13"/>
        <v>-6242.4500000004191</v>
      </c>
      <c r="P24" s="93">
        <f t="shared" si="14"/>
        <v>-4.1817792780337679E-3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102082.36000000002</v>
      </c>
      <c r="F25" s="86">
        <f>IFERROR(INDEX('2024'!$C$7:$AC$99,MATCH($C25,'2024'!$C$7:$C$99,0),19),0)</f>
        <v>59205.579999999994</v>
      </c>
      <c r="G25" s="87">
        <f t="shared" si="7"/>
        <v>0.57997855848943913</v>
      </c>
      <c r="H25" s="88">
        <f t="shared" si="8"/>
        <v>8.4170571509809481E-6</v>
      </c>
      <c r="I25" s="89">
        <f t="shared" si="9"/>
        <v>-42876.780000000021</v>
      </c>
      <c r="J25" s="90">
        <f t="shared" si="10"/>
        <v>-0.42002144151056081</v>
      </c>
      <c r="K25" s="91">
        <f>VLOOKUP($C25,'2024'!$C$110:$U$201,VLOOKUP($L$4,Master!$D$9:$G$20,4,FALSE),FALSE)</f>
        <v>64811.87000000001</v>
      </c>
      <c r="L25" s="92">
        <f>VLOOKUP($C25,'2024'!$C$8:$U$100,VLOOKUP($L$4,Master!$D$9:$G$20,4,FALSE),FALSE)</f>
        <v>41799.589999999997</v>
      </c>
      <c r="M25" s="92">
        <f t="shared" si="11"/>
        <v>0.64493726226384129</v>
      </c>
      <c r="N25" s="88">
        <f t="shared" si="12"/>
        <v>5.942506397497867E-6</v>
      </c>
      <c r="O25" s="92">
        <f t="shared" si="13"/>
        <v>-23012.280000000013</v>
      </c>
      <c r="P25" s="93">
        <f t="shared" si="14"/>
        <v>-0.35506273773615865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19114318.63000001</v>
      </c>
      <c r="F26" s="86">
        <f>IFERROR(INDEX('2024'!$C$7:$AC$99,MATCH($C26,'2024'!$C$7:$C$99,0),19),0)</f>
        <v>16912319.93</v>
      </c>
      <c r="G26" s="87">
        <f t="shared" si="7"/>
        <v>0.88479847267252498</v>
      </c>
      <c r="H26" s="88">
        <f t="shared" si="8"/>
        <v>2.4043673485925504E-3</v>
      </c>
      <c r="I26" s="89">
        <f t="shared" si="9"/>
        <v>-2201998.7000000104</v>
      </c>
      <c r="J26" s="90">
        <f t="shared" si="10"/>
        <v>-0.11520152732747499</v>
      </c>
      <c r="K26" s="91">
        <f>VLOOKUP($C26,'2024'!$C$110:$U$201,VLOOKUP($L$4,Master!$D$9:$G$20,4,FALSE),FALSE)</f>
        <v>10509244.550000001</v>
      </c>
      <c r="L26" s="92">
        <f>VLOOKUP($C26,'2024'!$C$8:$U$100,VLOOKUP($L$4,Master!$D$9:$G$20,4,FALSE),FALSE)</f>
        <v>9418975.4100000039</v>
      </c>
      <c r="M26" s="92">
        <f t="shared" si="11"/>
        <v>0.89625618332385304</v>
      </c>
      <c r="N26" s="88">
        <f t="shared" si="12"/>
        <v>1.3390638911003703E-3</v>
      </c>
      <c r="O26" s="92">
        <f t="shared" si="13"/>
        <v>-1090269.1399999969</v>
      </c>
      <c r="P26" s="93">
        <f t="shared" si="14"/>
        <v>-0.10374381667614699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11110260.019999996</v>
      </c>
      <c r="F27" s="86">
        <f>IFERROR(INDEX('2024'!$C$7:$AC$99,MATCH($C27,'2024'!$C$7:$C$99,0),19),0)</f>
        <v>8176185.9000000022</v>
      </c>
      <c r="G27" s="87">
        <f t="shared" si="7"/>
        <v>0.73591310061886428</v>
      </c>
      <c r="H27" s="88">
        <f t="shared" si="8"/>
        <v>1.1623807079897642E-3</v>
      </c>
      <c r="I27" s="89">
        <f t="shared" si="9"/>
        <v>-2934074.1199999936</v>
      </c>
      <c r="J27" s="90">
        <f t="shared" si="10"/>
        <v>-0.26408689938113572</v>
      </c>
      <c r="K27" s="91">
        <f>VLOOKUP($C27,'2024'!$C$110:$U$201,VLOOKUP($L$4,Master!$D$9:$G$20,4,FALSE),FALSE)</f>
        <v>5791636.7699999958</v>
      </c>
      <c r="L27" s="92">
        <f>VLOOKUP($C27,'2024'!$C$8:$U$100,VLOOKUP($L$4,Master!$D$9:$G$20,4,FALSE),FALSE)</f>
        <v>5256801.910000002</v>
      </c>
      <c r="M27" s="92">
        <f t="shared" si="11"/>
        <v>0.90765393597016031</v>
      </c>
      <c r="N27" s="88">
        <f t="shared" si="12"/>
        <v>7.4734175575774837E-4</v>
      </c>
      <c r="O27" s="92">
        <f t="shared" si="13"/>
        <v>-534834.85999999382</v>
      </c>
      <c r="P27" s="93">
        <f t="shared" si="14"/>
        <v>-9.2346064029839733E-2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109119.14000000001</v>
      </c>
      <c r="F28" s="86">
        <f>IFERROR(INDEX('2024'!$C$7:$AC$99,MATCH($C28,'2024'!$C$7:$C$99,0),19),0)</f>
        <v>70169.599999999991</v>
      </c>
      <c r="G28" s="87">
        <f t="shared" si="7"/>
        <v>0.64305492143724718</v>
      </c>
      <c r="H28" s="88">
        <f t="shared" si="8"/>
        <v>9.9757748080750636E-6</v>
      </c>
      <c r="I28" s="89">
        <f t="shared" si="9"/>
        <v>-38949.540000000023</v>
      </c>
      <c r="J28" s="90">
        <f t="shared" si="10"/>
        <v>-0.35694507856275276</v>
      </c>
      <c r="K28" s="91">
        <f>VLOOKUP($C28,'2024'!$C$110:$U$201,VLOOKUP($L$4,Master!$D$9:$G$20,4,FALSE),FALSE)</f>
        <v>69624.570000000007</v>
      </c>
      <c r="L28" s="92">
        <f>VLOOKUP($C28,'2024'!$C$8:$U$100,VLOOKUP($L$4,Master!$D$9:$G$20,4,FALSE),FALSE)</f>
        <v>39846.199999999997</v>
      </c>
      <c r="M28" s="92">
        <f t="shared" si="11"/>
        <v>0.57230084149891325</v>
      </c>
      <c r="N28" s="88">
        <f t="shared" si="12"/>
        <v>5.6647995450668181E-6</v>
      </c>
      <c r="O28" s="92">
        <f t="shared" si="13"/>
        <v>-29778.37000000001</v>
      </c>
      <c r="P28" s="93">
        <f t="shared" si="14"/>
        <v>-0.4276991585010867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66726076.399999999</v>
      </c>
      <c r="F29" s="86">
        <f>IFERROR(INDEX('2024'!$C$7:$AC$99,MATCH($C29,'2024'!$C$7:$C$99,0),19),0)</f>
        <v>56718413.159999974</v>
      </c>
      <c r="G29" s="87">
        <f t="shared" si="7"/>
        <v>0.85001870662966139</v>
      </c>
      <c r="H29" s="88">
        <f t="shared" si="8"/>
        <v>8.0634650497583126E-3</v>
      </c>
      <c r="I29" s="89">
        <f t="shared" si="9"/>
        <v>-10007663.240000024</v>
      </c>
      <c r="J29" s="90">
        <f t="shared" si="10"/>
        <v>-0.14998129337033855</v>
      </c>
      <c r="K29" s="91">
        <f>VLOOKUP($C29,'2024'!$C$110:$U$201,VLOOKUP($L$4,Master!$D$9:$G$20,4,FALSE),FALSE)</f>
        <v>17232935.149999999</v>
      </c>
      <c r="L29" s="92">
        <f>VLOOKUP($C29,'2024'!$C$8:$U$100,VLOOKUP($L$4,Master!$D$9:$G$20,4,FALSE),FALSE)</f>
        <v>15157428.720000001</v>
      </c>
      <c r="M29" s="92">
        <f t="shared" si="11"/>
        <v>0.8795616410127326</v>
      </c>
      <c r="N29" s="88">
        <f t="shared" si="12"/>
        <v>2.1548803980665342E-3</v>
      </c>
      <c r="O29" s="92">
        <f t="shared" si="13"/>
        <v>-2075506.4299999978</v>
      </c>
      <c r="P29" s="93">
        <f t="shared" si="14"/>
        <v>-0.12043835898726736</v>
      </c>
      <c r="Q29" s="81"/>
    </row>
    <row r="30" spans="2:17" s="82" customFormat="1" ht="12.75" x14ac:dyDescent="0.2">
      <c r="B30" s="73"/>
      <c r="C30" s="83">
        <v>40503</v>
      </c>
      <c r="D30" s="84" t="s">
        <v>130</v>
      </c>
      <c r="E30" s="85">
        <f>IFERROR(INDEX('2024'!$C$109:$AC$201,MATCH($C30,'2024'!$C$109:$C$201,0),19),0)</f>
        <v>1743260.9600000004</v>
      </c>
      <c r="F30" s="86">
        <f>IFERROR(INDEX('2024'!$C$7:$AC$99,MATCH($C30,'2024'!$C$7:$C$99,0),19),0)</f>
        <v>1319519.5200000005</v>
      </c>
      <c r="G30" s="87">
        <f t="shared" si="7"/>
        <v>0.75692598542446576</v>
      </c>
      <c r="H30" s="88">
        <f t="shared" si="8"/>
        <v>1.87591629229457E-4</v>
      </c>
      <c r="I30" s="89">
        <f t="shared" si="9"/>
        <v>-423741.43999999994</v>
      </c>
      <c r="J30" s="90">
        <f t="shared" si="10"/>
        <v>-0.24307401457553426</v>
      </c>
      <c r="K30" s="91">
        <f>VLOOKUP($C30,'2024'!$C$110:$U$201,VLOOKUP($L$4,Master!$D$9:$G$20,4,FALSE),FALSE)</f>
        <v>874624.22000000032</v>
      </c>
      <c r="L30" s="92">
        <f>VLOOKUP($C30,'2024'!$C$8:$U$100,VLOOKUP($L$4,Master!$D$9:$G$20,4,FALSE),FALSE)</f>
        <v>667060.74000000011</v>
      </c>
      <c r="M30" s="92">
        <f t="shared" si="11"/>
        <v>0.76268267530940304</v>
      </c>
      <c r="N30" s="88">
        <f t="shared" si="12"/>
        <v>9.4833770258743267E-5</v>
      </c>
      <c r="O30" s="92">
        <f t="shared" si="13"/>
        <v>-207563.48000000021</v>
      </c>
      <c r="P30" s="93">
        <f t="shared" si="14"/>
        <v>-0.23731732469059699</v>
      </c>
      <c r="Q30" s="81"/>
    </row>
    <row r="31" spans="2:17" s="82" customFormat="1" ht="12.75" x14ac:dyDescent="0.2">
      <c r="B31" s="73"/>
      <c r="C31" s="83">
        <v>40504</v>
      </c>
      <c r="D31" s="84" t="s">
        <v>131</v>
      </c>
      <c r="E31" s="85">
        <f>IFERROR(INDEX('2024'!$C$109:$AC$201,MATCH($C31,'2024'!$C$109:$C$201,0),19),0)</f>
        <v>1906300.2699999991</v>
      </c>
      <c r="F31" s="86">
        <f>IFERROR(INDEX('2024'!$C$7:$AC$99,MATCH($C31,'2024'!$C$7:$C$99,0),19),0)</f>
        <v>1484516.35</v>
      </c>
      <c r="G31" s="87">
        <f t="shared" si="7"/>
        <v>0.77874213908599021</v>
      </c>
      <c r="H31" s="88">
        <f t="shared" si="8"/>
        <v>2.1104867074210978E-4</v>
      </c>
      <c r="I31" s="89">
        <f t="shared" si="9"/>
        <v>-421783.91999999899</v>
      </c>
      <c r="J31" s="90">
        <f t="shared" si="10"/>
        <v>-0.22125786091400973</v>
      </c>
      <c r="K31" s="91">
        <f>VLOOKUP($C31,'2024'!$C$110:$U$201,VLOOKUP($L$4,Master!$D$9:$G$20,4,FALSE),FALSE)</f>
        <v>966521.40999999957</v>
      </c>
      <c r="L31" s="92">
        <f>VLOOKUP($C31,'2024'!$C$8:$U$100,VLOOKUP($L$4,Master!$D$9:$G$20,4,FALSE),FALSE)</f>
        <v>894692.47</v>
      </c>
      <c r="M31" s="92">
        <f t="shared" si="11"/>
        <v>0.92568303272247265</v>
      </c>
      <c r="N31" s="88">
        <f t="shared" si="12"/>
        <v>1.2719540375319874E-4</v>
      </c>
      <c r="O31" s="92">
        <f t="shared" si="13"/>
        <v>-71828.939999999595</v>
      </c>
      <c r="P31" s="93">
        <f t="shared" si="14"/>
        <v>-7.4316967277527388E-2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7209924.3700000001</v>
      </c>
      <c r="F32" s="86">
        <f>IFERROR(INDEX('2024'!$C$7:$AC$99,MATCH($C32,'2024'!$C$7:$C$99,0),19),0)</f>
        <v>4321420.589999998</v>
      </c>
      <c r="G32" s="87">
        <f t="shared" si="7"/>
        <v>0.59937114014415072</v>
      </c>
      <c r="H32" s="88">
        <f t="shared" si="8"/>
        <v>6.1436175575774784E-4</v>
      </c>
      <c r="I32" s="89">
        <f t="shared" si="9"/>
        <v>-2888503.7800000021</v>
      </c>
      <c r="J32" s="90">
        <f t="shared" si="10"/>
        <v>-0.40062885985584923</v>
      </c>
      <c r="K32" s="91">
        <f>VLOOKUP($C32,'2024'!$C$110:$U$201,VLOOKUP($L$4,Master!$D$9:$G$20,4,FALSE),FALSE)</f>
        <v>1492720.1500000001</v>
      </c>
      <c r="L32" s="92">
        <f>VLOOKUP($C32,'2024'!$C$8:$U$100,VLOOKUP($L$4,Master!$D$9:$G$20,4,FALSE),FALSE)</f>
        <v>4197718.1599999983</v>
      </c>
      <c r="M32" s="92">
        <f t="shared" si="11"/>
        <v>2.8121266802756013</v>
      </c>
      <c r="N32" s="88">
        <f t="shared" si="12"/>
        <v>5.9677539948819992E-4</v>
      </c>
      <c r="O32" s="92">
        <f t="shared" si="13"/>
        <v>2704998.0099999979</v>
      </c>
      <c r="P32" s="93">
        <f t="shared" si="14"/>
        <v>1.8121266802756013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97419.750000000029</v>
      </c>
      <c r="F33" s="86">
        <f>IFERROR(INDEX('2024'!$C$7:$AC$99,MATCH($C33,'2024'!$C$7:$C$99,0),19),0)</f>
        <v>62312.380000000005</v>
      </c>
      <c r="G33" s="87">
        <f t="shared" si="7"/>
        <v>0.63962779621175359</v>
      </c>
      <c r="H33" s="88">
        <f t="shared" si="8"/>
        <v>8.8587404037531992E-6</v>
      </c>
      <c r="I33" s="89">
        <f t="shared" si="9"/>
        <v>-35107.370000000024</v>
      </c>
      <c r="J33" s="90">
        <f t="shared" si="10"/>
        <v>-0.36037220378824636</v>
      </c>
      <c r="K33" s="91">
        <f>VLOOKUP($C33,'2024'!$C$110:$U$201,VLOOKUP($L$4,Master!$D$9:$G$20,4,FALSE),FALSE)</f>
        <v>57346.05000000001</v>
      </c>
      <c r="L33" s="92">
        <f>VLOOKUP($C33,'2024'!$C$8:$U$100,VLOOKUP($L$4,Master!$D$9:$G$20,4,FALSE),FALSE)</f>
        <v>41536.31</v>
      </c>
      <c r="M33" s="92">
        <f t="shared" si="11"/>
        <v>0.72430986964228561</v>
      </c>
      <c r="N33" s="88">
        <f t="shared" si="12"/>
        <v>5.9050767699744101E-6</v>
      </c>
      <c r="O33" s="92">
        <f t="shared" si="13"/>
        <v>-15809.740000000013</v>
      </c>
      <c r="P33" s="93">
        <f t="shared" si="14"/>
        <v>-0.27569013035771445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219339.85000000003</v>
      </c>
      <c r="F34" s="86">
        <f>IFERROR(INDEX('2024'!$C$7:$AC$99,MATCH($C34,'2024'!$C$7:$C$99,0),19),0)</f>
        <v>207851.93</v>
      </c>
      <c r="G34" s="87">
        <f t="shared" si="7"/>
        <v>0.94762502117148328</v>
      </c>
      <c r="H34" s="88">
        <f t="shared" si="8"/>
        <v>2.9549606198464599E-5</v>
      </c>
      <c r="I34" s="89">
        <f t="shared" si="9"/>
        <v>-11487.920000000042</v>
      </c>
      <c r="J34" s="90">
        <f t="shared" si="10"/>
        <v>-5.2374978828516751E-2</v>
      </c>
      <c r="K34" s="91">
        <f>VLOOKUP($C34,'2024'!$C$110:$U$201,VLOOKUP($L$4,Master!$D$9:$G$20,4,FALSE),FALSE)</f>
        <v>78105.929999999993</v>
      </c>
      <c r="L34" s="92">
        <f>VLOOKUP($C34,'2024'!$C$8:$U$100,VLOOKUP($L$4,Master!$D$9:$G$20,4,FALSE),FALSE)</f>
        <v>77385.67</v>
      </c>
      <c r="M34" s="92">
        <f t="shared" si="11"/>
        <v>0.99077842104946456</v>
      </c>
      <c r="N34" s="88">
        <f t="shared" si="12"/>
        <v>1.1001659084446972E-5</v>
      </c>
      <c r="O34" s="92">
        <f t="shared" si="13"/>
        <v>-720.25999999999476</v>
      </c>
      <c r="P34" s="93">
        <f t="shared" si="14"/>
        <v>-9.2215789505354431E-3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126860.12000000001</v>
      </c>
      <c r="F35" s="86">
        <f>IFERROR(INDEX('2024'!$C$7:$AC$99,MATCH($C35,'2024'!$C$7:$C$99,0),19),0)</f>
        <v>86445.879999999976</v>
      </c>
      <c r="G35" s="87">
        <f t="shared" si="7"/>
        <v>0.68142675570541766</v>
      </c>
      <c r="H35" s="88">
        <f t="shared" si="8"/>
        <v>1.2289718510093827E-5</v>
      </c>
      <c r="I35" s="89">
        <f t="shared" si="9"/>
        <v>-40414.240000000034</v>
      </c>
      <c r="J35" s="90">
        <f t="shared" si="10"/>
        <v>-0.31857324429458234</v>
      </c>
      <c r="K35" s="91">
        <f>VLOOKUP($C35,'2024'!$C$110:$U$201,VLOOKUP($L$4,Master!$D$9:$G$20,4,FALSE),FALSE)</f>
        <v>68589.55</v>
      </c>
      <c r="L35" s="92">
        <f>VLOOKUP($C35,'2024'!$C$8:$U$100,VLOOKUP($L$4,Master!$D$9:$G$20,4,FALSE),FALSE)</f>
        <v>49790.649999999987</v>
      </c>
      <c r="M35" s="92">
        <f t="shared" si="11"/>
        <v>0.72592180587276023</v>
      </c>
      <c r="N35" s="88">
        <f t="shared" si="12"/>
        <v>7.0785683821438704E-6</v>
      </c>
      <c r="O35" s="92">
        <f t="shared" si="13"/>
        <v>-18798.900000000016</v>
      </c>
      <c r="P35" s="93">
        <f t="shared" si="14"/>
        <v>-0.27407819412723972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3633045.5600000015</v>
      </c>
      <c r="F36" s="86">
        <f>IFERROR(INDEX('2024'!$C$7:$AC$99,MATCH($C36,'2024'!$C$7:$C$99,0),19),0)</f>
        <v>2591621.7400000002</v>
      </c>
      <c r="G36" s="87">
        <f t="shared" si="7"/>
        <v>0.71334688684718817</v>
      </c>
      <c r="H36" s="88">
        <f t="shared" si="8"/>
        <v>3.6844210122263294E-4</v>
      </c>
      <c r="I36" s="89">
        <f t="shared" si="9"/>
        <v>-1041423.8200000012</v>
      </c>
      <c r="J36" s="90">
        <f t="shared" si="10"/>
        <v>-0.28665311315281189</v>
      </c>
      <c r="K36" s="91">
        <f>VLOOKUP($C36,'2024'!$C$110:$U$201,VLOOKUP($L$4,Master!$D$9:$G$20,4,FALSE),FALSE)</f>
        <v>1742802.3700000006</v>
      </c>
      <c r="L36" s="92">
        <f>VLOOKUP($C36,'2024'!$C$8:$U$100,VLOOKUP($L$4,Master!$D$9:$G$20,4,FALSE),FALSE)</f>
        <v>1826494.5800000003</v>
      </c>
      <c r="M36" s="92">
        <f t="shared" si="11"/>
        <v>1.0480216296699205</v>
      </c>
      <c r="N36" s="88">
        <f t="shared" si="12"/>
        <v>2.596665595678135E-4</v>
      </c>
      <c r="O36" s="92">
        <f t="shared" si="13"/>
        <v>83692.20999999973</v>
      </c>
      <c r="P36" s="93">
        <f t="shared" si="14"/>
        <v>4.8021629669920463E-2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88018.75</v>
      </c>
      <c r="F37" s="86">
        <f>IFERROR(INDEX('2024'!$C$7:$AC$99,MATCH($C37,'2024'!$C$7:$C$99,0),19),0)</f>
        <v>33503.08</v>
      </c>
      <c r="G37" s="87">
        <f t="shared" si="7"/>
        <v>0.38063571682169994</v>
      </c>
      <c r="H37" s="88">
        <f t="shared" si="8"/>
        <v>4.763019618993461E-6</v>
      </c>
      <c r="I37" s="89">
        <f t="shared" si="9"/>
        <v>-54515.67</v>
      </c>
      <c r="J37" s="90">
        <f t="shared" si="10"/>
        <v>-0.61936428317830006</v>
      </c>
      <c r="K37" s="91">
        <f>VLOOKUP($C37,'2024'!$C$110:$U$201,VLOOKUP($L$4,Master!$D$9:$G$20,4,FALSE),FALSE)</f>
        <v>43058</v>
      </c>
      <c r="L37" s="92">
        <f>VLOOKUP($C37,'2024'!$C$8:$U$100,VLOOKUP($L$4,Master!$D$9:$G$20,4,FALSE),FALSE)</f>
        <v>23660.06</v>
      </c>
      <c r="M37" s="92">
        <f t="shared" si="11"/>
        <v>0.54949277718426315</v>
      </c>
      <c r="N37" s="88">
        <f t="shared" si="12"/>
        <v>3.3636707421097526E-6</v>
      </c>
      <c r="O37" s="92">
        <f t="shared" si="13"/>
        <v>-19397.939999999999</v>
      </c>
      <c r="P37" s="93">
        <f t="shared" si="14"/>
        <v>-0.45050722281573691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46846836.389999986</v>
      </c>
      <c r="F38" s="86">
        <f>IFERROR(INDEX('2024'!$C$7:$AC$99,MATCH($C38,'2024'!$C$7:$C$99,0),19),0)</f>
        <v>39545248.649999976</v>
      </c>
      <c r="G38" s="87">
        <f t="shared" si="7"/>
        <v>0.84413914999052908</v>
      </c>
      <c r="H38" s="88">
        <f t="shared" si="8"/>
        <v>5.6220143090702267E-3</v>
      </c>
      <c r="I38" s="89">
        <f t="shared" si="9"/>
        <v>-7301587.7400000095</v>
      </c>
      <c r="J38" s="90">
        <f t="shared" si="10"/>
        <v>-0.15586085000947086</v>
      </c>
      <c r="K38" s="91">
        <f>VLOOKUP($C38,'2024'!$C$110:$U$201,VLOOKUP($L$4,Master!$D$9:$G$20,4,FALSE),FALSE)</f>
        <v>25086807.589999992</v>
      </c>
      <c r="L38" s="92">
        <f>VLOOKUP($C38,'2024'!$C$8:$U$100,VLOOKUP($L$4,Master!$D$9:$G$20,4,FALSE),FALSE)</f>
        <v>23430020.389999997</v>
      </c>
      <c r="M38" s="92">
        <f t="shared" si="11"/>
        <v>0.93395783046303515</v>
      </c>
      <c r="N38" s="88">
        <f t="shared" si="12"/>
        <v>3.3309667884560703E-3</v>
      </c>
      <c r="O38" s="92">
        <f t="shared" si="13"/>
        <v>-1656787.1999999955</v>
      </c>
      <c r="P38" s="93">
        <f t="shared" si="14"/>
        <v>-6.6042169536964831E-2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326692.08999999985</v>
      </c>
      <c r="F39" s="86">
        <f>IFERROR(INDEX('2024'!$C$7:$AC$99,MATCH($C39,'2024'!$C$7:$C$99,0),19),0)</f>
        <v>275426.90000000008</v>
      </c>
      <c r="G39" s="87">
        <f t="shared" si="7"/>
        <v>0.84307795759609672</v>
      </c>
      <c r="H39" s="88">
        <f t="shared" si="8"/>
        <v>3.9156511231162935E-5</v>
      </c>
      <c r="I39" s="89">
        <f t="shared" si="9"/>
        <v>-51265.189999999769</v>
      </c>
      <c r="J39" s="90">
        <f t="shared" si="10"/>
        <v>-0.15692204240390331</v>
      </c>
      <c r="K39" s="91">
        <f>VLOOKUP($C39,'2024'!$C$110:$U$201,VLOOKUP($L$4,Master!$D$9:$G$20,4,FALSE),FALSE)</f>
        <v>179025.37999999992</v>
      </c>
      <c r="L39" s="92">
        <f>VLOOKUP($C39,'2024'!$C$8:$U$100,VLOOKUP($L$4,Master!$D$9:$G$20,4,FALSE),FALSE)</f>
        <v>205570.09000000003</v>
      </c>
      <c r="M39" s="92">
        <f t="shared" si="11"/>
        <v>1.1482734459214672</v>
      </c>
      <c r="N39" s="88">
        <f t="shared" si="12"/>
        <v>2.9225204719931764E-5</v>
      </c>
      <c r="O39" s="92">
        <f t="shared" si="13"/>
        <v>26544.710000000108</v>
      </c>
      <c r="P39" s="93">
        <f t="shared" si="14"/>
        <v>0.14827344592146724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182228.05000000002</v>
      </c>
      <c r="F40" s="86">
        <f>IFERROR(INDEX('2024'!$C$7:$AC$99,MATCH($C40,'2024'!$C$7:$C$99,0),19),0)</f>
        <v>135591.66999999998</v>
      </c>
      <c r="G40" s="87">
        <f t="shared" si="7"/>
        <v>0.74407683120134338</v>
      </c>
      <c r="H40" s="88">
        <f t="shared" si="8"/>
        <v>1.9276609326130222E-5</v>
      </c>
      <c r="I40" s="89">
        <f t="shared" si="9"/>
        <v>-46636.380000000034</v>
      </c>
      <c r="J40" s="90">
        <f t="shared" si="10"/>
        <v>-0.25592316879865656</v>
      </c>
      <c r="K40" s="91">
        <f>VLOOKUP($C40,'2024'!$C$110:$U$201,VLOOKUP($L$4,Master!$D$9:$G$20,4,FALSE),FALSE)</f>
        <v>83538.920000000013</v>
      </c>
      <c r="L40" s="92">
        <f>VLOOKUP($C40,'2024'!$C$8:$U$100,VLOOKUP($L$4,Master!$D$9:$G$20,4,FALSE),FALSE)</f>
        <v>76783.05</v>
      </c>
      <c r="M40" s="92">
        <f t="shared" si="11"/>
        <v>0.91912907181467018</v>
      </c>
      <c r="N40" s="88">
        <f t="shared" si="12"/>
        <v>1.0915986636337788E-5</v>
      </c>
      <c r="O40" s="92">
        <f t="shared" si="13"/>
        <v>-6755.8700000000099</v>
      </c>
      <c r="P40" s="93">
        <f t="shared" si="14"/>
        <v>-8.0870928185329774E-2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112992.11000000002</v>
      </c>
      <c r="F41" s="86">
        <f>IFERROR(INDEX('2024'!$C$7:$AC$99,MATCH($C41,'2024'!$C$7:$C$99,0),19),0)</f>
        <v>96436.760000000009</v>
      </c>
      <c r="G41" s="87">
        <f t="shared" si="7"/>
        <v>0.85348224756578128</v>
      </c>
      <c r="H41" s="88">
        <f t="shared" si="8"/>
        <v>1.3710088143303953E-5</v>
      </c>
      <c r="I41" s="89">
        <f t="shared" si="9"/>
        <v>-16555.350000000006</v>
      </c>
      <c r="J41" s="90">
        <f t="shared" si="10"/>
        <v>-0.14651775243421866</v>
      </c>
      <c r="K41" s="91">
        <f>VLOOKUP($C41,'2024'!$C$110:$U$201,VLOOKUP($L$4,Master!$D$9:$G$20,4,FALSE),FALSE)</f>
        <v>59211.740000000013</v>
      </c>
      <c r="L41" s="92">
        <f>VLOOKUP($C41,'2024'!$C$8:$U$100,VLOOKUP($L$4,Master!$D$9:$G$20,4,FALSE),FALSE)</f>
        <v>61640.650000000009</v>
      </c>
      <c r="M41" s="92">
        <f t="shared" si="11"/>
        <v>1.0410207502768876</v>
      </c>
      <c r="N41" s="88">
        <f t="shared" si="12"/>
        <v>8.7632428205857285E-6</v>
      </c>
      <c r="O41" s="92">
        <f t="shared" si="13"/>
        <v>2428.9099999999962</v>
      </c>
      <c r="P41" s="93">
        <f t="shared" si="14"/>
        <v>4.1020750276887584E-2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74059.840000000026</v>
      </c>
      <c r="F42" s="86">
        <f>IFERROR(INDEX('2024'!$C$7:$AC$99,MATCH($C42,'2024'!$C$7:$C$99,0),19),0)</f>
        <v>47018.710000000006</v>
      </c>
      <c r="G42" s="87">
        <f t="shared" si="7"/>
        <v>0.63487458249977302</v>
      </c>
      <c r="H42" s="88">
        <f t="shared" si="8"/>
        <v>6.6844910435029867E-6</v>
      </c>
      <c r="I42" s="89">
        <f t="shared" si="9"/>
        <v>-27041.130000000019</v>
      </c>
      <c r="J42" s="90">
        <f t="shared" si="10"/>
        <v>-0.36512541750022698</v>
      </c>
      <c r="K42" s="91">
        <f>VLOOKUP($C42,'2024'!$C$110:$U$201,VLOOKUP($L$4,Master!$D$9:$G$20,4,FALSE),FALSE)</f>
        <v>39156.690000000017</v>
      </c>
      <c r="L42" s="92">
        <f>VLOOKUP($C42,'2024'!$C$8:$U$100,VLOOKUP($L$4,Master!$D$9:$G$20,4,FALSE),FALSE)</f>
        <v>28061.670000000002</v>
      </c>
      <c r="M42" s="92">
        <f t="shared" si="11"/>
        <v>0.71665071792329715</v>
      </c>
      <c r="N42" s="88">
        <f t="shared" si="12"/>
        <v>3.9894327551890821E-6</v>
      </c>
      <c r="O42" s="92">
        <f t="shared" si="13"/>
        <v>-11095.020000000015</v>
      </c>
      <c r="P42" s="93">
        <f t="shared" si="14"/>
        <v>-0.28334928207670285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4969296.700000003</v>
      </c>
      <c r="F43" s="86">
        <f>IFERROR(INDEX('2024'!$C$7:$AC$99,MATCH($C43,'2024'!$C$7:$C$99,0),19),0)</f>
        <v>2159676.1099999994</v>
      </c>
      <c r="G43" s="87">
        <f t="shared" si="7"/>
        <v>0.43460397725899486</v>
      </c>
      <c r="H43" s="88">
        <f t="shared" si="8"/>
        <v>3.0703385129371614E-4</v>
      </c>
      <c r="I43" s="89">
        <f t="shared" si="9"/>
        <v>-2809620.5900000036</v>
      </c>
      <c r="J43" s="90">
        <f t="shared" si="10"/>
        <v>-0.5653960227410052</v>
      </c>
      <c r="K43" s="91">
        <f>VLOOKUP($C43,'2024'!$C$110:$U$201,VLOOKUP($L$4,Master!$D$9:$G$20,4,FALSE),FALSE)</f>
        <v>2683690.4200000013</v>
      </c>
      <c r="L43" s="92">
        <f>VLOOKUP($C43,'2024'!$C$8:$U$100,VLOOKUP($L$4,Master!$D$9:$G$20,4,FALSE),FALSE)</f>
        <v>1355520.7599999995</v>
      </c>
      <c r="M43" s="92">
        <f t="shared" si="11"/>
        <v>0.50509580013331001</v>
      </c>
      <c r="N43" s="88">
        <f t="shared" si="12"/>
        <v>1.9270980381006533E-4</v>
      </c>
      <c r="O43" s="92">
        <f t="shared" si="13"/>
        <v>-1328169.6600000018</v>
      </c>
      <c r="P43" s="93">
        <f t="shared" si="14"/>
        <v>-0.49490419986668999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442692.69999999995</v>
      </c>
      <c r="F44" s="86">
        <f>IFERROR(INDEX('2024'!$C$7:$AC$99,MATCH($C44,'2024'!$C$7:$C$99,0),19),0)</f>
        <v>330916.46999999997</v>
      </c>
      <c r="G44" s="87">
        <f t="shared" si="7"/>
        <v>0.74750830542270064</v>
      </c>
      <c r="H44" s="88">
        <f t="shared" si="8"/>
        <v>4.7045275803241398E-5</v>
      </c>
      <c r="I44" s="89">
        <f t="shared" si="9"/>
        <v>-111776.22999999998</v>
      </c>
      <c r="J44" s="90">
        <f t="shared" si="10"/>
        <v>-0.25249169457729931</v>
      </c>
      <c r="K44" s="91">
        <f>VLOOKUP($C44,'2024'!$C$110:$U$201,VLOOKUP($L$4,Master!$D$9:$G$20,4,FALSE),FALSE)</f>
        <v>214011.85</v>
      </c>
      <c r="L44" s="92">
        <f>VLOOKUP($C44,'2024'!$C$8:$U$100,VLOOKUP($L$4,Master!$D$9:$G$20,4,FALSE),FALSE)</f>
        <v>172357.82000000004</v>
      </c>
      <c r="M44" s="92">
        <f t="shared" si="11"/>
        <v>0.8053657776426868</v>
      </c>
      <c r="N44" s="88">
        <f t="shared" si="12"/>
        <v>2.4503528575490481E-5</v>
      </c>
      <c r="O44" s="92">
        <f t="shared" si="13"/>
        <v>-41654.02999999997</v>
      </c>
      <c r="P44" s="93">
        <f t="shared" si="14"/>
        <v>-0.19463422235731326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164934.33000000002</v>
      </c>
      <c r="F45" s="86">
        <f>IFERROR(INDEX('2024'!$C$7:$AC$99,MATCH($C45,'2024'!$C$7:$C$99,0),19),0)</f>
        <v>79753.170000000013</v>
      </c>
      <c r="G45" s="87">
        <f t="shared" si="7"/>
        <v>0.483544996363098</v>
      </c>
      <c r="H45" s="88">
        <f t="shared" si="8"/>
        <v>1.133823855558715E-5</v>
      </c>
      <c r="I45" s="89">
        <f t="shared" si="9"/>
        <v>-85181.16</v>
      </c>
      <c r="J45" s="90">
        <f t="shared" si="10"/>
        <v>-0.516455003636902</v>
      </c>
      <c r="K45" s="91">
        <f>VLOOKUP($C45,'2024'!$C$110:$U$201,VLOOKUP($L$4,Master!$D$9:$G$20,4,FALSE),FALSE)</f>
        <v>89752.260000000024</v>
      </c>
      <c r="L45" s="92">
        <f>VLOOKUP($C45,'2024'!$C$8:$U$100,VLOOKUP($L$4,Master!$D$9:$G$20,4,FALSE),FALSE)</f>
        <v>42853.530000000006</v>
      </c>
      <c r="M45" s="92">
        <f t="shared" si="11"/>
        <v>0.47746463431672914</v>
      </c>
      <c r="N45" s="88">
        <f t="shared" si="12"/>
        <v>6.0923414842195063E-6</v>
      </c>
      <c r="O45" s="92">
        <f t="shared" si="13"/>
        <v>-46898.730000000018</v>
      </c>
      <c r="P45" s="93">
        <f t="shared" si="14"/>
        <v>-0.52253536568327086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1608424.9199999995</v>
      </c>
      <c r="F46" s="86">
        <f>IFERROR(INDEX('2024'!$C$7:$AC$99,MATCH($C46,'2024'!$C$7:$C$99,0),19),0)</f>
        <v>446995.31999999995</v>
      </c>
      <c r="G46" s="87">
        <f t="shared" si="7"/>
        <v>0.27790872576134923</v>
      </c>
      <c r="H46" s="88">
        <f t="shared" si="8"/>
        <v>6.3547813477395505E-5</v>
      </c>
      <c r="I46" s="89">
        <f t="shared" si="9"/>
        <v>-1161429.5999999996</v>
      </c>
      <c r="J46" s="90">
        <f t="shared" si="10"/>
        <v>-0.72209127423865083</v>
      </c>
      <c r="K46" s="91">
        <f>VLOOKUP($C46,'2024'!$C$110:$U$201,VLOOKUP($L$4,Master!$D$9:$G$20,4,FALSE),FALSE)</f>
        <v>843000.03999999969</v>
      </c>
      <c r="L46" s="92">
        <f>VLOOKUP($C46,'2024'!$C$8:$U$100,VLOOKUP($L$4,Master!$D$9:$G$20,4,FALSE),FALSE)</f>
        <v>285118.18999999994</v>
      </c>
      <c r="M46" s="92">
        <f t="shared" si="11"/>
        <v>0.33821847742735583</v>
      </c>
      <c r="N46" s="88">
        <f t="shared" si="12"/>
        <v>4.0534289166903606E-5</v>
      </c>
      <c r="O46" s="92">
        <f t="shared" si="13"/>
        <v>-557881.84999999974</v>
      </c>
      <c r="P46" s="93">
        <f t="shared" si="14"/>
        <v>-0.66178152257264422</v>
      </c>
      <c r="Q46" s="81"/>
    </row>
    <row r="47" spans="2:17" s="82" customFormat="1" ht="12.75" x14ac:dyDescent="0.2">
      <c r="B47" s="73"/>
      <c r="C47" s="83">
        <v>40903</v>
      </c>
      <c r="D47" s="84" t="s">
        <v>74</v>
      </c>
      <c r="E47" s="85">
        <f>IFERROR(INDEX('2024'!$C$109:$AC$201,MATCH($C47,'2024'!$C$109:$C$201,0),19),0)</f>
        <v>7261760.3099999996</v>
      </c>
      <c r="F47" s="86">
        <f>IFERROR(INDEX('2024'!$C$7:$AC$99,MATCH($C47,'2024'!$C$7:$C$99,0),19),0)</f>
        <v>3814352.18</v>
      </c>
      <c r="G47" s="87">
        <f t="shared" si="7"/>
        <v>0.52526550273868799</v>
      </c>
      <c r="H47" s="88">
        <f t="shared" si="8"/>
        <v>5.4227355416548197E-4</v>
      </c>
      <c r="I47" s="89">
        <f t="shared" si="9"/>
        <v>-3447408.1299999994</v>
      </c>
      <c r="J47" s="90">
        <f t="shared" si="10"/>
        <v>-0.47473449726131206</v>
      </c>
      <c r="K47" s="91">
        <f>VLOOKUP($C47,'2024'!$C$110:$U$201,VLOOKUP($L$4,Master!$D$9:$G$20,4,FALSE),FALSE)</f>
        <v>5878825.1799999997</v>
      </c>
      <c r="L47" s="92">
        <f>VLOOKUP($C47,'2024'!$C$8:$U$100,VLOOKUP($L$4,Master!$D$9:$G$20,4,FALSE),FALSE)</f>
        <v>3179919.62</v>
      </c>
      <c r="M47" s="92">
        <f t="shared" si="11"/>
        <v>0.54091073005848433</v>
      </c>
      <c r="N47" s="88">
        <f t="shared" si="12"/>
        <v>4.5207842195052602E-4</v>
      </c>
      <c r="O47" s="92">
        <f t="shared" si="13"/>
        <v>-2698905.5599999996</v>
      </c>
      <c r="P47" s="93">
        <f t="shared" si="14"/>
        <v>-0.45908926994151572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165601.67000000004</v>
      </c>
      <c r="F48" s="86">
        <f>IFERROR(INDEX('2024'!$C$7:$AC$99,MATCH($C48,'2024'!$C$7:$C$99,0),19),0)</f>
        <v>125033.51000000002</v>
      </c>
      <c r="G48" s="87">
        <f t="shared" si="7"/>
        <v>0.7550256588595996</v>
      </c>
      <c r="H48" s="88">
        <f t="shared" si="8"/>
        <v>1.7775591413136198E-5</v>
      </c>
      <c r="I48" s="89">
        <f t="shared" si="9"/>
        <v>-40568.160000000018</v>
      </c>
      <c r="J48" s="90">
        <f t="shared" si="10"/>
        <v>-0.24497434114040037</v>
      </c>
      <c r="K48" s="91">
        <f>VLOOKUP($C48,'2024'!$C$110:$U$201,VLOOKUP($L$4,Master!$D$9:$G$20,4,FALSE),FALSE)</f>
        <v>95313.080000000031</v>
      </c>
      <c r="L48" s="92">
        <f>VLOOKUP($C48,'2024'!$C$8:$U$100,VLOOKUP($L$4,Master!$D$9:$G$20,4,FALSE),FALSE)</f>
        <v>76365.060000000012</v>
      </c>
      <c r="M48" s="92">
        <f t="shared" si="11"/>
        <v>0.80120231137216413</v>
      </c>
      <c r="N48" s="88">
        <f t="shared" si="12"/>
        <v>1.0856562411145866E-5</v>
      </c>
      <c r="O48" s="92">
        <f t="shared" si="13"/>
        <v>-18948.020000000019</v>
      </c>
      <c r="P48" s="93">
        <f t="shared" si="14"/>
        <v>-0.19879768862783589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135045.15000000002</v>
      </c>
      <c r="F49" s="86">
        <f>IFERROR(INDEX('2024'!$C$7:$AC$99,MATCH($C49,'2024'!$C$7:$C$99,0),19),0)</f>
        <v>102946.10999999999</v>
      </c>
      <c r="G49" s="87">
        <f t="shared" si="7"/>
        <v>0.76230882782536036</v>
      </c>
      <c r="H49" s="88">
        <f t="shared" si="8"/>
        <v>1.4635500426499857E-5</v>
      </c>
      <c r="I49" s="89">
        <f t="shared" si="9"/>
        <v>-32099.040000000037</v>
      </c>
      <c r="J49" s="90">
        <f t="shared" si="10"/>
        <v>-0.23769117217463961</v>
      </c>
      <c r="K49" s="91">
        <f>VLOOKUP($C49,'2024'!$C$110:$U$201,VLOOKUP($L$4,Master!$D$9:$G$20,4,FALSE),FALSE)</f>
        <v>70376.890000000014</v>
      </c>
      <c r="L49" s="92">
        <f>VLOOKUP($C49,'2024'!$C$8:$U$100,VLOOKUP($L$4,Master!$D$9:$G$20,4,FALSE),FALSE)</f>
        <v>62823.839999999997</v>
      </c>
      <c r="M49" s="92">
        <f t="shared" si="11"/>
        <v>0.89267712739224458</v>
      </c>
      <c r="N49" s="88">
        <f t="shared" si="12"/>
        <v>8.931452942849019E-6</v>
      </c>
      <c r="O49" s="92">
        <f t="shared" si="13"/>
        <v>-7553.0500000000175</v>
      </c>
      <c r="P49" s="93">
        <f t="shared" si="14"/>
        <v>-0.10732287260775542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90717.66</v>
      </c>
      <c r="F50" s="86">
        <f>IFERROR(INDEX('2024'!$C$7:$AC$99,MATCH($C50,'2024'!$C$7:$C$99,0),19),0)</f>
        <v>62173.72</v>
      </c>
      <c r="G50" s="87">
        <f t="shared" si="7"/>
        <v>0.68535409753734833</v>
      </c>
      <c r="H50" s="88">
        <f t="shared" si="8"/>
        <v>8.8390275803241393E-6</v>
      </c>
      <c r="I50" s="89">
        <f t="shared" si="9"/>
        <v>-28543.940000000002</v>
      </c>
      <c r="J50" s="90">
        <f t="shared" si="10"/>
        <v>-0.31464590246265173</v>
      </c>
      <c r="K50" s="91">
        <f>VLOOKUP($C50,'2024'!$C$110:$U$201,VLOOKUP($L$4,Master!$D$9:$G$20,4,FALSE),FALSE)</f>
        <v>45608.83</v>
      </c>
      <c r="L50" s="92">
        <f>VLOOKUP($C50,'2024'!$C$8:$U$100,VLOOKUP($L$4,Master!$D$9:$G$20,4,FALSE),FALSE)</f>
        <v>37968.480000000003</v>
      </c>
      <c r="M50" s="92">
        <f t="shared" si="11"/>
        <v>0.83248090336893099</v>
      </c>
      <c r="N50" s="88">
        <f t="shared" si="12"/>
        <v>5.3978504407165198E-6</v>
      </c>
      <c r="O50" s="92">
        <f t="shared" si="13"/>
        <v>-7640.3499999999985</v>
      </c>
      <c r="P50" s="93">
        <f t="shared" si="14"/>
        <v>-0.16751909663106898</v>
      </c>
      <c r="Q50" s="81"/>
    </row>
    <row r="51" spans="2:17" s="82" customFormat="1" ht="12.75" x14ac:dyDescent="0.2">
      <c r="B51" s="73"/>
      <c r="C51" s="83">
        <v>41001</v>
      </c>
      <c r="D51" s="84" t="s">
        <v>135</v>
      </c>
      <c r="E51" s="85">
        <f>IFERROR(INDEX('2024'!$C$109:$AC$201,MATCH($C51,'2024'!$C$109:$C$201,0),19),0)</f>
        <v>700301.31000000099</v>
      </c>
      <c r="F51" s="86">
        <f>IFERROR(INDEX('2024'!$C$7:$AC$99,MATCH($C51,'2024'!$C$7:$C$99,0),19),0)</f>
        <v>577961.47999999986</v>
      </c>
      <c r="G51" s="87">
        <f t="shared" si="7"/>
        <v>0.82530401092638117</v>
      </c>
      <c r="H51" s="88">
        <f t="shared" si="8"/>
        <v>8.2166829684390092E-5</v>
      </c>
      <c r="I51" s="89">
        <f t="shared" si="9"/>
        <v>-122339.83000000112</v>
      </c>
      <c r="J51" s="90">
        <f t="shared" si="10"/>
        <v>-0.17469598907361883</v>
      </c>
      <c r="K51" s="91">
        <f>VLOOKUP($C51,'2024'!$C$110:$U$201,VLOOKUP($L$4,Master!$D$9:$G$20,4,FALSE),FALSE)</f>
        <v>376898.27000000048</v>
      </c>
      <c r="L51" s="92">
        <f>VLOOKUP($C51,'2024'!$C$8:$U$100,VLOOKUP($L$4,Master!$D$9:$G$20,4,FALSE),FALSE)</f>
        <v>341602.74</v>
      </c>
      <c r="M51" s="92">
        <f t="shared" si="11"/>
        <v>0.90635263462472127</v>
      </c>
      <c r="N51" s="88">
        <f t="shared" si="12"/>
        <v>4.8564506681831106E-5</v>
      </c>
      <c r="O51" s="92">
        <f t="shared" si="13"/>
        <v>-35295.530000000494</v>
      </c>
      <c r="P51" s="93">
        <f t="shared" si="14"/>
        <v>-9.3647365375278721E-2</v>
      </c>
      <c r="Q51" s="81"/>
    </row>
    <row r="52" spans="2:17" s="82" customFormat="1" ht="12.75" x14ac:dyDescent="0.2">
      <c r="B52" s="73"/>
      <c r="C52" s="83">
        <v>41002</v>
      </c>
      <c r="D52" s="84" t="s">
        <v>61</v>
      </c>
      <c r="E52" s="85">
        <f>IFERROR(INDEX('2024'!$C$109:$AC$201,MATCH($C52,'2024'!$C$109:$C$201,0),19),0)</f>
        <v>264710.35000000003</v>
      </c>
      <c r="F52" s="86">
        <f>IFERROR(INDEX('2024'!$C$7:$AC$99,MATCH($C52,'2024'!$C$7:$C$99,0),19),0)</f>
        <v>152075.69</v>
      </c>
      <c r="G52" s="87">
        <f t="shared" si="7"/>
        <v>0.57449846596477994</v>
      </c>
      <c r="H52" s="88">
        <f t="shared" si="8"/>
        <v>2.1620086721637761E-5</v>
      </c>
      <c r="I52" s="89">
        <f t="shared" si="9"/>
        <v>-112634.66000000003</v>
      </c>
      <c r="J52" s="90">
        <f t="shared" si="10"/>
        <v>-0.42550153403522006</v>
      </c>
      <c r="K52" s="91">
        <f>VLOOKUP($C52,'2024'!$C$110:$U$201,VLOOKUP($L$4,Master!$D$9:$G$20,4,FALSE),FALSE)</f>
        <v>140109.43</v>
      </c>
      <c r="L52" s="92">
        <f>VLOOKUP($C52,'2024'!$C$8:$U$100,VLOOKUP($L$4,Master!$D$9:$G$20,4,FALSE),FALSE)</f>
        <v>87217.150000000009</v>
      </c>
      <c r="M52" s="92">
        <f t="shared" si="11"/>
        <v>0.62249307559098632</v>
      </c>
      <c r="N52" s="88">
        <f t="shared" si="12"/>
        <v>1.2399367358544215E-5</v>
      </c>
      <c r="O52" s="92">
        <f t="shared" si="13"/>
        <v>-52892.279999999984</v>
      </c>
      <c r="P52" s="93">
        <f t="shared" si="14"/>
        <v>-0.37750692440901362</v>
      </c>
      <c r="Q52" s="81"/>
    </row>
    <row r="53" spans="2:17" s="82" customFormat="1" ht="12.75" x14ac:dyDescent="0.2">
      <c r="B53" s="73"/>
      <c r="C53" s="83">
        <v>41003</v>
      </c>
      <c r="D53" s="84" t="s">
        <v>62</v>
      </c>
      <c r="E53" s="85">
        <f>IFERROR(INDEX('2024'!$C$109:$AC$201,MATCH($C53,'2024'!$C$109:$C$201,0),19),0)</f>
        <v>10941888.92</v>
      </c>
      <c r="F53" s="86">
        <f>IFERROR(INDEX('2024'!$C$7:$AC$99,MATCH($C53,'2024'!$C$7:$C$99,0),19),0)</f>
        <v>8525027.8600000013</v>
      </c>
      <c r="G53" s="87">
        <f t="shared" si="7"/>
        <v>0.77911847966374725</v>
      </c>
      <c r="H53" s="88">
        <f t="shared" si="8"/>
        <v>1.2119743901052036E-3</v>
      </c>
      <c r="I53" s="89">
        <f t="shared" si="9"/>
        <v>-2416861.0599999987</v>
      </c>
      <c r="J53" s="90">
        <f t="shared" si="10"/>
        <v>-0.22088152033625275</v>
      </c>
      <c r="K53" s="91">
        <f>VLOOKUP($C53,'2024'!$C$110:$U$201,VLOOKUP($L$4,Master!$D$9:$G$20,4,FALSE),FALSE)</f>
        <v>9226040.2699999996</v>
      </c>
      <c r="L53" s="92">
        <f>VLOOKUP($C53,'2024'!$C$8:$U$100,VLOOKUP($L$4,Master!$D$9:$G$20,4,FALSE),FALSE)</f>
        <v>6059209.1000000015</v>
      </c>
      <c r="M53" s="92">
        <f t="shared" si="11"/>
        <v>0.65675077527057035</v>
      </c>
      <c r="N53" s="88">
        <f t="shared" si="12"/>
        <v>8.6141727324424251E-4</v>
      </c>
      <c r="O53" s="92">
        <f t="shared" si="13"/>
        <v>-3166831.1699999981</v>
      </c>
      <c r="P53" s="93">
        <f t="shared" si="14"/>
        <v>-0.3432492247294297</v>
      </c>
      <c r="Q53" s="81"/>
    </row>
    <row r="54" spans="2:17" s="82" customFormat="1" ht="12.75" x14ac:dyDescent="0.2">
      <c r="B54" s="73"/>
      <c r="C54" s="83">
        <v>41005</v>
      </c>
      <c r="D54" s="84" t="s">
        <v>63</v>
      </c>
      <c r="E54" s="85">
        <f>IFERROR(INDEX('2024'!$C$109:$AC$201,MATCH($C54,'2024'!$C$109:$C$201,0),19),0)</f>
        <v>937298.22</v>
      </c>
      <c r="F54" s="86">
        <f>IFERROR(INDEX('2024'!$C$7:$AC$99,MATCH($C54,'2024'!$C$7:$C$99,0),19),0)</f>
        <v>898577.57000000007</v>
      </c>
      <c r="G54" s="87">
        <f t="shared" si="7"/>
        <v>0.95868908190180935</v>
      </c>
      <c r="H54" s="88">
        <f t="shared" si="8"/>
        <v>1.2774773528575491E-4</v>
      </c>
      <c r="I54" s="89">
        <f t="shared" si="9"/>
        <v>-38720.649999999907</v>
      </c>
      <c r="J54" s="90">
        <f t="shared" si="10"/>
        <v>-4.131091809819068E-2</v>
      </c>
      <c r="K54" s="91">
        <f>VLOOKUP($C54,'2024'!$C$110:$U$201,VLOOKUP($L$4,Master!$D$9:$G$20,4,FALSE),FALSE)</f>
        <v>917432.67999999993</v>
      </c>
      <c r="L54" s="92">
        <f>VLOOKUP($C54,'2024'!$C$8:$U$100,VLOOKUP($L$4,Master!$D$9:$G$20,4,FALSE),FALSE)</f>
        <v>884791.78</v>
      </c>
      <c r="M54" s="92">
        <f t="shared" si="11"/>
        <v>0.96442147667990208</v>
      </c>
      <c r="N54" s="88">
        <f t="shared" si="12"/>
        <v>1.2578785612738129E-4</v>
      </c>
      <c r="O54" s="92">
        <f t="shared" si="13"/>
        <v>-32640.899999999907</v>
      </c>
      <c r="P54" s="93">
        <f t="shared" si="14"/>
        <v>-3.5578523320097893E-2</v>
      </c>
      <c r="Q54" s="81"/>
    </row>
    <row r="55" spans="2:17" s="82" customFormat="1" ht="38.25" x14ac:dyDescent="0.2">
      <c r="B55" s="73"/>
      <c r="C55" s="83">
        <v>41007</v>
      </c>
      <c r="D55" s="84" t="s">
        <v>64</v>
      </c>
      <c r="E55" s="85">
        <f>IFERROR(INDEX('2024'!$C$109:$AC$201,MATCH($C55,'2024'!$C$109:$C$201,0),19),0)</f>
        <v>10788.119999999999</v>
      </c>
      <c r="F55" s="86">
        <f>IFERROR(INDEX('2024'!$C$7:$AC$99,MATCH($C55,'2024'!$C$7:$C$99,0),19),0)</f>
        <v>2347.9300000000003</v>
      </c>
      <c r="G55" s="87">
        <f t="shared" si="7"/>
        <v>0.21764033028924415</v>
      </c>
      <c r="H55" s="88">
        <f t="shared" si="8"/>
        <v>3.3379727040090989E-7</v>
      </c>
      <c r="I55" s="89">
        <f t="shared" si="9"/>
        <v>-8440.1899999999987</v>
      </c>
      <c r="J55" s="90">
        <f t="shared" si="10"/>
        <v>-0.78235966971075588</v>
      </c>
      <c r="K55" s="91">
        <f>VLOOKUP($C55,'2024'!$C$110:$U$201,VLOOKUP($L$4,Master!$D$9:$G$20,4,FALSE),FALSE)</f>
        <v>6703.1899999999987</v>
      </c>
      <c r="L55" s="92">
        <f>VLOOKUP($C55,'2024'!$C$8:$U$100,VLOOKUP($L$4,Master!$D$9:$G$20,4,FALSE),FALSE)</f>
        <v>2347.9300000000003</v>
      </c>
      <c r="M55" s="92">
        <f t="shared" si="11"/>
        <v>0.35027054283109993</v>
      </c>
      <c r="N55" s="88">
        <f t="shared" si="12"/>
        <v>3.3379727040090989E-7</v>
      </c>
      <c r="O55" s="92">
        <f t="shared" si="13"/>
        <v>-4355.2599999999984</v>
      </c>
      <c r="P55" s="93">
        <f t="shared" si="14"/>
        <v>-0.64972945716890007</v>
      </c>
      <c r="Q55" s="81"/>
    </row>
    <row r="56" spans="2:17" s="82" customFormat="1" ht="12.75" x14ac:dyDescent="0.2">
      <c r="B56" s="73"/>
      <c r="C56" s="83">
        <v>41101</v>
      </c>
      <c r="D56" s="84" t="s">
        <v>66</v>
      </c>
      <c r="E56" s="85">
        <f>IFERROR(INDEX('2024'!$C$109:$AC$201,MATCH($C56,'2024'!$C$109:$C$201,0),19),0)</f>
        <v>4685002.7600000016</v>
      </c>
      <c r="F56" s="86">
        <f>IFERROR(INDEX('2024'!$C$7:$AC$99,MATCH($C56,'2024'!$C$7:$C$99,0),19),0)</f>
        <v>667286.98</v>
      </c>
      <c r="G56" s="87">
        <f t="shared" si="7"/>
        <v>0.14243043476883666</v>
      </c>
      <c r="H56" s="88">
        <f t="shared" si="8"/>
        <v>9.4865934034688658E-5</v>
      </c>
      <c r="I56" s="89">
        <f t="shared" si="9"/>
        <v>-4017715.7800000017</v>
      </c>
      <c r="J56" s="90">
        <f t="shared" si="10"/>
        <v>-0.85756956523116334</v>
      </c>
      <c r="K56" s="91">
        <f>VLOOKUP($C56,'2024'!$C$110:$U$201,VLOOKUP($L$4,Master!$D$9:$G$20,4,FALSE),FALSE)</f>
        <v>2488155.9500000007</v>
      </c>
      <c r="L56" s="92">
        <f>VLOOKUP($C56,'2024'!$C$8:$U$100,VLOOKUP($L$4,Master!$D$9:$G$20,4,FALSE),FALSE)</f>
        <v>412608.86</v>
      </c>
      <c r="M56" s="92">
        <f t="shared" si="11"/>
        <v>0.1658291796380367</v>
      </c>
      <c r="N56" s="88">
        <f t="shared" si="12"/>
        <v>5.8659206710264427E-5</v>
      </c>
      <c r="O56" s="92">
        <f t="shared" si="13"/>
        <v>-2075547.0900000008</v>
      </c>
      <c r="P56" s="93">
        <f t="shared" si="14"/>
        <v>-0.83417082036196333</v>
      </c>
      <c r="Q56" s="81"/>
    </row>
    <row r="57" spans="2:17" s="82" customFormat="1" ht="12.75" x14ac:dyDescent="0.2">
      <c r="B57" s="73"/>
      <c r="C57" s="83">
        <v>41103</v>
      </c>
      <c r="D57" s="84" t="s">
        <v>67</v>
      </c>
      <c r="E57" s="85">
        <f>IFERROR(INDEX('2024'!$C$109:$AC$201,MATCH($C57,'2024'!$C$109:$C$201,0),19),0)</f>
        <v>909956.18000000017</v>
      </c>
      <c r="F57" s="86">
        <f>IFERROR(INDEX('2024'!$C$7:$AC$99,MATCH($C57,'2024'!$C$7:$C$99,0),19),0)</f>
        <v>949016.57000000007</v>
      </c>
      <c r="G57" s="87">
        <f t="shared" si="7"/>
        <v>1.0429255725259208</v>
      </c>
      <c r="H57" s="88">
        <f t="shared" si="8"/>
        <v>1.3491847739550755E-4</v>
      </c>
      <c r="I57" s="89">
        <f t="shared" si="9"/>
        <v>39060.389999999898</v>
      </c>
      <c r="J57" s="90">
        <f t="shared" si="10"/>
        <v>4.2925572525920851E-2</v>
      </c>
      <c r="K57" s="91">
        <f>VLOOKUP($C57,'2024'!$C$110:$U$201,VLOOKUP($L$4,Master!$D$9:$G$20,4,FALSE),FALSE)</f>
        <v>511316.77000000019</v>
      </c>
      <c r="L57" s="92">
        <f>VLOOKUP($C57,'2024'!$C$8:$U$100,VLOOKUP($L$4,Master!$D$9:$G$20,4,FALSE),FALSE)</f>
        <v>570123.18000000017</v>
      </c>
      <c r="M57" s="92">
        <f t="shared" si="11"/>
        <v>1.1150097423951104</v>
      </c>
      <c r="N57" s="88">
        <f t="shared" si="12"/>
        <v>8.1052485072505E-5</v>
      </c>
      <c r="O57" s="92">
        <f t="shared" si="13"/>
        <v>58806.409999999974</v>
      </c>
      <c r="P57" s="93">
        <f t="shared" si="14"/>
        <v>0.11500974239511047</v>
      </c>
      <c r="Q57" s="81"/>
    </row>
    <row r="58" spans="2:17" s="82" customFormat="1" ht="12.75" x14ac:dyDescent="0.2">
      <c r="B58" s="73"/>
      <c r="C58" s="83">
        <v>41104</v>
      </c>
      <c r="D58" s="84" t="s">
        <v>68</v>
      </c>
      <c r="E58" s="85">
        <f>IFERROR(INDEX('2024'!$C$109:$AC$201,MATCH($C58,'2024'!$C$109:$C$201,0),19),0)</f>
        <v>41751.510000000009</v>
      </c>
      <c r="F58" s="86">
        <f>IFERROR(INDEX('2024'!$C$7:$AC$99,MATCH($C58,'2024'!$C$7:$C$99,0),19),0)</f>
        <v>26173.559999999998</v>
      </c>
      <c r="G58" s="87">
        <f t="shared" si="7"/>
        <v>0.62688894365736691</v>
      </c>
      <c r="H58" s="88">
        <f t="shared" si="8"/>
        <v>3.7210065396644865E-6</v>
      </c>
      <c r="I58" s="89">
        <f t="shared" si="9"/>
        <v>-15577.950000000012</v>
      </c>
      <c r="J58" s="90">
        <f t="shared" si="10"/>
        <v>-0.37311105634263309</v>
      </c>
      <c r="K58" s="91">
        <f>VLOOKUP($C58,'2024'!$C$110:$U$201,VLOOKUP($L$4,Master!$D$9:$G$20,4,FALSE),FALSE)</f>
        <v>21722.600000000002</v>
      </c>
      <c r="L58" s="92">
        <f>VLOOKUP($C58,'2024'!$C$8:$U$100,VLOOKUP($L$4,Master!$D$9:$G$20,4,FALSE),FALSE)</f>
        <v>16158.69</v>
      </c>
      <c r="M58" s="92">
        <f t="shared" si="11"/>
        <v>0.7438653752313259</v>
      </c>
      <c r="N58" s="88">
        <f t="shared" si="12"/>
        <v>2.2972263292578905E-6</v>
      </c>
      <c r="O58" s="92">
        <f t="shared" si="13"/>
        <v>-5563.9100000000017</v>
      </c>
      <c r="P58" s="93">
        <f t="shared" si="14"/>
        <v>-0.25613462476867416</v>
      </c>
      <c r="Q58" s="81"/>
    </row>
    <row r="59" spans="2:17" s="82" customFormat="1" ht="12.75" x14ac:dyDescent="0.2">
      <c r="B59" s="73"/>
      <c r="C59" s="83">
        <v>41107</v>
      </c>
      <c r="D59" s="84" t="s">
        <v>69</v>
      </c>
      <c r="E59" s="85">
        <f>IFERROR(INDEX('2024'!$C$109:$AC$201,MATCH($C59,'2024'!$C$109:$C$201,0),19),0)</f>
        <v>820881.60000000009</v>
      </c>
      <c r="F59" s="86">
        <f>IFERROR(INDEX('2024'!$C$7:$AC$99,MATCH($C59,'2024'!$C$7:$C$99,0),19),0)</f>
        <v>647455.22</v>
      </c>
      <c r="G59" s="87">
        <f t="shared" si="7"/>
        <v>0.78873155397806438</v>
      </c>
      <c r="H59" s="88">
        <f t="shared" si="8"/>
        <v>9.2046519761160075E-5</v>
      </c>
      <c r="I59" s="89">
        <f t="shared" si="9"/>
        <v>-173426.38000000012</v>
      </c>
      <c r="J59" s="90">
        <f t="shared" si="10"/>
        <v>-0.21126844602193556</v>
      </c>
      <c r="K59" s="91">
        <f>VLOOKUP($C59,'2024'!$C$110:$U$201,VLOOKUP($L$4,Master!$D$9:$G$20,4,FALSE),FALSE)</f>
        <v>447873.20000000007</v>
      </c>
      <c r="L59" s="92">
        <f>VLOOKUP($C59,'2024'!$C$8:$U$100,VLOOKUP($L$4,Master!$D$9:$G$20,4,FALSE),FALSE)</f>
        <v>532797.55999999994</v>
      </c>
      <c r="M59" s="92">
        <f t="shared" si="11"/>
        <v>1.1896169719465239</v>
      </c>
      <c r="N59" s="88">
        <f t="shared" si="12"/>
        <v>7.5746027864657375E-5</v>
      </c>
      <c r="O59" s="92">
        <f t="shared" si="13"/>
        <v>84924.35999999987</v>
      </c>
      <c r="P59" s="93">
        <f t="shared" si="14"/>
        <v>0.18961697194652383</v>
      </c>
      <c r="Q59" s="81"/>
    </row>
    <row r="60" spans="2:17" s="82" customFormat="1" ht="12.75" x14ac:dyDescent="0.2">
      <c r="B60" s="73"/>
      <c r="C60" s="83">
        <v>41301</v>
      </c>
      <c r="D60" s="84" t="s">
        <v>70</v>
      </c>
      <c r="E60" s="85">
        <f>IFERROR(INDEX('2024'!$C$109:$AC$201,MATCH($C60,'2024'!$C$109:$C$201,0),19),0)</f>
        <v>984736.40999999992</v>
      </c>
      <c r="F60" s="86">
        <f>IFERROR(INDEX('2024'!$C$7:$AC$99,MATCH($C60,'2024'!$C$7:$C$99,0),19),0)</f>
        <v>208041.36</v>
      </c>
      <c r="G60" s="87">
        <f t="shared" si="7"/>
        <v>0.21126603818782327</v>
      </c>
      <c r="H60" s="88">
        <f t="shared" si="8"/>
        <v>2.9576536821154392E-5</v>
      </c>
      <c r="I60" s="89">
        <f t="shared" si="9"/>
        <v>-776695.04999999993</v>
      </c>
      <c r="J60" s="90">
        <f t="shared" si="10"/>
        <v>-0.7887339618121767</v>
      </c>
      <c r="K60" s="91">
        <f>VLOOKUP($C60,'2024'!$C$110:$U$201,VLOOKUP($L$4,Master!$D$9:$G$20,4,FALSE),FALSE)</f>
        <v>582062.32999999996</v>
      </c>
      <c r="L60" s="92">
        <f>VLOOKUP($C60,'2024'!$C$8:$U$100,VLOOKUP($L$4,Master!$D$9:$G$20,4,FALSE),FALSE)</f>
        <v>115236.31999999998</v>
      </c>
      <c r="M60" s="92">
        <f t="shared" si="11"/>
        <v>0.19797934698849173</v>
      </c>
      <c r="N60" s="88">
        <f t="shared" si="12"/>
        <v>1.6382758032413986E-5</v>
      </c>
      <c r="O60" s="92">
        <f t="shared" si="13"/>
        <v>-466826.01</v>
      </c>
      <c r="P60" s="93">
        <f t="shared" si="14"/>
        <v>-0.80202065301150827</v>
      </c>
      <c r="Q60" s="81"/>
    </row>
    <row r="61" spans="2:17" s="82" customFormat="1" ht="12.75" x14ac:dyDescent="0.2">
      <c r="B61" s="73"/>
      <c r="C61" s="83">
        <v>41401</v>
      </c>
      <c r="D61" s="84" t="s">
        <v>71</v>
      </c>
      <c r="E61" s="85">
        <f>IFERROR(INDEX('2024'!$C$109:$AC$201,MATCH($C61,'2024'!$C$109:$C$201,0),19),0)</f>
        <v>792632.86999999988</v>
      </c>
      <c r="F61" s="86">
        <f>IFERROR(INDEX('2024'!$C$7:$AC$99,MATCH($C61,'2024'!$C$7:$C$99,0),19),0)</f>
        <v>306052.89</v>
      </c>
      <c r="G61" s="87">
        <f t="shared" si="7"/>
        <v>0.38612187506177992</v>
      </c>
      <c r="H61" s="88">
        <f t="shared" si="8"/>
        <v>4.3510504691498441E-5</v>
      </c>
      <c r="I61" s="89">
        <f t="shared" si="9"/>
        <v>-486579.97999999986</v>
      </c>
      <c r="J61" s="90">
        <f t="shared" si="10"/>
        <v>-0.61387812493822003</v>
      </c>
      <c r="K61" s="91">
        <f>VLOOKUP($C61,'2024'!$C$110:$U$201,VLOOKUP($L$4,Master!$D$9:$G$20,4,FALSE),FALSE)</f>
        <v>396921.75999999995</v>
      </c>
      <c r="L61" s="92">
        <f>VLOOKUP($C61,'2024'!$C$8:$U$100,VLOOKUP($L$4,Master!$D$9:$G$20,4,FALSE),FALSE)</f>
        <v>168139.21</v>
      </c>
      <c r="M61" s="92">
        <f t="shared" si="11"/>
        <v>0.42360794228061471</v>
      </c>
      <c r="N61" s="88">
        <f t="shared" si="12"/>
        <v>2.3903783053738982E-5</v>
      </c>
      <c r="O61" s="92">
        <f t="shared" si="13"/>
        <v>-228782.54999999996</v>
      </c>
      <c r="P61" s="93">
        <f t="shared" si="14"/>
        <v>-0.57639205771938529</v>
      </c>
      <c r="Q61" s="81"/>
    </row>
    <row r="62" spans="2:17" s="82" customFormat="1" ht="12.75" x14ac:dyDescent="0.2">
      <c r="B62" s="73"/>
      <c r="C62" s="83">
        <v>41501</v>
      </c>
      <c r="D62" s="84" t="s">
        <v>72</v>
      </c>
      <c r="E62" s="85">
        <f>IFERROR(INDEX('2024'!$C$109:$AC$201,MATCH($C62,'2024'!$C$109:$C$201,0),19),0)</f>
        <v>1240038.74</v>
      </c>
      <c r="F62" s="86">
        <f>IFERROR(INDEX('2024'!$C$7:$AC$99,MATCH($C62,'2024'!$C$7:$C$99,0),19),0)</f>
        <v>1185229.7400000002</v>
      </c>
      <c r="G62" s="87">
        <f t="shared" si="7"/>
        <v>0.95580057442398958</v>
      </c>
      <c r="H62" s="88">
        <f t="shared" si="8"/>
        <v>1.6850010520329831E-4</v>
      </c>
      <c r="I62" s="89">
        <f t="shared" si="9"/>
        <v>-54808.999999999767</v>
      </c>
      <c r="J62" s="90">
        <f t="shared" si="10"/>
        <v>-4.4199425576010448E-2</v>
      </c>
      <c r="K62" s="91">
        <f>VLOOKUP($C62,'2024'!$C$110:$U$201,VLOOKUP($L$4,Master!$D$9:$G$20,4,FALSE),FALSE)</f>
        <v>746896.66999999993</v>
      </c>
      <c r="L62" s="92">
        <f>VLOOKUP($C62,'2024'!$C$8:$U$100,VLOOKUP($L$4,Master!$D$9:$G$20,4,FALSE),FALSE)</f>
        <v>676902.74000000011</v>
      </c>
      <c r="M62" s="92">
        <f t="shared" si="11"/>
        <v>0.90628699683451552</v>
      </c>
      <c r="N62" s="88">
        <f t="shared" si="12"/>
        <v>9.6232974125675302E-5</v>
      </c>
      <c r="O62" s="92">
        <f t="shared" si="13"/>
        <v>-69993.929999999818</v>
      </c>
      <c r="P62" s="93">
        <f t="shared" si="14"/>
        <v>-9.371300316548449E-2</v>
      </c>
      <c r="Q62" s="81"/>
    </row>
    <row r="63" spans="2:17" s="82" customFormat="1" ht="12.75" x14ac:dyDescent="0.2">
      <c r="B63" s="73"/>
      <c r="C63" s="83">
        <v>41503</v>
      </c>
      <c r="D63" s="84" t="s">
        <v>132</v>
      </c>
      <c r="E63" s="85">
        <f>IFERROR(INDEX('2024'!$C$109:$AC$201,MATCH($C63,'2024'!$C$109:$C$201,0),19),0)</f>
        <v>1193897.1200000001</v>
      </c>
      <c r="F63" s="86">
        <f>IFERROR(INDEX('2024'!$C$7:$AC$99,MATCH($C63,'2024'!$C$7:$C$99,0),19),0)</f>
        <v>817000.50000000047</v>
      </c>
      <c r="G63" s="87">
        <f t="shared" si="7"/>
        <v>0.68431398846158564</v>
      </c>
      <c r="H63" s="88">
        <f t="shared" si="8"/>
        <v>1.1615019903326706E-4</v>
      </c>
      <c r="I63" s="89">
        <f t="shared" si="9"/>
        <v>-376896.61999999965</v>
      </c>
      <c r="J63" s="90">
        <f t="shared" si="10"/>
        <v>-0.3156860115384143</v>
      </c>
      <c r="K63" s="91">
        <f>VLOOKUP($C63,'2024'!$C$110:$U$201,VLOOKUP($L$4,Master!$D$9:$G$20,4,FALSE),FALSE)</f>
        <v>596948.56000000006</v>
      </c>
      <c r="L63" s="92">
        <f>VLOOKUP($C63,'2024'!$C$8:$U$100,VLOOKUP($L$4,Master!$D$9:$G$20,4,FALSE),FALSE)</f>
        <v>539384.98000000033</v>
      </c>
      <c r="M63" s="92">
        <f t="shared" si="11"/>
        <v>0.90357028417993046</v>
      </c>
      <c r="N63" s="88">
        <f t="shared" si="12"/>
        <v>7.6682539095820348E-5</v>
      </c>
      <c r="O63" s="92">
        <f t="shared" si="13"/>
        <v>-57563.579999999725</v>
      </c>
      <c r="P63" s="93">
        <f t="shared" si="14"/>
        <v>-9.6429715820069525E-2</v>
      </c>
      <c r="Q63" s="81"/>
    </row>
    <row r="64" spans="2:17" s="82" customFormat="1" ht="12.75" x14ac:dyDescent="0.2">
      <c r="B64" s="73"/>
      <c r="C64" s="83">
        <v>41505</v>
      </c>
      <c r="D64" s="84" t="s">
        <v>133</v>
      </c>
      <c r="E64" s="85">
        <f>IFERROR(INDEX('2024'!$C$109:$AC$201,MATCH($C64,'2024'!$C$109:$C$201,0),19),0)</f>
        <v>3926370.3600000003</v>
      </c>
      <c r="F64" s="86">
        <f>IFERROR(INDEX('2024'!$C$7:$AC$99,MATCH($C64,'2024'!$C$7:$C$99,0),19),0)</f>
        <v>1575780.5199999996</v>
      </c>
      <c r="G64" s="87">
        <f t="shared" si="7"/>
        <v>0.40133262415927556</v>
      </c>
      <c r="H64" s="88">
        <f t="shared" si="8"/>
        <v>2.2402338925220353E-4</v>
      </c>
      <c r="I64" s="89">
        <f t="shared" si="9"/>
        <v>-2350589.8400000008</v>
      </c>
      <c r="J64" s="90">
        <f t="shared" si="10"/>
        <v>-0.59866737584072449</v>
      </c>
      <c r="K64" s="91">
        <f>VLOOKUP($C64,'2024'!$C$110:$U$201,VLOOKUP($L$4,Master!$D$9:$G$20,4,FALSE),FALSE)</f>
        <v>1905908.9100000001</v>
      </c>
      <c r="L64" s="92">
        <f>VLOOKUP($C64,'2024'!$C$8:$U$100,VLOOKUP($L$4,Master!$D$9:$G$20,4,FALSE),FALSE)</f>
        <v>1413331.8599999996</v>
      </c>
      <c r="M64" s="92">
        <f t="shared" si="11"/>
        <v>0.74155267997566554</v>
      </c>
      <c r="N64" s="88">
        <f t="shared" si="12"/>
        <v>2.0092861245379581E-4</v>
      </c>
      <c r="O64" s="92">
        <f t="shared" si="13"/>
        <v>-492577.05000000051</v>
      </c>
      <c r="P64" s="93">
        <f t="shared" si="14"/>
        <v>-0.25844732002433446</v>
      </c>
      <c r="Q64" s="81"/>
    </row>
    <row r="65" spans="2:17" s="82" customFormat="1" ht="12.75" x14ac:dyDescent="0.2">
      <c r="B65" s="73"/>
      <c r="C65" s="83">
        <v>41506</v>
      </c>
      <c r="D65" s="84" t="s">
        <v>74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76</v>
      </c>
      <c r="E66" s="85">
        <f>IFERROR(INDEX('2024'!$C$109:$AC$201,MATCH($C66,'2024'!$C$109:$C$201,0),19),0)</f>
        <v>42044035.160000011</v>
      </c>
      <c r="F66" s="86">
        <f>IFERROR(INDEX('2024'!$C$7:$AC$99,MATCH($C66,'2024'!$C$7:$C$99,0),19),0)</f>
        <v>37941087.5</v>
      </c>
      <c r="G66" s="87">
        <f t="shared" si="7"/>
        <v>0.90241308560450717</v>
      </c>
      <c r="H66" s="88">
        <f t="shared" si="8"/>
        <v>5.3939561415979531E-3</v>
      </c>
      <c r="I66" s="89">
        <f t="shared" si="9"/>
        <v>-4102947.6600000113</v>
      </c>
      <c r="J66" s="90">
        <f t="shared" si="10"/>
        <v>-9.7586914395492816E-2</v>
      </c>
      <c r="K66" s="91">
        <f>VLOOKUP($C66,'2024'!$C$110:$U$201,VLOOKUP($L$4,Master!$D$9:$G$20,4,FALSE),FALSE)</f>
        <v>20998865.590000007</v>
      </c>
      <c r="L66" s="92">
        <f>VLOOKUP($C66,'2024'!$C$8:$U$100,VLOOKUP($L$4,Master!$D$9:$G$20,4,FALSE),FALSE)</f>
        <v>19383437.989999998</v>
      </c>
      <c r="M66" s="92">
        <f t="shared" si="11"/>
        <v>0.92307072050743055</v>
      </c>
      <c r="N66" s="88">
        <f t="shared" si="12"/>
        <v>2.7556778490190502E-3</v>
      </c>
      <c r="O66" s="92">
        <f t="shared" si="13"/>
        <v>-1615427.6000000089</v>
      </c>
      <c r="P66" s="93">
        <f t="shared" si="14"/>
        <v>-7.6929279492569405E-2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12023.16</v>
      </c>
      <c r="F67" s="86">
        <f>IFERROR(INDEX('2024'!$C$7:$AC$99,MATCH($C67,'2024'!$C$7:$C$99,0),19),0)</f>
        <v>6085.9000000000005</v>
      </c>
      <c r="G67" s="87">
        <f t="shared" si="7"/>
        <v>0.50618140322510896</v>
      </c>
      <c r="H67" s="88">
        <f t="shared" si="8"/>
        <v>8.6521182826272401E-7</v>
      </c>
      <c r="I67" s="89">
        <f t="shared" si="9"/>
        <v>-5937.2599999999993</v>
      </c>
      <c r="J67" s="90">
        <f t="shared" si="10"/>
        <v>-0.49381859677489109</v>
      </c>
      <c r="K67" s="91">
        <f>VLOOKUP($C67,'2024'!$C$110:$U$201,VLOOKUP($L$4,Master!$D$9:$G$20,4,FALSE),FALSE)</f>
        <v>6306.24</v>
      </c>
      <c r="L67" s="92">
        <f>VLOOKUP($C67,'2024'!$C$8:$U$100,VLOOKUP($L$4,Master!$D$9:$G$20,4,FALSE),FALSE)</f>
        <v>4548.55</v>
      </c>
      <c r="M67" s="92">
        <f t="shared" si="11"/>
        <v>0.72127765514791709</v>
      </c>
      <c r="N67" s="88">
        <f t="shared" si="12"/>
        <v>6.46651976116008E-7</v>
      </c>
      <c r="O67" s="92">
        <f t="shared" si="13"/>
        <v>-1757.6899999999996</v>
      </c>
      <c r="P67" s="93">
        <f t="shared" si="14"/>
        <v>-0.27872234485208297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69056.74000000002</v>
      </c>
      <c r="F68" s="86">
        <f>IFERROR(INDEX('2024'!$C$7:$AC$99,MATCH($C68,'2024'!$C$7:$C$99,0),19),0)</f>
        <v>51048.930000000008</v>
      </c>
      <c r="G68" s="87">
        <f t="shared" si="7"/>
        <v>0.73923168107848691</v>
      </c>
      <c r="H68" s="88">
        <f t="shared" si="8"/>
        <v>7.2574537958487361E-6</v>
      </c>
      <c r="I68" s="89">
        <f t="shared" si="9"/>
        <v>-18007.810000000012</v>
      </c>
      <c r="J68" s="90">
        <f t="shared" si="10"/>
        <v>-0.26076831892151303</v>
      </c>
      <c r="K68" s="91">
        <f>VLOOKUP($C68,'2024'!$C$110:$U$201,VLOOKUP($L$4,Master!$D$9:$G$20,4,FALSE),FALSE)</f>
        <v>36186.400000000009</v>
      </c>
      <c r="L68" s="92">
        <f>VLOOKUP($C68,'2024'!$C$8:$U$100,VLOOKUP($L$4,Master!$D$9:$G$20,4,FALSE),FALSE)</f>
        <v>25483.570000000007</v>
      </c>
      <c r="M68" s="92">
        <f t="shared" si="11"/>
        <v>0.70423059491963835</v>
      </c>
      <c r="N68" s="88">
        <f t="shared" si="12"/>
        <v>3.6229129940290028E-6</v>
      </c>
      <c r="O68" s="92">
        <f t="shared" si="13"/>
        <v>-10702.830000000002</v>
      </c>
      <c r="P68" s="93">
        <f t="shared" si="14"/>
        <v>-0.29576940508036165</v>
      </c>
      <c r="Q68" s="81"/>
    </row>
    <row r="69" spans="2:17" s="82" customFormat="1" ht="12.75" x14ac:dyDescent="0.2">
      <c r="B69" s="73"/>
      <c r="C69" s="83">
        <v>41801</v>
      </c>
      <c r="D69" s="84" t="s">
        <v>77</v>
      </c>
      <c r="E69" s="85">
        <f>IFERROR(INDEX('2024'!$C$109:$AC$201,MATCH($C69,'2024'!$C$109:$C$201,0),19),0)</f>
        <v>321533.14999999979</v>
      </c>
      <c r="F69" s="86">
        <f>IFERROR(INDEX('2024'!$C$7:$AC$99,MATCH($C69,'2024'!$C$7:$C$99,0),19),0)</f>
        <v>252354.95</v>
      </c>
      <c r="G69" s="87">
        <f t="shared" si="7"/>
        <v>0.78484893392796407</v>
      </c>
      <c r="H69" s="88">
        <f t="shared" si="8"/>
        <v>3.5876450099516638E-5</v>
      </c>
      <c r="I69" s="89">
        <f t="shared" si="9"/>
        <v>-69178.199999999779</v>
      </c>
      <c r="J69" s="90">
        <f t="shared" si="10"/>
        <v>-0.21515106607203588</v>
      </c>
      <c r="K69" s="91">
        <f>VLOOKUP($C69,'2024'!$C$110:$U$201,VLOOKUP($L$4,Master!$D$9:$G$20,4,FALSE),FALSE)</f>
        <v>182639.60999999987</v>
      </c>
      <c r="L69" s="92">
        <f>VLOOKUP($C69,'2024'!$C$8:$U$100,VLOOKUP($L$4,Master!$D$9:$G$20,4,FALSE),FALSE)</f>
        <v>157997.58000000002</v>
      </c>
      <c r="M69" s="92">
        <f t="shared" si="11"/>
        <v>0.86507839126463382</v>
      </c>
      <c r="N69" s="88">
        <f t="shared" si="12"/>
        <v>2.2461981802672735E-5</v>
      </c>
      <c r="O69" s="92">
        <f t="shared" si="13"/>
        <v>-24642.029999999853</v>
      </c>
      <c r="P69" s="93">
        <f t="shared" si="14"/>
        <v>-0.13492160873536618</v>
      </c>
      <c r="Q69" s="81"/>
    </row>
    <row r="70" spans="2:17" s="82" customFormat="1" ht="12.75" x14ac:dyDescent="0.2">
      <c r="B70" s="73"/>
      <c r="C70" s="83">
        <v>42001</v>
      </c>
      <c r="D70" s="84" t="s">
        <v>78</v>
      </c>
      <c r="E70" s="85">
        <f>IFERROR(INDEX('2024'!$C$109:$AC$201,MATCH($C70,'2024'!$C$109:$C$201,0),19),0)</f>
        <v>791711.36999999988</v>
      </c>
      <c r="F70" s="86">
        <f>IFERROR(INDEX('2024'!$C$7:$AC$99,MATCH($C70,'2024'!$C$7:$C$99,0),19),0)</f>
        <v>427320.41000000003</v>
      </c>
      <c r="G70" s="87">
        <f t="shared" si="7"/>
        <v>0.53974267162539313</v>
      </c>
      <c r="H70" s="88">
        <f t="shared" si="8"/>
        <v>6.0750698038100655E-5</v>
      </c>
      <c r="I70" s="89">
        <f t="shared" si="9"/>
        <v>-364390.95999999985</v>
      </c>
      <c r="J70" s="90">
        <f t="shared" si="10"/>
        <v>-0.46025732837460692</v>
      </c>
      <c r="K70" s="91">
        <f>VLOOKUP($C70,'2024'!$C$110:$U$201,VLOOKUP($L$4,Master!$D$9:$G$20,4,FALSE),FALSE)</f>
        <v>411313.19999999995</v>
      </c>
      <c r="L70" s="92">
        <f>VLOOKUP($C70,'2024'!$C$8:$U$100,VLOOKUP($L$4,Master!$D$9:$G$20,4,FALSE),FALSE)</f>
        <v>299089.46000000002</v>
      </c>
      <c r="M70" s="92">
        <f t="shared" si="11"/>
        <v>0.72715745568097512</v>
      </c>
      <c r="N70" s="88">
        <f t="shared" si="12"/>
        <v>4.2520537389820875E-5</v>
      </c>
      <c r="O70" s="92">
        <f t="shared" si="13"/>
        <v>-112223.73999999993</v>
      </c>
      <c r="P70" s="93">
        <f t="shared" si="14"/>
        <v>-0.27284254431902488</v>
      </c>
      <c r="Q70" s="81"/>
    </row>
    <row r="71" spans="2:17" s="82" customFormat="1" ht="12.75" x14ac:dyDescent="0.2">
      <c r="B71" s="73"/>
      <c r="C71" s="83">
        <v>42002</v>
      </c>
      <c r="D71" s="84" t="s">
        <v>79</v>
      </c>
      <c r="E71" s="85">
        <f>IFERROR(INDEX('2024'!$C$109:$AC$201,MATCH($C71,'2024'!$C$109:$C$201,0),19),0)</f>
        <v>361277.44000000006</v>
      </c>
      <c r="F71" s="86">
        <f>IFERROR(INDEX('2024'!$C$7:$AC$99,MATCH($C71,'2024'!$C$7:$C$99,0),19),0)</f>
        <v>221604.13999999996</v>
      </c>
      <c r="G71" s="87">
        <f t="shared" si="7"/>
        <v>0.61339047353745624</v>
      </c>
      <c r="H71" s="88">
        <f t="shared" si="8"/>
        <v>3.1504711401762858E-5</v>
      </c>
      <c r="I71" s="89">
        <f t="shared" si="9"/>
        <v>-139673.3000000001</v>
      </c>
      <c r="J71" s="90">
        <f t="shared" si="10"/>
        <v>-0.38660952646254382</v>
      </c>
      <c r="K71" s="91">
        <f>VLOOKUP($C71,'2024'!$C$110:$U$201,VLOOKUP($L$4,Master!$D$9:$G$20,4,FALSE),FALSE)</f>
        <v>181969.72000000003</v>
      </c>
      <c r="L71" s="92">
        <f>VLOOKUP($C71,'2024'!$C$8:$U$100,VLOOKUP($L$4,Master!$D$9:$G$20,4,FALSE),FALSE)</f>
        <v>129698.68000000001</v>
      </c>
      <c r="M71" s="92">
        <f t="shared" si="11"/>
        <v>0.71274869247476991</v>
      </c>
      <c r="N71" s="88">
        <f t="shared" si="12"/>
        <v>1.8438822860392382E-5</v>
      </c>
      <c r="O71" s="92">
        <f t="shared" si="13"/>
        <v>-52271.040000000023</v>
      </c>
      <c r="P71" s="93">
        <f t="shared" si="14"/>
        <v>-0.28725130752523009</v>
      </c>
      <c r="Q71" s="81"/>
    </row>
    <row r="72" spans="2:17" s="82" customFormat="1" ht="12.75" x14ac:dyDescent="0.2">
      <c r="B72" s="73"/>
      <c r="C72" s="83">
        <v>42004</v>
      </c>
      <c r="D72" s="84" t="s">
        <v>80</v>
      </c>
      <c r="E72" s="85">
        <f>IFERROR(INDEX('2024'!$C$109:$AC$201,MATCH($C72,'2024'!$C$109:$C$201,0),19),0)</f>
        <v>1158553.6000000001</v>
      </c>
      <c r="F72" s="86">
        <f>IFERROR(INDEX('2024'!$C$7:$AC$99,MATCH($C72,'2024'!$C$7:$C$99,0),19),0)</f>
        <v>1020674.7299999999</v>
      </c>
      <c r="G72" s="87">
        <f t="shared" si="7"/>
        <v>0.8809905126530182</v>
      </c>
      <c r="H72" s="88">
        <f t="shared" si="8"/>
        <v>1.4510587574637472E-4</v>
      </c>
      <c r="I72" s="89">
        <f t="shared" si="9"/>
        <v>-137878.87000000023</v>
      </c>
      <c r="J72" s="90">
        <f t="shared" si="10"/>
        <v>-0.1190094873469818</v>
      </c>
      <c r="K72" s="91">
        <f>VLOOKUP($C72,'2024'!$C$110:$U$201,VLOOKUP($L$4,Master!$D$9:$G$20,4,FALSE),FALSE)</f>
        <v>601818.71</v>
      </c>
      <c r="L72" s="92">
        <f>VLOOKUP($C72,'2024'!$C$8:$U$100,VLOOKUP($L$4,Master!$D$9:$G$20,4,FALSE),FALSE)</f>
        <v>583138.75999999989</v>
      </c>
      <c r="M72" s="92">
        <f t="shared" si="11"/>
        <v>0.96896083539842082</v>
      </c>
      <c r="N72" s="88">
        <f t="shared" si="12"/>
        <v>8.2902866079044622E-5</v>
      </c>
      <c r="O72" s="92">
        <f t="shared" si="13"/>
        <v>-18679.95000000007</v>
      </c>
      <c r="P72" s="93">
        <f t="shared" si="14"/>
        <v>-3.1039164601579221E-2</v>
      </c>
      <c r="Q72" s="81"/>
    </row>
    <row r="73" spans="2:17" s="82" customFormat="1" ht="12.75" x14ac:dyDescent="0.2">
      <c r="B73" s="73"/>
      <c r="C73" s="83">
        <v>42101</v>
      </c>
      <c r="D73" s="84" t="s">
        <v>81</v>
      </c>
      <c r="E73" s="85">
        <f>IFERROR(INDEX('2024'!$C$109:$AC$201,MATCH($C73,'2024'!$C$109:$C$201,0),19),0)</f>
        <v>3876853.8800000004</v>
      </c>
      <c r="F73" s="86">
        <f>IFERROR(INDEX('2024'!$C$7:$AC$99,MATCH($C73,'2024'!$C$7:$C$99,0),19),0)</f>
        <v>3458552.9899999998</v>
      </c>
      <c r="G73" s="87">
        <f t="shared" si="7"/>
        <v>0.89210300337654191</v>
      </c>
      <c r="H73" s="88">
        <f t="shared" si="8"/>
        <v>4.9169078618140462E-4</v>
      </c>
      <c r="I73" s="89">
        <f t="shared" si="9"/>
        <v>-418300.8900000006</v>
      </c>
      <c r="J73" s="90">
        <f t="shared" si="10"/>
        <v>-0.10789699662345813</v>
      </c>
      <c r="K73" s="91">
        <f>VLOOKUP($C73,'2024'!$C$110:$U$201,VLOOKUP($L$4,Master!$D$9:$G$20,4,FALSE),FALSE)</f>
        <v>3587205.1300000004</v>
      </c>
      <c r="L73" s="92">
        <f>VLOOKUP($C73,'2024'!$C$8:$U$100,VLOOKUP($L$4,Master!$D$9:$G$20,4,FALSE),FALSE)</f>
        <v>3416602.2399999998</v>
      </c>
      <c r="M73" s="92">
        <f t="shared" si="11"/>
        <v>0.95244127842781034</v>
      </c>
      <c r="N73" s="88">
        <f t="shared" si="12"/>
        <v>4.8572678987773669E-4</v>
      </c>
      <c r="O73" s="92">
        <f t="shared" si="13"/>
        <v>-170602.8900000006</v>
      </c>
      <c r="P73" s="93">
        <f t="shared" si="14"/>
        <v>-4.7558721572189704E-2</v>
      </c>
      <c r="Q73" s="81"/>
    </row>
    <row r="74" spans="2:17" s="82" customFormat="1" ht="12.75" x14ac:dyDescent="0.2">
      <c r="B74" s="73"/>
      <c r="C74" s="83">
        <v>42401</v>
      </c>
      <c r="D74" s="84" t="s">
        <v>126</v>
      </c>
      <c r="E74" s="85">
        <f>IFERROR(INDEX('2024'!$C$109:$AC$201,MATCH($C74,'2024'!$C$109:$C$201,0),19),0)</f>
        <v>1398404.7799999993</v>
      </c>
      <c r="F74" s="86">
        <f>IFERROR(INDEX('2024'!$C$7:$AC$99,MATCH($C74,'2024'!$C$7:$C$99,0),19),0)</f>
        <v>812379.27</v>
      </c>
      <c r="G74" s="87">
        <f t="shared" ref="G74:G93" si="15">IFERROR(F74/E74,0)</f>
        <v>0.58093284692576663</v>
      </c>
      <c r="H74" s="88">
        <f t="shared" ref="H74:H93" si="16">F74/$D$4</f>
        <v>1.1549321438726188E-4</v>
      </c>
      <c r="I74" s="89">
        <f t="shared" ref="I74:I93" si="17">F74-E74</f>
        <v>-586025.50999999931</v>
      </c>
      <c r="J74" s="90">
        <f t="shared" ref="J74:J93" si="18">IFERROR(I74/E74,0)</f>
        <v>-0.41906715307423331</v>
      </c>
      <c r="K74" s="91">
        <f>VLOOKUP($C74,'2024'!$C$110:$U$201,VLOOKUP($L$4,Master!$D$9:$G$20,4,FALSE),FALSE)</f>
        <v>698896.3199999996</v>
      </c>
      <c r="L74" s="92">
        <f>VLOOKUP($C74,'2024'!$C$8:$U$100,VLOOKUP($L$4,Master!$D$9:$G$20,4,FALSE),FALSE)</f>
        <v>679345.93</v>
      </c>
      <c r="M74" s="92">
        <f t="shared" ref="M74:M93" si="19">IFERROR(L74/K74,0)</f>
        <v>0.9720267664308212</v>
      </c>
      <c r="N74" s="88">
        <f t="shared" ref="N74:N93" si="20">L74/$D$4</f>
        <v>9.6580314188228616E-5</v>
      </c>
      <c r="O74" s="92">
        <f t="shared" ref="O74:O93" si="21">L74-K74</f>
        <v>-19550.389999999548</v>
      </c>
      <c r="P74" s="93">
        <f t="shared" ref="P74:P93" si="22">IFERROR(O74/K74,0)</f>
        <v>-2.7973233569178843E-2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555693.19999999995</v>
      </c>
      <c r="F75" s="86">
        <f>IFERROR(INDEX('2024'!$C$7:$AC$99,MATCH($C75,'2024'!$C$7:$C$99,0),19),0)</f>
        <v>200788.22</v>
      </c>
      <c r="G75" s="87">
        <f t="shared" si="15"/>
        <v>0.36132927305930684</v>
      </c>
      <c r="H75" s="88">
        <f t="shared" si="16"/>
        <v>2.8545382428205858E-5</v>
      </c>
      <c r="I75" s="89">
        <f t="shared" si="17"/>
        <v>-354904.98</v>
      </c>
      <c r="J75" s="90">
        <f t="shared" si="18"/>
        <v>-0.63867072694069316</v>
      </c>
      <c r="K75" s="91">
        <f>VLOOKUP($C75,'2024'!$C$110:$U$201,VLOOKUP($L$4,Master!$D$9:$G$20,4,FALSE),FALSE)</f>
        <v>289746.59999999998</v>
      </c>
      <c r="L75" s="92">
        <f>VLOOKUP($C75,'2024'!$C$8:$U$100,VLOOKUP($L$4,Master!$D$9:$G$20,4,FALSE),FALSE)</f>
        <v>171134.12</v>
      </c>
      <c r="M75" s="92">
        <f t="shared" si="19"/>
        <v>0.59063374686709014</v>
      </c>
      <c r="N75" s="88">
        <f t="shared" si="20"/>
        <v>2.4329559283480239E-5</v>
      </c>
      <c r="O75" s="92">
        <f t="shared" si="21"/>
        <v>-118612.47999999998</v>
      </c>
      <c r="P75" s="93">
        <f t="shared" si="22"/>
        <v>-0.40936625313290992</v>
      </c>
      <c r="Q75" s="81"/>
    </row>
    <row r="76" spans="2:17" s="82" customFormat="1" ht="12.75" x14ac:dyDescent="0.2">
      <c r="B76" s="73"/>
      <c r="C76" s="83">
        <v>42403</v>
      </c>
      <c r="D76" s="84" t="s">
        <v>73</v>
      </c>
      <c r="E76" s="85">
        <f>IFERROR(INDEX('2024'!$C$109:$AC$201,MATCH($C76,'2024'!$C$109:$C$201,0),19),0)</f>
        <v>441708.29999999987</v>
      </c>
      <c r="F76" s="86">
        <f>IFERROR(INDEX('2024'!$C$7:$AC$99,MATCH($C76,'2024'!$C$7:$C$99,0),19),0)</f>
        <v>2481841.3600000003</v>
      </c>
      <c r="G76" s="87">
        <f t="shared" si="15"/>
        <v>5.6187338114316647</v>
      </c>
      <c r="H76" s="88">
        <f t="shared" si="16"/>
        <v>3.5283499573500145E-4</v>
      </c>
      <c r="I76" s="89">
        <f t="shared" si="17"/>
        <v>2040133.0600000005</v>
      </c>
      <c r="J76" s="90">
        <f t="shared" si="18"/>
        <v>4.6187338114316647</v>
      </c>
      <c r="K76" s="91">
        <f>VLOOKUP($C76,'2024'!$C$110:$U$201,VLOOKUP($L$4,Master!$D$9:$G$20,4,FALSE),FALSE)</f>
        <v>220686.03999999995</v>
      </c>
      <c r="L76" s="92">
        <f>VLOOKUP($C76,'2024'!$C$8:$U$100,VLOOKUP($L$4,Master!$D$9:$G$20,4,FALSE),FALSE)</f>
        <v>1895769.0900000003</v>
      </c>
      <c r="M76" s="92">
        <f t="shared" si="19"/>
        <v>8.5903444096418635</v>
      </c>
      <c r="N76" s="88">
        <f t="shared" si="20"/>
        <v>2.6951508245663924E-4</v>
      </c>
      <c r="O76" s="92">
        <f t="shared" si="21"/>
        <v>1675083.0500000003</v>
      </c>
      <c r="P76" s="93">
        <f t="shared" si="22"/>
        <v>7.5903444096418635</v>
      </c>
      <c r="Q76" s="81"/>
    </row>
    <row r="77" spans="2:17" s="82" customFormat="1" ht="12.75" x14ac:dyDescent="0.2">
      <c r="B77" s="73"/>
      <c r="C77" s="83">
        <v>42404</v>
      </c>
      <c r="D77" s="84" t="s">
        <v>75</v>
      </c>
      <c r="E77" s="85">
        <f>IFERROR(INDEX('2024'!$C$109:$AC$201,MATCH($C77,'2024'!$C$109:$C$201,0),19),0)</f>
        <v>354021.42000000016</v>
      </c>
      <c r="F77" s="86">
        <f>IFERROR(INDEX('2024'!$C$7:$AC$99,MATCH($C77,'2024'!$C$7:$C$99,0),19),0)</f>
        <v>272592.01</v>
      </c>
      <c r="G77" s="87">
        <f t="shared" si="15"/>
        <v>0.76998733579454004</v>
      </c>
      <c r="H77" s="88">
        <f t="shared" si="16"/>
        <v>3.8753484503838498E-5</v>
      </c>
      <c r="I77" s="89">
        <f t="shared" si="17"/>
        <v>-81429.410000000149</v>
      </c>
      <c r="J77" s="90">
        <f t="shared" si="18"/>
        <v>-0.23001266420545999</v>
      </c>
      <c r="K77" s="91">
        <f>VLOOKUP($C77,'2024'!$C$110:$U$201,VLOOKUP($L$4,Master!$D$9:$G$20,4,FALSE),FALSE)</f>
        <v>188200.11000000007</v>
      </c>
      <c r="L77" s="92">
        <f>VLOOKUP($C77,'2024'!$C$8:$U$100,VLOOKUP($L$4,Master!$D$9:$G$20,4,FALSE),FALSE)</f>
        <v>155146.25000000003</v>
      </c>
      <c r="M77" s="92">
        <f t="shared" si="19"/>
        <v>0.82436854048597508</v>
      </c>
      <c r="N77" s="88">
        <f t="shared" si="20"/>
        <v>2.2056617856127386E-5</v>
      </c>
      <c r="O77" s="92">
        <f t="shared" si="21"/>
        <v>-33053.860000000044</v>
      </c>
      <c r="P77" s="93">
        <f t="shared" si="22"/>
        <v>-0.1756314595140249</v>
      </c>
      <c r="Q77" s="81"/>
    </row>
    <row r="78" spans="2:17" s="82" customFormat="1" ht="12.75" x14ac:dyDescent="0.2">
      <c r="B78" s="73"/>
      <c r="C78" s="83">
        <v>42501</v>
      </c>
      <c r="D78" s="84" t="s">
        <v>127</v>
      </c>
      <c r="E78" s="85">
        <f>IFERROR(INDEX('2024'!$C$109:$AC$201,MATCH($C78,'2024'!$C$109:$C$201,0),19),0)</f>
        <v>327413.0799999999</v>
      </c>
      <c r="F78" s="86">
        <f>IFERROR(INDEX('2024'!$C$7:$AC$99,MATCH($C78,'2024'!$C$7:$C$99,0),19),0)</f>
        <v>513340.05000000005</v>
      </c>
      <c r="G78" s="87">
        <f t="shared" si="15"/>
        <v>1.5678666533420114</v>
      </c>
      <c r="H78" s="88">
        <f t="shared" si="16"/>
        <v>7.297981944839352E-5</v>
      </c>
      <c r="I78" s="89">
        <f t="shared" si="17"/>
        <v>185926.97000000015</v>
      </c>
      <c r="J78" s="90">
        <f t="shared" si="18"/>
        <v>0.56786665334201125</v>
      </c>
      <c r="K78" s="91">
        <f>VLOOKUP($C78,'2024'!$C$110:$U$201,VLOOKUP($L$4,Master!$D$9:$G$20,4,FALSE),FALSE)</f>
        <v>179091.87999999992</v>
      </c>
      <c r="L78" s="92">
        <f>VLOOKUP($C78,'2024'!$C$8:$U$100,VLOOKUP($L$4,Master!$D$9:$G$20,4,FALSE),FALSE)</f>
        <v>86289.879999999976</v>
      </c>
      <c r="M78" s="92">
        <f t="shared" si="19"/>
        <v>0.48181905287944943</v>
      </c>
      <c r="N78" s="88">
        <f t="shared" si="20"/>
        <v>1.226754051748649E-5</v>
      </c>
      <c r="O78" s="92">
        <f t="shared" si="21"/>
        <v>-92801.999999999942</v>
      </c>
      <c r="P78" s="93">
        <f t="shared" si="22"/>
        <v>-0.51818094712055052</v>
      </c>
      <c r="Q78" s="81"/>
    </row>
    <row r="79" spans="2:17" s="82" customFormat="1" ht="12.75" x14ac:dyDescent="0.2">
      <c r="B79" s="73"/>
      <c r="C79" s="83">
        <v>42502</v>
      </c>
      <c r="D79" s="84" t="s">
        <v>65</v>
      </c>
      <c r="E79" s="85">
        <f>IFERROR(INDEX('2024'!$C$109:$AC$201,MATCH($C79,'2024'!$C$109:$C$201,0),19),0)</f>
        <v>97058.920000000013</v>
      </c>
      <c r="F79" s="86">
        <f>IFERROR(INDEX('2024'!$C$7:$AC$99,MATCH($C79,'2024'!$C$7:$C$99,0),19),0)</f>
        <v>26710.789999999994</v>
      </c>
      <c r="G79" s="87">
        <f t="shared" si="15"/>
        <v>0.27520180525396315</v>
      </c>
      <c r="H79" s="88">
        <f t="shared" si="16"/>
        <v>3.7973827125390948E-6</v>
      </c>
      <c r="I79" s="89">
        <f t="shared" si="17"/>
        <v>-70348.130000000019</v>
      </c>
      <c r="J79" s="90">
        <f t="shared" si="18"/>
        <v>-0.72479819474603679</v>
      </c>
      <c r="K79" s="91">
        <f>VLOOKUP($C79,'2024'!$C$110:$U$201,VLOOKUP($L$4,Master!$D$9:$G$20,4,FALSE),FALSE)</f>
        <v>52596.960000000006</v>
      </c>
      <c r="L79" s="92">
        <f>VLOOKUP($C79,'2024'!$C$8:$U$100,VLOOKUP($L$4,Master!$D$9:$G$20,4,FALSE),FALSE)</f>
        <v>15907.5</v>
      </c>
      <c r="M79" s="92">
        <f t="shared" si="19"/>
        <v>0.30244143387754724</v>
      </c>
      <c r="N79" s="88">
        <f t="shared" si="20"/>
        <v>2.2615154961615014E-6</v>
      </c>
      <c r="O79" s="92">
        <f t="shared" si="21"/>
        <v>-36689.460000000006</v>
      </c>
      <c r="P79" s="93">
        <f t="shared" si="22"/>
        <v>-0.69755856612245271</v>
      </c>
      <c r="Q79" s="81"/>
    </row>
    <row r="80" spans="2:17" s="82" customFormat="1" ht="12.75" x14ac:dyDescent="0.2">
      <c r="B80" s="73"/>
      <c r="C80" s="83">
        <v>50201</v>
      </c>
      <c r="D80" s="84" t="s">
        <v>82</v>
      </c>
      <c r="E80" s="85">
        <f>IFERROR(INDEX('2024'!$C$109:$AC$201,MATCH($C80,'2024'!$C$109:$C$201,0),19),0)</f>
        <v>128169.56000000001</v>
      </c>
      <c r="F80" s="86">
        <f>IFERROR(INDEX('2024'!$C$7:$AC$99,MATCH($C80,'2024'!$C$7:$C$99,0),19),0)</f>
        <v>107121.5</v>
      </c>
      <c r="G80" s="87">
        <f t="shared" si="15"/>
        <v>0.83577957199821851</v>
      </c>
      <c r="H80" s="88">
        <f t="shared" si="16"/>
        <v>1.5229101506966164E-5</v>
      </c>
      <c r="I80" s="89">
        <f t="shared" si="17"/>
        <v>-21048.060000000012</v>
      </c>
      <c r="J80" s="90">
        <f t="shared" si="18"/>
        <v>-0.16422042800178147</v>
      </c>
      <c r="K80" s="91">
        <f>VLOOKUP($C80,'2024'!$C$110:$U$201,VLOOKUP($L$4,Master!$D$9:$G$20,4,FALSE),FALSE)</f>
        <v>68106.740000000005</v>
      </c>
      <c r="L80" s="92">
        <f>VLOOKUP($C80,'2024'!$C$8:$U$100,VLOOKUP($L$4,Master!$D$9:$G$20,4,FALSE),FALSE)</f>
        <v>60320.889999999992</v>
      </c>
      <c r="M80" s="92">
        <f t="shared" si="19"/>
        <v>0.88568165206556626</v>
      </c>
      <c r="N80" s="88">
        <f t="shared" si="20"/>
        <v>8.5756170031276653E-6</v>
      </c>
      <c r="O80" s="92">
        <f t="shared" si="21"/>
        <v>-7785.8500000000131</v>
      </c>
      <c r="P80" s="93">
        <f t="shared" si="22"/>
        <v>-0.1143183479344337</v>
      </c>
      <c r="Q80" s="81"/>
    </row>
    <row r="81" spans="2:17" s="82" customFormat="1" ht="12.75" x14ac:dyDescent="0.2">
      <c r="B81" s="73"/>
      <c r="C81" s="83">
        <v>50301</v>
      </c>
      <c r="D81" s="84" t="s">
        <v>83</v>
      </c>
      <c r="E81" s="85">
        <f>IFERROR(INDEX('2024'!$C$109:$AC$201,MATCH($C81,'2024'!$C$109:$C$201,0),19),0)</f>
        <v>504818.73</v>
      </c>
      <c r="F81" s="86">
        <f>IFERROR(INDEX('2024'!$C$7:$AC$99,MATCH($C81,'2024'!$C$7:$C$99,0),19),0)</f>
        <v>329134.89000000007</v>
      </c>
      <c r="G81" s="87">
        <f t="shared" si="15"/>
        <v>0.65198628822666715</v>
      </c>
      <c r="H81" s="88">
        <f t="shared" si="16"/>
        <v>4.6791994597668479E-5</v>
      </c>
      <c r="I81" s="89">
        <f t="shared" si="17"/>
        <v>-175683.83999999991</v>
      </c>
      <c r="J81" s="90">
        <f t="shared" si="18"/>
        <v>-0.34801371177333279</v>
      </c>
      <c r="K81" s="91">
        <f>VLOOKUP($C81,'2024'!$C$110:$U$201,VLOOKUP($L$4,Master!$D$9:$G$20,4,FALSE),FALSE)</f>
        <v>276571.08</v>
      </c>
      <c r="L81" s="92">
        <f>VLOOKUP($C81,'2024'!$C$8:$U$100,VLOOKUP($L$4,Master!$D$9:$G$20,4,FALSE),FALSE)</f>
        <v>171504.35000000003</v>
      </c>
      <c r="M81" s="92">
        <f t="shared" si="19"/>
        <v>0.6201094850553428</v>
      </c>
      <c r="N81" s="88">
        <f t="shared" si="20"/>
        <v>2.4382193630935462E-5</v>
      </c>
      <c r="O81" s="92">
        <f t="shared" si="21"/>
        <v>-105066.72999999998</v>
      </c>
      <c r="P81" s="93">
        <f t="shared" si="22"/>
        <v>-0.3798905149446572</v>
      </c>
      <c r="Q81" s="81"/>
    </row>
    <row r="82" spans="2:17" s="82" customFormat="1" ht="12.75" x14ac:dyDescent="0.2">
      <c r="B82" s="73"/>
      <c r="C82" s="83">
        <v>50401</v>
      </c>
      <c r="D82" s="84" t="s">
        <v>84</v>
      </c>
      <c r="E82" s="85">
        <f>IFERROR(INDEX('2024'!$C$109:$AC$201,MATCH($C82,'2024'!$C$109:$C$201,0),19),0)</f>
        <v>418429.73999999993</v>
      </c>
      <c r="F82" s="86">
        <f>IFERROR(INDEX('2024'!$C$7:$AC$99,MATCH($C82,'2024'!$C$7:$C$99,0),19),0)</f>
        <v>295221.63</v>
      </c>
      <c r="G82" s="87">
        <f t="shared" si="15"/>
        <v>0.70554647955950756</v>
      </c>
      <c r="H82" s="88">
        <f t="shared" si="16"/>
        <v>4.1970661074779641E-5</v>
      </c>
      <c r="I82" s="89">
        <f t="shared" si="17"/>
        <v>-123208.10999999993</v>
      </c>
      <c r="J82" s="90">
        <f t="shared" si="18"/>
        <v>-0.29445352044049244</v>
      </c>
      <c r="K82" s="91">
        <f>VLOOKUP($C82,'2024'!$C$110:$U$201,VLOOKUP($L$4,Master!$D$9:$G$20,4,FALSE),FALSE)</f>
        <v>210159.86999999997</v>
      </c>
      <c r="L82" s="92">
        <f>VLOOKUP($C82,'2024'!$C$8:$U$100,VLOOKUP($L$4,Master!$D$9:$G$20,4,FALSE),FALSE)</f>
        <v>181340.53000000003</v>
      </c>
      <c r="M82" s="92">
        <f t="shared" si="19"/>
        <v>0.86286944315296754</v>
      </c>
      <c r="N82" s="88">
        <f t="shared" si="20"/>
        <v>2.5780570088143309E-5</v>
      </c>
      <c r="O82" s="92">
        <f t="shared" si="21"/>
        <v>-28819.339999999938</v>
      </c>
      <c r="P82" s="93">
        <f t="shared" si="22"/>
        <v>-0.13713055684703243</v>
      </c>
      <c r="Q82" s="81"/>
    </row>
    <row r="83" spans="2:17" s="82" customFormat="1" ht="12.75" x14ac:dyDescent="0.2">
      <c r="B83" s="73"/>
      <c r="C83" s="83">
        <v>50801</v>
      </c>
      <c r="D83" s="84" t="s">
        <v>85</v>
      </c>
      <c r="E83" s="85">
        <f>IFERROR(INDEX('2024'!$C$109:$AC$201,MATCH($C83,'2024'!$C$109:$C$201,0),19),0)</f>
        <v>78783.34</v>
      </c>
      <c r="F83" s="86">
        <f>IFERROR(INDEX('2024'!$C$7:$AC$99,MATCH($C83,'2024'!$C$7:$C$99,0),19),0)</f>
        <v>78783.34</v>
      </c>
      <c r="G83" s="87">
        <f t="shared" si="15"/>
        <v>1</v>
      </c>
      <c r="H83" s="88">
        <f t="shared" si="16"/>
        <v>1.1200361103212966E-5</v>
      </c>
      <c r="I83" s="89">
        <f t="shared" si="17"/>
        <v>0</v>
      </c>
      <c r="J83" s="90">
        <f t="shared" si="18"/>
        <v>0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78783.34</v>
      </c>
      <c r="M83" s="92">
        <f t="shared" si="19"/>
        <v>2</v>
      </c>
      <c r="N83" s="88">
        <f t="shared" si="20"/>
        <v>1.1200361103212966E-5</v>
      </c>
      <c r="O83" s="92">
        <f t="shared" si="21"/>
        <v>39391.67</v>
      </c>
      <c r="P83" s="93">
        <f t="shared" si="22"/>
        <v>1</v>
      </c>
      <c r="Q83" s="81"/>
    </row>
    <row r="84" spans="2:17" s="82" customFormat="1" ht="12.75" x14ac:dyDescent="0.2">
      <c r="B84" s="73"/>
      <c r="C84" s="83">
        <v>50901</v>
      </c>
      <c r="D84" s="84" t="s">
        <v>86</v>
      </c>
      <c r="E84" s="85">
        <f>IFERROR(INDEX('2024'!$C$109:$AC$201,MATCH($C84,'2024'!$C$109:$C$201,0),19),0)</f>
        <v>1781713.5999999992</v>
      </c>
      <c r="F84" s="86">
        <f>IFERROR(INDEX('2024'!$C$7:$AC$99,MATCH($C84,'2024'!$C$7:$C$99,0),19),0)</f>
        <v>1538057.0099999998</v>
      </c>
      <c r="G84" s="87">
        <f t="shared" si="15"/>
        <v>0.86324592796507837</v>
      </c>
      <c r="H84" s="88">
        <f t="shared" si="16"/>
        <v>2.1866036536821151E-4</v>
      </c>
      <c r="I84" s="89">
        <f t="shared" si="17"/>
        <v>-243656.58999999939</v>
      </c>
      <c r="J84" s="90">
        <f t="shared" si="18"/>
        <v>-0.1367540720349216</v>
      </c>
      <c r="K84" s="91">
        <f>VLOOKUP($C84,'2024'!$C$110:$U$201,VLOOKUP($L$4,Master!$D$9:$G$20,4,FALSE),FALSE)</f>
        <v>967910.30999999947</v>
      </c>
      <c r="L84" s="92">
        <f>VLOOKUP($C84,'2024'!$C$8:$U$100,VLOOKUP($L$4,Master!$D$9:$G$20,4,FALSE),FALSE)</f>
        <v>858826.38999999978</v>
      </c>
      <c r="M84" s="92">
        <f t="shared" si="19"/>
        <v>0.88729955774518021</v>
      </c>
      <c r="N84" s="88">
        <f t="shared" si="20"/>
        <v>1.2209644441285182E-4</v>
      </c>
      <c r="O84" s="92">
        <f t="shared" si="21"/>
        <v>-109083.91999999969</v>
      </c>
      <c r="P84" s="93">
        <f t="shared" si="22"/>
        <v>-0.11270044225481982</v>
      </c>
      <c r="Q84" s="81"/>
    </row>
    <row r="85" spans="2:17" s="82" customFormat="1" ht="25.5" x14ac:dyDescent="0.2">
      <c r="B85" s="73"/>
      <c r="C85" s="83">
        <v>51001</v>
      </c>
      <c r="D85" s="84" t="s">
        <v>87</v>
      </c>
      <c r="E85" s="85">
        <f>IFERROR(INDEX('2024'!$C$109:$AC$201,MATCH($C85,'2024'!$C$109:$C$201,0),19),0)</f>
        <v>130508.56</v>
      </c>
      <c r="F85" s="86">
        <f>IFERROR(INDEX('2024'!$C$7:$AC$99,MATCH($C85,'2024'!$C$7:$C$99,0),19),0)</f>
        <v>138502.32</v>
      </c>
      <c r="G85" s="87">
        <f t="shared" si="15"/>
        <v>1.0612508482202241</v>
      </c>
      <c r="H85" s="88">
        <f t="shared" si="16"/>
        <v>1.9690406596531136E-5</v>
      </c>
      <c r="I85" s="89">
        <f t="shared" si="17"/>
        <v>7993.7600000000093</v>
      </c>
      <c r="J85" s="90">
        <f t="shared" si="18"/>
        <v>6.1250848220224093E-2</v>
      </c>
      <c r="K85" s="91">
        <f>VLOOKUP($C85,'2024'!$C$110:$U$201,VLOOKUP($L$4,Master!$D$9:$G$20,4,FALSE),FALSE)</f>
        <v>65937.05</v>
      </c>
      <c r="L85" s="92">
        <f>VLOOKUP($C85,'2024'!$C$8:$U$100,VLOOKUP($L$4,Master!$D$9:$G$20,4,FALSE),FALSE)</f>
        <v>76561.010000000009</v>
      </c>
      <c r="M85" s="92">
        <f t="shared" si="19"/>
        <v>1.161122767852065</v>
      </c>
      <c r="N85" s="88">
        <f t="shared" si="20"/>
        <v>1.0884419960193348E-5</v>
      </c>
      <c r="O85" s="92">
        <f t="shared" si="21"/>
        <v>10623.960000000006</v>
      </c>
      <c r="P85" s="93">
        <f t="shared" si="22"/>
        <v>0.16112276785206506</v>
      </c>
      <c r="Q85" s="81"/>
    </row>
    <row r="86" spans="2:17" s="82" customFormat="1" ht="12.75" x14ac:dyDescent="0.2">
      <c r="B86" s="73"/>
      <c r="C86" s="83">
        <v>51101</v>
      </c>
      <c r="D86" s="84" t="s">
        <v>88</v>
      </c>
      <c r="E86" s="85">
        <f>IFERROR(INDEX('2024'!$C$109:$AC$201,MATCH($C86,'2024'!$C$109:$C$201,0),19),0)</f>
        <v>60000</v>
      </c>
      <c r="F86" s="86">
        <f>IFERROR(INDEX('2024'!$C$7:$AC$99,MATCH($C86,'2024'!$C$7:$C$99,0),19),0)</f>
        <v>60000</v>
      </c>
      <c r="G86" s="87">
        <f t="shared" si="15"/>
        <v>1</v>
      </c>
      <c r="H86" s="88">
        <f t="shared" si="16"/>
        <v>8.5299971566676152E-6</v>
      </c>
      <c r="I86" s="89">
        <f t="shared" si="17"/>
        <v>0</v>
      </c>
      <c r="J86" s="90">
        <f t="shared" si="18"/>
        <v>0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60000</v>
      </c>
      <c r="M86" s="92">
        <f t="shared" si="19"/>
        <v>2</v>
      </c>
      <c r="N86" s="88">
        <f t="shared" si="20"/>
        <v>8.5299971566676152E-6</v>
      </c>
      <c r="O86" s="92">
        <f t="shared" si="21"/>
        <v>30000</v>
      </c>
      <c r="P86" s="93">
        <f t="shared" si="22"/>
        <v>1</v>
      </c>
      <c r="Q86" s="81"/>
    </row>
    <row r="87" spans="2:17" s="82" customFormat="1" ht="12.75" x14ac:dyDescent="0.2">
      <c r="B87" s="73"/>
      <c r="C87" s="83">
        <v>51301</v>
      </c>
      <c r="D87" s="84" t="s">
        <v>89</v>
      </c>
      <c r="E87" s="85">
        <f>IFERROR(INDEX('2024'!$C$109:$AC$201,MATCH($C87,'2024'!$C$109:$C$201,0),19),0)</f>
        <v>90016.670000000027</v>
      </c>
      <c r="F87" s="86">
        <f>IFERROR(INDEX('2024'!$C$7:$AC$99,MATCH($C87,'2024'!$C$7:$C$99,0),19),0)</f>
        <v>46162.239999999991</v>
      </c>
      <c r="G87" s="87">
        <f t="shared" si="15"/>
        <v>0.51281879234146277</v>
      </c>
      <c r="H87" s="88">
        <f t="shared" si="16"/>
        <v>6.5627295990901321E-6</v>
      </c>
      <c r="I87" s="89">
        <f t="shared" si="17"/>
        <v>-43854.430000000037</v>
      </c>
      <c r="J87" s="90">
        <f t="shared" si="18"/>
        <v>-0.48718120765853729</v>
      </c>
      <c r="K87" s="91">
        <f>VLOOKUP($C87,'2024'!$C$110:$U$201,VLOOKUP($L$4,Master!$D$9:$G$20,4,FALSE),FALSE)</f>
        <v>49415.710000000014</v>
      </c>
      <c r="L87" s="92">
        <f>VLOOKUP($C87,'2024'!$C$8:$U$100,VLOOKUP($L$4,Master!$D$9:$G$20,4,FALSE),FALSE)</f>
        <v>31286.91</v>
      </c>
      <c r="M87" s="92">
        <f t="shared" si="19"/>
        <v>0.63313691131828298</v>
      </c>
      <c r="N87" s="88">
        <f t="shared" si="20"/>
        <v>4.4479542223485928E-6</v>
      </c>
      <c r="O87" s="92">
        <f t="shared" si="21"/>
        <v>-18128.800000000014</v>
      </c>
      <c r="P87" s="93">
        <f t="shared" si="22"/>
        <v>-0.36686308868171696</v>
      </c>
      <c r="Q87" s="81"/>
    </row>
    <row r="88" spans="2:17" s="82" customFormat="1" ht="12.75" x14ac:dyDescent="0.2">
      <c r="B88" s="73"/>
      <c r="C88" s="83">
        <v>51401</v>
      </c>
      <c r="D88" s="84" t="s">
        <v>90</v>
      </c>
      <c r="E88" s="85">
        <f>IFERROR(INDEX('2024'!$C$109:$AC$201,MATCH($C88,'2024'!$C$109:$C$201,0),19),0)</f>
        <v>15172.279999999999</v>
      </c>
      <c r="F88" s="86">
        <f>IFERROR(INDEX('2024'!$C$7:$AC$99,MATCH($C88,'2024'!$C$7:$C$99,0),19),0)</f>
        <v>15172.119999999999</v>
      </c>
      <c r="G88" s="87">
        <f t="shared" si="15"/>
        <v>0.99998945445246201</v>
      </c>
      <c r="H88" s="88">
        <f t="shared" si="16"/>
        <v>2.1569690076769972E-6</v>
      </c>
      <c r="I88" s="89">
        <f t="shared" si="17"/>
        <v>-0.15999999999985448</v>
      </c>
      <c r="J88" s="90">
        <f t="shared" si="18"/>
        <v>-1.0545547538000518E-5</v>
      </c>
      <c r="K88" s="91">
        <f>VLOOKUP($C88,'2024'!$C$110:$U$201,VLOOKUP($L$4,Master!$D$9:$G$20,4,FALSE),FALSE)</f>
        <v>7917.5299999999988</v>
      </c>
      <c r="L88" s="92">
        <f>VLOOKUP($C88,'2024'!$C$8:$U$100,VLOOKUP($L$4,Master!$D$9:$G$20,4,FALSE),FALSE)</f>
        <v>8238.6899999999987</v>
      </c>
      <c r="M88" s="92">
        <f t="shared" si="19"/>
        <v>1.0405631554285237</v>
      </c>
      <c r="N88" s="88">
        <f t="shared" si="20"/>
        <v>1.171266704577765E-6</v>
      </c>
      <c r="O88" s="92">
        <f t="shared" si="21"/>
        <v>321.15999999999985</v>
      </c>
      <c r="P88" s="93">
        <f t="shared" si="22"/>
        <v>4.0563155428523782E-2</v>
      </c>
      <c r="Q88" s="81"/>
    </row>
    <row r="89" spans="2:17" s="82" customFormat="1" ht="12.75" x14ac:dyDescent="0.2">
      <c r="B89" s="73"/>
      <c r="C89" s="83">
        <v>51601</v>
      </c>
      <c r="D89" s="84" t="s">
        <v>91</v>
      </c>
      <c r="E89" s="85">
        <f>IFERROR(INDEX('2024'!$C$109:$AC$201,MATCH($C89,'2024'!$C$109:$C$201,0),19),0)</f>
        <v>90787.22000000003</v>
      </c>
      <c r="F89" s="86">
        <f>IFERROR(INDEX('2024'!$C$7:$AC$99,MATCH($C89,'2024'!$C$7:$C$99,0),19),0)</f>
        <v>69795.730000000025</v>
      </c>
      <c r="G89" s="87">
        <f t="shared" si="15"/>
        <v>0.76878364598012805</v>
      </c>
      <c r="H89" s="88">
        <f t="shared" si="16"/>
        <v>9.9226229741256796E-6</v>
      </c>
      <c r="I89" s="89">
        <f t="shared" si="17"/>
        <v>-20991.490000000005</v>
      </c>
      <c r="J89" s="90">
        <f t="shared" si="18"/>
        <v>-0.23121635401987195</v>
      </c>
      <c r="K89" s="91">
        <f>VLOOKUP($C89,'2024'!$C$110:$U$201,VLOOKUP($L$4,Master!$D$9:$G$20,4,FALSE),FALSE)</f>
        <v>49011.130000000019</v>
      </c>
      <c r="L89" s="92">
        <f>VLOOKUP($C89,'2024'!$C$8:$U$100,VLOOKUP($L$4,Master!$D$9:$G$20,4,FALSE),FALSE)</f>
        <v>37552.460000000014</v>
      </c>
      <c r="M89" s="92">
        <f t="shared" si="19"/>
        <v>0.76620269722407952</v>
      </c>
      <c r="N89" s="88">
        <f t="shared" si="20"/>
        <v>5.3387062837645737E-6</v>
      </c>
      <c r="O89" s="92">
        <f t="shared" si="21"/>
        <v>-11458.670000000006</v>
      </c>
      <c r="P89" s="93">
        <f t="shared" si="22"/>
        <v>-0.23379730277592051</v>
      </c>
      <c r="Q89" s="81"/>
    </row>
    <row r="90" spans="2:17" s="82" customFormat="1" ht="12.75" x14ac:dyDescent="0.2">
      <c r="B90" s="73"/>
      <c r="C90" s="83">
        <v>51801</v>
      </c>
      <c r="D90" s="84" t="s">
        <v>92</v>
      </c>
      <c r="E90" s="85">
        <f>IFERROR(INDEX('2024'!$C$109:$AC$201,MATCH($C90,'2024'!$C$109:$C$201,0),19),0)</f>
        <v>3118952.72</v>
      </c>
      <c r="F90" s="86">
        <f>IFERROR(INDEX('2024'!$C$7:$AC$99,MATCH($C90,'2024'!$C$7:$C$99,0),19),0)</f>
        <v>3118952.72</v>
      </c>
      <c r="G90" s="87">
        <f t="shared" si="15"/>
        <v>1</v>
      </c>
      <c r="H90" s="88">
        <f t="shared" si="16"/>
        <v>4.4341096388967872E-4</v>
      </c>
      <c r="I90" s="89">
        <f t="shared" si="17"/>
        <v>0</v>
      </c>
      <c r="J90" s="90">
        <f t="shared" si="18"/>
        <v>0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3118952.72</v>
      </c>
      <c r="M90" s="92">
        <f t="shared" si="19"/>
        <v>2</v>
      </c>
      <c r="N90" s="88">
        <f t="shared" si="20"/>
        <v>4.4341096388967872E-4</v>
      </c>
      <c r="O90" s="92">
        <f t="shared" si="21"/>
        <v>1559476.36</v>
      </c>
      <c r="P90" s="93">
        <f t="shared" si="22"/>
        <v>1</v>
      </c>
      <c r="Q90" s="81"/>
    </row>
    <row r="91" spans="2:17" s="82" customFormat="1" ht="25.5" x14ac:dyDescent="0.2">
      <c r="B91" s="73"/>
      <c r="C91" s="83">
        <v>51901</v>
      </c>
      <c r="D91" s="84" t="s">
        <v>93</v>
      </c>
      <c r="E91" s="85">
        <f>IFERROR(INDEX('2024'!$C$109:$AC$201,MATCH($C91,'2024'!$C$109:$C$201,0),19),0)</f>
        <v>76013.170000000013</v>
      </c>
      <c r="F91" s="86">
        <f>IFERROR(INDEX('2024'!$C$7:$AC$99,MATCH($C91,'2024'!$C$7:$C$99,0),19),0)</f>
        <v>70275.33</v>
      </c>
      <c r="G91" s="87">
        <f t="shared" si="15"/>
        <v>0.92451518598684923</v>
      </c>
      <c r="H91" s="88">
        <f t="shared" si="16"/>
        <v>9.9908060847313051E-6</v>
      </c>
      <c r="I91" s="89">
        <f t="shared" si="17"/>
        <v>-5737.8400000000111</v>
      </c>
      <c r="J91" s="90">
        <f t="shared" si="18"/>
        <v>-7.5484814013150756E-2</v>
      </c>
      <c r="K91" s="91">
        <f>VLOOKUP($C91,'2024'!$C$110:$U$201,VLOOKUP($L$4,Master!$D$9:$G$20,4,FALSE),FALSE)</f>
        <v>41877.500000000007</v>
      </c>
      <c r="L91" s="92">
        <f>VLOOKUP($C91,'2024'!$C$8:$U$100,VLOOKUP($L$4,Master!$D$9:$G$20,4,FALSE),FALSE)</f>
        <v>49806.270000000004</v>
      </c>
      <c r="M91" s="92">
        <f t="shared" si="19"/>
        <v>1.1893324577637154</v>
      </c>
      <c r="N91" s="88">
        <f t="shared" si="20"/>
        <v>7.0807890247369924E-6</v>
      </c>
      <c r="O91" s="92">
        <f t="shared" si="21"/>
        <v>7928.7699999999968</v>
      </c>
      <c r="P91" s="93">
        <f t="shared" si="22"/>
        <v>0.18933245776371549</v>
      </c>
      <c r="Q91" s="81"/>
    </row>
    <row r="92" spans="2:17" s="82" customFormat="1" ht="12.75" x14ac:dyDescent="0.2">
      <c r="B92" s="73"/>
      <c r="C92" s="94">
        <v>52001</v>
      </c>
      <c r="D92" s="95" t="s">
        <v>94</v>
      </c>
      <c r="E92" s="96">
        <f>IFERROR(INDEX('2024'!$C$109:$AC$201,MATCH($C92,'2024'!$C$109:$C$201,0),19),0)</f>
        <v>333916.99</v>
      </c>
      <c r="F92" s="97">
        <f>IFERROR(INDEX('2024'!$C$7:$AC$99,MATCH($C92,'2024'!$C$7:$C$99,0),19),0)</f>
        <v>266744.95000000007</v>
      </c>
      <c r="G92" s="98">
        <f t="shared" si="15"/>
        <v>0.79883611193308879</v>
      </c>
      <c r="H92" s="99">
        <f t="shared" si="16"/>
        <v>3.7922227750924091E-5</v>
      </c>
      <c r="I92" s="100">
        <f t="shared" si="17"/>
        <v>-67172.039999999921</v>
      </c>
      <c r="J92" s="101">
        <f t="shared" si="18"/>
        <v>-0.20116388806691124</v>
      </c>
      <c r="K92" s="102">
        <f>VLOOKUP($C92,'2024'!$C$110:$U$201,VLOOKUP($L$4,Master!$D$9:$G$20,4,FALSE),FALSE)</f>
        <v>167330.92999999996</v>
      </c>
      <c r="L92" s="104">
        <f>VLOOKUP($C92,'2024'!$C$8:$U$100,VLOOKUP($L$4,Master!$D$9:$G$20,4,FALSE),FALSE)</f>
        <v>154965.41000000003</v>
      </c>
      <c r="M92" s="103">
        <f t="shared" si="19"/>
        <v>0.92610140874732527</v>
      </c>
      <c r="N92" s="99">
        <f t="shared" si="20"/>
        <v>2.2030908444697191E-5</v>
      </c>
      <c r="O92" s="104">
        <f t="shared" si="21"/>
        <v>-12365.519999999931</v>
      </c>
      <c r="P92" s="105">
        <f t="shared" si="22"/>
        <v>-7.389859125267477E-2</v>
      </c>
      <c r="Q92" s="81"/>
    </row>
    <row r="93" spans="2:17" s="82" customFormat="1" ht="12.75" x14ac:dyDescent="0.2">
      <c r="B93" s="73"/>
      <c r="C93" s="94">
        <v>52301</v>
      </c>
      <c r="D93" s="95" t="s">
        <v>95</v>
      </c>
      <c r="E93" s="96">
        <f>IFERROR(INDEX('2024'!$C$109:$AC$201,MATCH($C93,'2024'!$C$109:$C$201,0),19),0)</f>
        <v>66960.36</v>
      </c>
      <c r="F93" s="97">
        <f>IFERROR(INDEX('2024'!$C$7:$AC$99,MATCH($C93,'2024'!$C$7:$C$99,0),19),0)</f>
        <v>58354.04</v>
      </c>
      <c r="G93" s="98">
        <f t="shared" si="15"/>
        <v>0.87147141980718146</v>
      </c>
      <c r="H93" s="99">
        <f t="shared" si="16"/>
        <v>8.2959965880011382E-6</v>
      </c>
      <c r="I93" s="100">
        <f t="shared" si="17"/>
        <v>-8606.32</v>
      </c>
      <c r="J93" s="101">
        <f t="shared" si="18"/>
        <v>-0.12852858019281854</v>
      </c>
      <c r="K93" s="102">
        <f>VLOOKUP($C93,'2024'!$C$110:$U$201,VLOOKUP($L$4,Master!$D$9:$G$20,4,FALSE),FALSE)</f>
        <v>29736.320000000003</v>
      </c>
      <c r="L93" s="104">
        <f>VLOOKUP($C93,'2024'!$C$8:$U$100,VLOOKUP($L$4,Master!$D$9:$G$20,4,FALSE),FALSE)</f>
        <v>31200.420000000006</v>
      </c>
      <c r="M93" s="104">
        <f t="shared" si="19"/>
        <v>1.0492360857026022</v>
      </c>
      <c r="N93" s="99">
        <f t="shared" si="20"/>
        <v>4.4356582314472566E-6</v>
      </c>
      <c r="O93" s="104">
        <f t="shared" si="21"/>
        <v>1464.1000000000022</v>
      </c>
      <c r="P93" s="105">
        <f t="shared" si="22"/>
        <v>4.9236085702602135E-2</v>
      </c>
      <c r="Q93" s="81"/>
    </row>
    <row r="94" spans="2:17" s="82" customFormat="1" ht="12.75" x14ac:dyDescent="0.2">
      <c r="B94" s="73"/>
      <c r="C94" s="94">
        <v>52401</v>
      </c>
      <c r="D94" s="95" t="s">
        <v>96</v>
      </c>
      <c r="E94" s="96">
        <f>IFERROR(INDEX('2024'!$C$109:$AC$201,MATCH($C94,'2024'!$C$109:$C$201,0),19),0)</f>
        <v>18214.559999999998</v>
      </c>
      <c r="F94" s="97">
        <f>IFERROR(INDEX('2024'!$C$7:$AC$99,MATCH($C94,'2024'!$C$7:$C$99,0),19),0)</f>
        <v>18214.559999999998</v>
      </c>
      <c r="G94" s="98">
        <f t="shared" ref="G94:G100" si="23">IFERROR(F94/E94,0)</f>
        <v>1</v>
      </c>
      <c r="H94" s="99">
        <f t="shared" ref="H94:H100" si="24">F94/$D$4</f>
        <v>2.5895024168325273E-6</v>
      </c>
      <c r="I94" s="100">
        <f t="shared" ref="I94:I100" si="25">F94-E94</f>
        <v>0</v>
      </c>
      <c r="J94" s="101">
        <f t="shared" ref="J94:J100" si="26">IFERROR(I94/E94,0)</f>
        <v>0</v>
      </c>
      <c r="K94" s="102">
        <f>VLOOKUP($C94,'2024'!$C$110:$U$201,VLOOKUP($L$4,Master!$D$9:$G$20,4,FALSE),FALSE)</f>
        <v>18214.559999999998</v>
      </c>
      <c r="L94" s="104">
        <f>VLOOKUP($C94,'2024'!$C$8:$U$100,VLOOKUP($L$4,Master!$D$9:$G$20,4,FALSE),FALSE)</f>
        <v>18214.559999999998</v>
      </c>
      <c r="M94" s="104">
        <f t="shared" ref="M94:M100" si="27">IFERROR(L94/K94,0)</f>
        <v>1</v>
      </c>
      <c r="N94" s="99">
        <f t="shared" ref="N94:N100" si="28">L94/$D$4</f>
        <v>2.5895024168325273E-6</v>
      </c>
      <c r="O94" s="104">
        <f t="shared" ref="O94:O100" si="29">L94-K94</f>
        <v>0</v>
      </c>
      <c r="P94" s="105">
        <f t="shared" ref="P94:P100" si="30">IFERROR(O94/K94,0)</f>
        <v>0</v>
      </c>
      <c r="Q94" s="81"/>
    </row>
    <row r="95" spans="2:17" s="82" customFormat="1" ht="12.75" x14ac:dyDescent="0.2">
      <c r="B95" s="73"/>
      <c r="C95" s="94">
        <v>52601</v>
      </c>
      <c r="D95" s="95" t="s">
        <v>97</v>
      </c>
      <c r="E95" s="96">
        <f>IFERROR(INDEX('2024'!$C$109:$AC$201,MATCH($C95,'2024'!$C$109:$C$201,0),19),0)</f>
        <v>107795.48999999999</v>
      </c>
      <c r="F95" s="97">
        <f>IFERROR(INDEX('2024'!$C$7:$AC$99,MATCH($C95,'2024'!$C$7:$C$99,0),19),0)</f>
        <v>49240.75</v>
      </c>
      <c r="G95" s="98">
        <f t="shared" si="23"/>
        <v>0.45679786788853599</v>
      </c>
      <c r="H95" s="99">
        <f t="shared" si="24"/>
        <v>7.0003909582030138E-6</v>
      </c>
      <c r="I95" s="100">
        <f t="shared" si="25"/>
        <v>-58554.739999999991</v>
      </c>
      <c r="J95" s="101">
        <f t="shared" si="26"/>
        <v>-0.54320213211146395</v>
      </c>
      <c r="K95" s="102">
        <f>VLOOKUP($C95,'2024'!$C$110:$U$201,VLOOKUP($L$4,Master!$D$9:$G$20,4,FALSE),FALSE)</f>
        <v>40150.939999999995</v>
      </c>
      <c r="L95" s="104">
        <f>VLOOKUP($C95,'2024'!$C$8:$U$100,VLOOKUP($L$4,Master!$D$9:$G$20,4,FALSE),FALSE)</f>
        <v>35834.18</v>
      </c>
      <c r="M95" s="104">
        <f t="shared" si="27"/>
        <v>0.89248670143214592</v>
      </c>
      <c r="N95" s="99">
        <f t="shared" si="28"/>
        <v>5.0944242251919249E-6</v>
      </c>
      <c r="O95" s="104">
        <f t="shared" si="29"/>
        <v>-4316.7599999999948</v>
      </c>
      <c r="P95" s="105">
        <f t="shared" si="30"/>
        <v>-0.10751329856785409</v>
      </c>
      <c r="Q95" s="81"/>
    </row>
    <row r="96" spans="2:17" s="82" customFormat="1" ht="12.75" x14ac:dyDescent="0.2">
      <c r="B96" s="73"/>
      <c r="C96" s="94">
        <v>60101</v>
      </c>
      <c r="D96" s="95" t="s">
        <v>98</v>
      </c>
      <c r="E96" s="96">
        <f>IFERROR(INDEX('2024'!$C$109:$AC$201,MATCH($C96,'2024'!$C$109:$C$201,0),19),0)</f>
        <v>113755733.93000001</v>
      </c>
      <c r="F96" s="97">
        <f>IFERROR(INDEX('2024'!$C$7:$AC$99,MATCH($C96,'2024'!$C$7:$C$99,0),19),0)</f>
        <v>110959139.11999997</v>
      </c>
      <c r="G96" s="98">
        <f t="shared" si="23"/>
        <v>0.97541579036604054</v>
      </c>
      <c r="H96" s="99">
        <f t="shared" si="24"/>
        <v>1.5774685686664767E-2</v>
      </c>
      <c r="I96" s="100">
        <f t="shared" si="25"/>
        <v>-2796594.8100000322</v>
      </c>
      <c r="J96" s="101">
        <f t="shared" si="26"/>
        <v>-2.4584209633959433E-2</v>
      </c>
      <c r="K96" s="102">
        <f>VLOOKUP($C96,'2024'!$C$110:$U$201,VLOOKUP($L$4,Master!$D$9:$G$20,4,FALSE),FALSE)</f>
        <v>61780477.170000009</v>
      </c>
      <c r="L96" s="104">
        <f>VLOOKUP($C96,'2024'!$C$8:$U$100,VLOOKUP($L$4,Master!$D$9:$G$20,4,FALSE),FALSE)</f>
        <v>60762652.769999944</v>
      </c>
      <c r="M96" s="104">
        <f t="shared" si="27"/>
        <v>0.98352514505190147</v>
      </c>
      <c r="N96" s="99">
        <f t="shared" si="28"/>
        <v>8.6384209226613509E-3</v>
      </c>
      <c r="O96" s="104">
        <f t="shared" si="29"/>
        <v>-1017824.4000000656</v>
      </c>
      <c r="P96" s="105">
        <f t="shared" si="30"/>
        <v>-1.6474854948098572E-2</v>
      </c>
      <c r="Q96" s="81"/>
    </row>
    <row r="97" spans="2:17" s="82" customFormat="1" ht="12.75" x14ac:dyDescent="0.2">
      <c r="B97" s="73"/>
      <c r="C97" s="94">
        <v>60201</v>
      </c>
      <c r="D97" s="95" t="s">
        <v>99</v>
      </c>
      <c r="E97" s="96">
        <f>IFERROR(INDEX('2024'!$C$109:$AC$201,MATCH($C97,'2024'!$C$109:$C$201,0),19),0)</f>
        <v>61514101.900000006</v>
      </c>
      <c r="F97" s="97">
        <f>IFERROR(INDEX('2024'!$C$7:$AC$99,MATCH($C97,'2024'!$C$7:$C$99,0),19),0)</f>
        <v>55191292.399999999</v>
      </c>
      <c r="G97" s="98">
        <f t="shared" si="23"/>
        <v>0.89721365825549004</v>
      </c>
      <c r="H97" s="99">
        <f t="shared" si="24"/>
        <v>7.8463594540801821E-3</v>
      </c>
      <c r="I97" s="100">
        <f t="shared" si="25"/>
        <v>-6322809.5000000075</v>
      </c>
      <c r="J97" s="101">
        <f t="shared" si="26"/>
        <v>-0.10278634174450992</v>
      </c>
      <c r="K97" s="102">
        <f>VLOOKUP($C97,'2024'!$C$110:$U$201,VLOOKUP($L$4,Master!$D$9:$G$20,4,FALSE),FALSE)</f>
        <v>41834731.755000003</v>
      </c>
      <c r="L97" s="104">
        <f>VLOOKUP($C97,'2024'!$C$8:$U$100,VLOOKUP($L$4,Master!$D$9:$G$20,4,FALSE),FALSE)</f>
        <v>37598305.350000001</v>
      </c>
      <c r="M97" s="104">
        <f t="shared" si="27"/>
        <v>0.89873422806174275</v>
      </c>
      <c r="N97" s="99">
        <f t="shared" si="28"/>
        <v>5.3452239621836796E-3</v>
      </c>
      <c r="O97" s="104">
        <f t="shared" si="29"/>
        <v>-4236426.4050000012</v>
      </c>
      <c r="P97" s="105">
        <f t="shared" si="30"/>
        <v>-0.10126577193825731</v>
      </c>
      <c r="Q97" s="81"/>
    </row>
    <row r="98" spans="2:17" s="82" customFormat="1" ht="12.75" x14ac:dyDescent="0.2">
      <c r="B98" s="73"/>
      <c r="C98" s="94">
        <v>60301</v>
      </c>
      <c r="D98" s="95" t="s">
        <v>100</v>
      </c>
      <c r="E98" s="96">
        <f>IFERROR(INDEX('2024'!$C$109:$AC$201,MATCH($C98,'2024'!$C$109:$C$201,0),19),0)</f>
        <v>9377554.3500000015</v>
      </c>
      <c r="F98" s="97">
        <f>IFERROR(INDEX('2024'!$C$7:$AC$99,MATCH($C98,'2024'!$C$7:$C$99,0),19),0)</f>
        <v>7129203.7499999907</v>
      </c>
      <c r="G98" s="98">
        <f t="shared" si="23"/>
        <v>0.76024126162489147</v>
      </c>
      <c r="H98" s="99">
        <f t="shared" si="24"/>
        <v>1.013534795280067E-3</v>
      </c>
      <c r="I98" s="100">
        <f t="shared" si="25"/>
        <v>-2248350.6000000108</v>
      </c>
      <c r="J98" s="101">
        <f t="shared" si="26"/>
        <v>-0.23975873837510847</v>
      </c>
      <c r="K98" s="102">
        <f>VLOOKUP($C98,'2024'!$C$110:$U$201,VLOOKUP($L$4,Master!$D$9:$G$20,4,FALSE),FALSE)</f>
        <v>4931438</v>
      </c>
      <c r="L98" s="104">
        <f>VLOOKUP($C98,'2024'!$C$8:$U$100,VLOOKUP($L$4,Master!$D$9:$G$20,4,FALSE),FALSE)</f>
        <v>5519046.399999992</v>
      </c>
      <c r="M98" s="104">
        <f t="shared" si="27"/>
        <v>1.1191555890999729</v>
      </c>
      <c r="N98" s="99">
        <f t="shared" si="28"/>
        <v>7.8462416832527607E-4</v>
      </c>
      <c r="O98" s="104">
        <f t="shared" si="29"/>
        <v>587608.39999999199</v>
      </c>
      <c r="P98" s="105">
        <f t="shared" si="30"/>
        <v>0.11915558909997287</v>
      </c>
      <c r="Q98" s="81"/>
    </row>
    <row r="99" spans="2:17" s="82" customFormat="1" ht="12.75" x14ac:dyDescent="0.2">
      <c r="B99" s="73"/>
      <c r="C99" s="94">
        <v>60501</v>
      </c>
      <c r="D99" s="95" t="s">
        <v>101</v>
      </c>
      <c r="E99" s="96">
        <f>IFERROR(INDEX('2024'!$C$109:$AC$201,MATCH($C99,'2024'!$C$109:$C$201,0),19),0)</f>
        <v>39562.39</v>
      </c>
      <c r="F99" s="97">
        <f>IFERROR(INDEX('2024'!$C$7:$AC$99,MATCH($C99,'2024'!$C$7:$C$99,0),19),0)</f>
        <v>23840.279999999995</v>
      </c>
      <c r="G99" s="98">
        <f t="shared" si="23"/>
        <v>0.60259959016631692</v>
      </c>
      <c r="H99" s="99">
        <f t="shared" si="24"/>
        <v>3.389292010235996E-6</v>
      </c>
      <c r="I99" s="100">
        <f t="shared" si="25"/>
        <v>-15722.110000000004</v>
      </c>
      <c r="J99" s="101">
        <f t="shared" si="26"/>
        <v>-0.39740040983368308</v>
      </c>
      <c r="K99" s="102">
        <f>VLOOKUP($C99,'2024'!$C$110:$U$201,VLOOKUP($L$4,Master!$D$9:$G$20,4,FALSE),FALSE)</f>
        <v>20154.509999999998</v>
      </c>
      <c r="L99" s="104">
        <f>VLOOKUP($C99,'2024'!$C$8:$U$100,VLOOKUP($L$4,Master!$D$9:$G$20,4,FALSE),FALSE)</f>
        <v>15933.309999999998</v>
      </c>
      <c r="M99" s="104">
        <f t="shared" si="27"/>
        <v>0.79055804383237294</v>
      </c>
      <c r="N99" s="99">
        <f t="shared" si="28"/>
        <v>2.265184816605061E-6</v>
      </c>
      <c r="O99" s="104">
        <f t="shared" si="29"/>
        <v>-4221.2000000000007</v>
      </c>
      <c r="P99" s="105">
        <f t="shared" si="30"/>
        <v>-0.20944195616762706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102</v>
      </c>
      <c r="E100" s="96">
        <f>IFERROR(INDEX('2024'!$C$109:$AC$201,MATCH($C100,'2024'!$C$109:$C$201,0),19),0)</f>
        <v>214472.30000000002</v>
      </c>
      <c r="F100" s="97">
        <f>IFERROR(INDEX('2024'!$C$7:$AC$99,MATCH($C100,'2024'!$C$7:$C$99,0),19),0)</f>
        <v>49885.599999999999</v>
      </c>
      <c r="G100" s="98">
        <f t="shared" si="23"/>
        <v>0.23259693676059795</v>
      </c>
      <c r="H100" s="99">
        <f t="shared" si="24"/>
        <v>7.0920671026442987E-6</v>
      </c>
      <c r="I100" s="100">
        <f t="shared" si="25"/>
        <v>-164586.70000000001</v>
      </c>
      <c r="J100" s="101">
        <f t="shared" si="26"/>
        <v>-0.76740306323940199</v>
      </c>
      <c r="K100" s="102">
        <f>VLOOKUP($C100,'2024'!$C$110:$U$201,VLOOKUP($L$4,Master!$D$9:$G$20,4,FALSE),FALSE)</f>
        <v>108544.1</v>
      </c>
      <c r="L100" s="104">
        <f>VLOOKUP($C100,'2024'!$C$8:$U$100,VLOOKUP($L$4,Master!$D$9:$G$20,4,FALSE),FALSE)</f>
        <v>38497.31</v>
      </c>
      <c r="M100" s="104">
        <f t="shared" si="27"/>
        <v>0.3546697609543033</v>
      </c>
      <c r="N100" s="99">
        <f t="shared" si="28"/>
        <v>5.4730324139891952E-6</v>
      </c>
      <c r="O100" s="104">
        <f t="shared" si="29"/>
        <v>-70046.790000000008</v>
      </c>
      <c r="P100" s="105">
        <f t="shared" si="30"/>
        <v>-0.64533023904569664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dY0VDijAZ/SHYmZtriYQ3T3EIzXjE+KcllZuYlRnJAvb8oMW4jNbQ9YW7bNTCeZhW8eP0ZxP7apd8UlyN/gWzw==" saltValue="VYnSCpJ0WU1V9d/9iMWVxw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zoomScale="70" zoomScaleNormal="70" workbookViewId="0">
      <selection activeCell="E2" sqref="E2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103</v>
      </c>
      <c r="G5" s="125" t="s">
        <v>104</v>
      </c>
      <c r="H5" s="125" t="s">
        <v>105</v>
      </c>
      <c r="I5" s="125" t="s">
        <v>106</v>
      </c>
      <c r="J5" s="125" t="s">
        <v>107</v>
      </c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125" t="s">
        <v>114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117</v>
      </c>
      <c r="D6" s="127" t="s">
        <v>115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120</v>
      </c>
      <c r="D7" s="185"/>
      <c r="E7" s="132">
        <f t="shared" ref="E7:Q7" si="0">SUM(E8:E100)</f>
        <v>173411858.89000002</v>
      </c>
      <c r="F7" s="132">
        <f t="shared" si="0"/>
        <v>221682721.30999994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395094580.19999981</v>
      </c>
      <c r="R7" s="133"/>
      <c r="S7" s="134"/>
      <c r="T7" s="131"/>
      <c r="U7" s="132">
        <f>SUM(U8:U100)</f>
        <v>395094580.19999981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92239.98000000001</v>
      </c>
      <c r="F8" s="137">
        <v>137025.43000000005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>
        <f>SUM(E8:P8)</f>
        <v>229265.41000000006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229265.41000000006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>
        <v>877866.33999999985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>
        <f t="shared" ref="Q9:Q60" si="1">SUM(E9:P9)</f>
        <v>1459418.2199999997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1459418.2199999997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19726.5</v>
      </c>
      <c r="F10" s="137">
        <v>32742.280000000006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>
        <f t="shared" si="1"/>
        <v>52468.780000000006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52468.780000000006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>
        <v>5760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>
        <f t="shared" si="1"/>
        <v>5760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5760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77986.369999999966</v>
      </c>
      <c r="F12" s="137">
        <v>88589.03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>
        <f t="shared" si="1"/>
        <v>166575.39999999997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166575.39999999997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2069006.3099999994</v>
      </c>
      <c r="F13" s="137">
        <v>2788066.9800000009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>
        <f t="shared" si="1"/>
        <v>4857073.29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4857073.29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740069.23999999976</v>
      </c>
      <c r="F14" s="137">
        <v>905303.75000000012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f t="shared" si="1"/>
        <v>1645372.9899999998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1645372.9899999998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19983.619999999995</v>
      </c>
      <c r="F15" s="137">
        <v>39914.87999999999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>
        <f t="shared" si="1"/>
        <v>59898.499999999985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59898.499999999985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259171.22999999992</v>
      </c>
      <c r="F16" s="137">
        <v>443687.08000000007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>
        <f t="shared" si="1"/>
        <v>702858.31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702858.31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>
        <v>81727.849999999991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>
        <f t="shared" si="1"/>
        <v>166032.34000000003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166032.34000000003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>
        <v>26580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>
        <f t="shared" si="1"/>
        <v>53210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53210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>
        <v>31057.430000000008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>
        <f t="shared" si="1"/>
        <v>60075.260000000009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60075.260000000009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2800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>
        <f t="shared" si="1"/>
        <v>2800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2800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102744.20000000006</v>
      </c>
      <c r="F22" s="137">
        <v>295610.45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>
        <f t="shared" si="1"/>
        <v>398354.65000000008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398354.65000000008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646327.50999999989</v>
      </c>
      <c r="F23" s="137">
        <v>1486531.2199999997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>
        <f t="shared" si="1"/>
        <v>2132858.7299999995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2132858.7299999995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17405.989999999998</v>
      </c>
      <c r="F24" s="137">
        <v>41799.589999999997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>
        <f t="shared" si="1"/>
        <v>59205.579999999994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59205.579999999994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7493344.5199999977</v>
      </c>
      <c r="F25" s="137">
        <v>9418975.4100000039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>
        <f t="shared" si="1"/>
        <v>16912319.93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16912319.93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2919383.9900000007</v>
      </c>
      <c r="F26" s="137">
        <v>5256801.910000002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>
        <f t="shared" si="1"/>
        <v>8176185.9000000022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8176185.9000000022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>
        <v>39846.199999999997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>
        <f t="shared" si="1"/>
        <v>70169.599999999991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70169.599999999991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41560984.439999975</v>
      </c>
      <c r="F28" s="137">
        <v>15157428.720000001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>
        <f t="shared" si="1"/>
        <v>56718413.159999974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56718413.159999974</v>
      </c>
      <c r="V28" s="133"/>
    </row>
    <row r="29" spans="2:22" x14ac:dyDescent="0.2">
      <c r="B29" s="131"/>
      <c r="C29" s="135">
        <v>40503</v>
      </c>
      <c r="D29" s="136" t="s">
        <v>130</v>
      </c>
      <c r="E29" s="137">
        <v>652458.78000000026</v>
      </c>
      <c r="F29" s="137">
        <v>667060.74000000011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>
        <f t="shared" si="1"/>
        <v>1319519.5200000005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1319519.5200000005</v>
      </c>
      <c r="V29" s="133"/>
    </row>
    <row r="30" spans="2:22" x14ac:dyDescent="0.2">
      <c r="B30" s="131"/>
      <c r="C30" s="135">
        <v>40504</v>
      </c>
      <c r="D30" s="136" t="s">
        <v>131</v>
      </c>
      <c r="E30" s="137">
        <v>589823.88</v>
      </c>
      <c r="F30" s="137">
        <v>894692.47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>
        <f t="shared" si="1"/>
        <v>1484516.35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1484516.35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>
        <v>4197718.1599999983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>
        <f t="shared" si="1"/>
        <v>4321420.589999998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4321420.589999998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20776.070000000003</v>
      </c>
      <c r="F32" s="137">
        <v>41536.31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>
        <f t="shared" si="1"/>
        <v>62312.380000000005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62312.380000000005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</v>
      </c>
      <c r="F33" s="137">
        <v>77385.67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>
        <f t="shared" si="1"/>
        <v>207851.93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207851.93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36655.229999999996</v>
      </c>
      <c r="F34" s="137">
        <v>49790.649999999987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>
        <f t="shared" si="1"/>
        <v>86445.879999999976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86445.879999999976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765127.15999999992</v>
      </c>
      <c r="F35" s="137">
        <v>1826494.5800000003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>
        <f t="shared" si="1"/>
        <v>2591621.7400000002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2591621.7400000002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>
        <v>23660.06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>
        <f t="shared" si="1"/>
        <v>33503.08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33503.08</v>
      </c>
      <c r="V36" s="133"/>
    </row>
    <row r="37" spans="2:22" x14ac:dyDescent="0.2">
      <c r="B37" s="131"/>
      <c r="C37" s="135">
        <v>40701</v>
      </c>
      <c r="D37" s="136" t="s">
        <v>48</v>
      </c>
      <c r="E37" s="137">
        <v>16115228.259999983</v>
      </c>
      <c r="F37" s="137">
        <v>23430020.389999997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f t="shared" si="1"/>
        <v>39545248.649999976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39545248.649999976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69856.810000000041</v>
      </c>
      <c r="F38" s="137">
        <v>205570.09000000003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>
        <f t="shared" si="1"/>
        <v>275426.90000000008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275426.90000000008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>
        <v>76783.05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>
        <f t="shared" si="1"/>
        <v>135591.66999999998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135591.66999999998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>
        <v>61640.650000000009</v>
      </c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>
        <f t="shared" si="1"/>
        <v>96436.760000000009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96436.760000000009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18957.04</v>
      </c>
      <c r="F41" s="137">
        <v>28061.670000000002</v>
      </c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>
        <f t="shared" si="1"/>
        <v>47018.710000000006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47018.710000000006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804155.35</v>
      </c>
      <c r="F42" s="137">
        <v>1355520.7599999995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>
        <f t="shared" si="1"/>
        <v>2159676.1099999994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2159676.1099999994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158558.64999999997</v>
      </c>
      <c r="F43" s="137">
        <v>172357.82000000004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>
        <f t="shared" si="1"/>
        <v>330916.46999999997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330916.46999999997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>
        <v>42853.530000000006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>
        <f t="shared" si="1"/>
        <v>79753.170000000013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79753.170000000013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161877.13000000003</v>
      </c>
      <c r="F45" s="137">
        <v>285118.18999999994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>
        <f t="shared" si="1"/>
        <v>446995.31999999995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446995.31999999995</v>
      </c>
      <c r="V45" s="133"/>
    </row>
    <row r="46" spans="2:22" x14ac:dyDescent="0.2">
      <c r="B46" s="131"/>
      <c r="C46" s="135">
        <v>40903</v>
      </c>
      <c r="D46" s="136" t="s">
        <v>74</v>
      </c>
      <c r="E46" s="137">
        <v>634432.55999999994</v>
      </c>
      <c r="F46" s="137">
        <v>3179919.62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>
        <f t="shared" si="1"/>
        <v>3814352.18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3814352.18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48668.450000000012</v>
      </c>
      <c r="F47" s="137">
        <v>76365.060000000012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>
        <f t="shared" si="1"/>
        <v>125033.51000000002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125033.51000000002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40122.269999999997</v>
      </c>
      <c r="F48" s="137">
        <v>62823.839999999997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>
        <f t="shared" si="1"/>
        <v>102946.10999999999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102946.10999999999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</v>
      </c>
      <c r="F49" s="137">
        <v>37968.480000000003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>
        <f t="shared" si="1"/>
        <v>62173.72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62173.72</v>
      </c>
      <c r="V49" s="133"/>
    </row>
    <row r="50" spans="2:22" x14ac:dyDescent="0.2">
      <c r="B50" s="131"/>
      <c r="C50" s="135">
        <v>41001</v>
      </c>
      <c r="D50" s="136" t="s">
        <v>135</v>
      </c>
      <c r="E50" s="137">
        <v>236358.73999999987</v>
      </c>
      <c r="F50" s="137">
        <v>341602.74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>
        <f t="shared" si="1"/>
        <v>577961.47999999986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577961.47999999986</v>
      </c>
      <c r="V50" s="133"/>
    </row>
    <row r="51" spans="2:22" x14ac:dyDescent="0.2">
      <c r="B51" s="131"/>
      <c r="C51" s="135">
        <v>41002</v>
      </c>
      <c r="D51" s="136" t="s">
        <v>61</v>
      </c>
      <c r="E51" s="137">
        <v>64858.540000000008</v>
      </c>
      <c r="F51" s="137">
        <v>87217.150000000009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>
        <f t="shared" si="1"/>
        <v>152075.69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152075.69</v>
      </c>
      <c r="V51" s="133"/>
    </row>
    <row r="52" spans="2:22" x14ac:dyDescent="0.2">
      <c r="B52" s="131"/>
      <c r="C52" s="135">
        <v>41003</v>
      </c>
      <c r="D52" s="136" t="s">
        <v>62</v>
      </c>
      <c r="E52" s="137">
        <v>2465818.7599999998</v>
      </c>
      <c r="F52" s="137">
        <v>6059209.1000000015</v>
      </c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>
        <f t="shared" si="1"/>
        <v>8525027.8600000013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8525027.8600000013</v>
      </c>
      <c r="V52" s="133"/>
    </row>
    <row r="53" spans="2:22" x14ac:dyDescent="0.2">
      <c r="B53" s="131"/>
      <c r="C53" s="135">
        <v>41005</v>
      </c>
      <c r="D53" s="136" t="s">
        <v>63</v>
      </c>
      <c r="E53" s="137">
        <v>13785.789999999999</v>
      </c>
      <c r="F53" s="137">
        <v>884791.78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>
        <f t="shared" si="1"/>
        <v>898577.57000000007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898577.57000000007</v>
      </c>
      <c r="V53" s="133"/>
    </row>
    <row r="54" spans="2:22" ht="38.25" x14ac:dyDescent="0.2">
      <c r="B54" s="131"/>
      <c r="C54" s="135">
        <v>41007</v>
      </c>
      <c r="D54" s="136" t="s">
        <v>64</v>
      </c>
      <c r="E54" s="137">
        <v>0</v>
      </c>
      <c r="F54" s="137">
        <v>2347.9300000000003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>
        <f t="shared" si="1"/>
        <v>2347.9300000000003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2347.9300000000003</v>
      </c>
      <c r="V54" s="133"/>
    </row>
    <row r="55" spans="2:22" x14ac:dyDescent="0.2">
      <c r="B55" s="131"/>
      <c r="C55" s="135">
        <v>41101</v>
      </c>
      <c r="D55" s="136" t="s">
        <v>66</v>
      </c>
      <c r="E55" s="137">
        <v>254678.11999999994</v>
      </c>
      <c r="F55" s="137">
        <v>412608.86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>
        <f t="shared" si="1"/>
        <v>667286.98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667286.98</v>
      </c>
      <c r="V55" s="133"/>
    </row>
    <row r="56" spans="2:22" x14ac:dyDescent="0.2">
      <c r="B56" s="131"/>
      <c r="C56" s="135">
        <v>41103</v>
      </c>
      <c r="D56" s="136" t="s">
        <v>67</v>
      </c>
      <c r="E56" s="137">
        <v>378893.38999999996</v>
      </c>
      <c r="F56" s="137">
        <v>570123.18000000017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>
        <f t="shared" si="1"/>
        <v>949016.57000000007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949016.57000000007</v>
      </c>
      <c r="V56" s="133"/>
    </row>
    <row r="57" spans="2:22" x14ac:dyDescent="0.2">
      <c r="B57" s="131"/>
      <c r="C57" s="135">
        <v>41104</v>
      </c>
      <c r="D57" s="136" t="s">
        <v>68</v>
      </c>
      <c r="E57" s="137">
        <v>10014.869999999999</v>
      </c>
      <c r="F57" s="137">
        <v>16158.69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f t="shared" si="1"/>
        <v>26173.559999999998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26173.559999999998</v>
      </c>
      <c r="V57" s="133"/>
    </row>
    <row r="58" spans="2:22" x14ac:dyDescent="0.2">
      <c r="B58" s="131"/>
      <c r="C58" s="135">
        <v>41107</v>
      </c>
      <c r="D58" s="136" t="s">
        <v>69</v>
      </c>
      <c r="E58" s="137">
        <v>114657.65999999999</v>
      </c>
      <c r="F58" s="137">
        <v>532797.55999999994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>
        <f t="shared" si="1"/>
        <v>647455.22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647455.22</v>
      </c>
      <c r="V58" s="133"/>
    </row>
    <row r="59" spans="2:22" x14ac:dyDescent="0.2">
      <c r="B59" s="131"/>
      <c r="C59" s="135">
        <v>41301</v>
      </c>
      <c r="D59" s="136" t="s">
        <v>70</v>
      </c>
      <c r="E59" s="137">
        <v>92805.040000000008</v>
      </c>
      <c r="F59" s="137">
        <v>115236.31999999998</v>
      </c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>
        <f t="shared" si="1"/>
        <v>208041.36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208041.36</v>
      </c>
      <c r="V59" s="133"/>
    </row>
    <row r="60" spans="2:22" x14ac:dyDescent="0.2">
      <c r="B60" s="131"/>
      <c r="C60" s="135">
        <v>41401</v>
      </c>
      <c r="D60" s="136" t="s">
        <v>71</v>
      </c>
      <c r="E60" s="137">
        <v>137913.68000000005</v>
      </c>
      <c r="F60" s="137">
        <v>168139.21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>
        <f t="shared" si="1"/>
        <v>306052.89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306052.89</v>
      </c>
      <c r="V60" s="133"/>
    </row>
    <row r="61" spans="2:22" x14ac:dyDescent="0.2">
      <c r="B61" s="131"/>
      <c r="C61" s="135">
        <v>41501</v>
      </c>
      <c r="D61" s="136" t="s">
        <v>72</v>
      </c>
      <c r="E61" s="137">
        <v>508327.00000000012</v>
      </c>
      <c r="F61" s="137">
        <v>676902.74000000011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f t="shared" ref="Q61:Q90" si="2">SUM(E61:P61)</f>
        <v>1185229.7400000002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1185229.7400000002</v>
      </c>
      <c r="V61" s="133"/>
    </row>
    <row r="62" spans="2:22" x14ac:dyDescent="0.2">
      <c r="B62" s="131"/>
      <c r="C62" s="135">
        <v>41503</v>
      </c>
      <c r="D62" s="136" t="s">
        <v>132</v>
      </c>
      <c r="E62" s="137">
        <v>277615.52000000019</v>
      </c>
      <c r="F62" s="137">
        <v>539384.98000000033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f t="shared" si="2"/>
        <v>817000.50000000047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817000.50000000047</v>
      </c>
      <c r="V62" s="133"/>
    </row>
    <row r="63" spans="2:22" x14ac:dyDescent="0.2">
      <c r="B63" s="131"/>
      <c r="C63" s="135">
        <v>41505</v>
      </c>
      <c r="D63" s="136" t="s">
        <v>133</v>
      </c>
      <c r="E63" s="137">
        <v>162448.66</v>
      </c>
      <c r="F63" s="137">
        <v>1413331.8599999996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>
        <f t="shared" ref="Q63:Q81" si="3">SUM(E63:P63)</f>
        <v>1575780.5199999996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1575780.5199999996</v>
      </c>
      <c r="V63" s="133"/>
    </row>
    <row r="64" spans="2:22" x14ac:dyDescent="0.2">
      <c r="B64" s="131"/>
      <c r="C64" s="135">
        <v>41506</v>
      </c>
      <c r="D64" s="136" t="s">
        <v>74</v>
      </c>
      <c r="E64" s="137">
        <v>0</v>
      </c>
      <c r="F64" s="137">
        <v>0</v>
      </c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76</v>
      </c>
      <c r="E65" s="137">
        <v>18557649.509999998</v>
      </c>
      <c r="F65" s="137">
        <v>19383437.989999998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f t="shared" si="3"/>
        <v>37941087.5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37941087.5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1537.3500000000001</v>
      </c>
      <c r="F66" s="137">
        <v>4548.55</v>
      </c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>
        <f t="shared" si="3"/>
        <v>6085.9000000000005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6085.9000000000005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>
        <v>25483.570000000007</v>
      </c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>
        <f t="shared" si="3"/>
        <v>51048.930000000008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51048.930000000008</v>
      </c>
      <c r="V67" s="133"/>
    </row>
    <row r="68" spans="2:22" x14ac:dyDescent="0.2">
      <c r="B68" s="131"/>
      <c r="C68" s="135">
        <v>41801</v>
      </c>
      <c r="D68" s="136" t="s">
        <v>77</v>
      </c>
      <c r="E68" s="137">
        <v>94357.37</v>
      </c>
      <c r="F68" s="137">
        <v>157997.58000000002</v>
      </c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>
        <f t="shared" si="3"/>
        <v>252354.95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252354.95</v>
      </c>
      <c r="V68" s="133"/>
    </row>
    <row r="69" spans="2:22" x14ac:dyDescent="0.2">
      <c r="B69" s="131"/>
      <c r="C69" s="135">
        <v>42001</v>
      </c>
      <c r="D69" s="136" t="s">
        <v>78</v>
      </c>
      <c r="E69" s="137">
        <v>128230.95</v>
      </c>
      <c r="F69" s="137">
        <v>299089.46000000002</v>
      </c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>
        <f t="shared" si="3"/>
        <v>427320.41000000003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427320.41000000003</v>
      </c>
      <c r="V69" s="133"/>
    </row>
    <row r="70" spans="2:22" x14ac:dyDescent="0.2">
      <c r="B70" s="131"/>
      <c r="C70" s="135">
        <v>42002</v>
      </c>
      <c r="D70" s="136" t="s">
        <v>79</v>
      </c>
      <c r="E70" s="137">
        <v>91905.459999999963</v>
      </c>
      <c r="F70" s="137">
        <v>129698.68000000001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>
        <f t="shared" si="3"/>
        <v>221604.13999999996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221604.13999999996</v>
      </c>
      <c r="V70" s="133"/>
    </row>
    <row r="71" spans="2:22" x14ac:dyDescent="0.2">
      <c r="B71" s="131"/>
      <c r="C71" s="135">
        <v>42004</v>
      </c>
      <c r="D71" s="136" t="s">
        <v>80</v>
      </c>
      <c r="E71" s="137">
        <v>437535.97</v>
      </c>
      <c r="F71" s="137">
        <v>583138.75999999989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>
        <f t="shared" si="3"/>
        <v>1020674.7299999999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1020674.7299999999</v>
      </c>
      <c r="V71" s="133"/>
    </row>
    <row r="72" spans="2:22" x14ac:dyDescent="0.2">
      <c r="B72" s="131"/>
      <c r="C72" s="135">
        <v>42101</v>
      </c>
      <c r="D72" s="136" t="s">
        <v>81</v>
      </c>
      <c r="E72" s="137">
        <v>41950.75</v>
      </c>
      <c r="F72" s="137">
        <v>3416602.2399999998</v>
      </c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>
        <f t="shared" si="3"/>
        <v>3458552.9899999998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3458552.9899999998</v>
      </c>
      <c r="V72" s="133"/>
    </row>
    <row r="73" spans="2:22" x14ac:dyDescent="0.2">
      <c r="B73" s="131"/>
      <c r="C73" s="135">
        <v>42401</v>
      </c>
      <c r="D73" s="136" t="s">
        <v>126</v>
      </c>
      <c r="E73" s="137">
        <v>133033.33999999997</v>
      </c>
      <c r="F73" s="137">
        <v>679345.93</v>
      </c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>
        <f t="shared" si="3"/>
        <v>812379.27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812379.27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29654.100000000006</v>
      </c>
      <c r="F74" s="137">
        <v>171134.12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>
        <f t="shared" si="3"/>
        <v>200788.22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200788.22</v>
      </c>
      <c r="V74" s="133"/>
    </row>
    <row r="75" spans="2:22" x14ac:dyDescent="0.2">
      <c r="B75" s="131"/>
      <c r="C75" s="135">
        <v>42403</v>
      </c>
      <c r="D75" s="136" t="s">
        <v>73</v>
      </c>
      <c r="E75" s="137">
        <v>586072.27</v>
      </c>
      <c r="F75" s="137">
        <v>1895769.0900000003</v>
      </c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>
        <f t="shared" si="3"/>
        <v>2481841.3600000003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2481841.3600000003</v>
      </c>
      <c r="V75" s="133"/>
    </row>
    <row r="76" spans="2:22" x14ac:dyDescent="0.2">
      <c r="B76" s="131"/>
      <c r="C76" s="135">
        <v>42404</v>
      </c>
      <c r="D76" s="136" t="s">
        <v>75</v>
      </c>
      <c r="E76" s="137">
        <v>117445.76000000001</v>
      </c>
      <c r="F76" s="137">
        <v>155146.25000000003</v>
      </c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>
        <f t="shared" si="3"/>
        <v>272592.01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272592.01</v>
      </c>
      <c r="V76" s="133"/>
    </row>
    <row r="77" spans="2:22" x14ac:dyDescent="0.2">
      <c r="B77" s="131"/>
      <c r="C77" s="135">
        <v>42501</v>
      </c>
      <c r="D77" s="136" t="s">
        <v>127</v>
      </c>
      <c r="E77" s="137">
        <v>427050.17000000004</v>
      </c>
      <c r="F77" s="137">
        <v>86289.879999999976</v>
      </c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>
        <f t="shared" si="3"/>
        <v>513340.05000000005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513340.05000000005</v>
      </c>
      <c r="V77" s="133"/>
    </row>
    <row r="78" spans="2:22" x14ac:dyDescent="0.2">
      <c r="B78" s="131"/>
      <c r="C78" s="135">
        <v>42502</v>
      </c>
      <c r="D78" s="136" t="s">
        <v>65</v>
      </c>
      <c r="E78" s="137">
        <v>10803.289999999995</v>
      </c>
      <c r="F78" s="137">
        <v>15907.5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>
        <f t="shared" si="3"/>
        <v>26710.789999999994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26710.789999999994</v>
      </c>
      <c r="V78" s="133"/>
    </row>
    <row r="79" spans="2:22" x14ac:dyDescent="0.2">
      <c r="B79" s="131"/>
      <c r="C79" s="135">
        <v>50201</v>
      </c>
      <c r="D79" s="136" t="s">
        <v>82</v>
      </c>
      <c r="E79" s="137">
        <v>46800.61</v>
      </c>
      <c r="F79" s="137">
        <v>60320.889999999992</v>
      </c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>
        <f t="shared" si="3"/>
        <v>107121.5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107121.5</v>
      </c>
      <c r="V79" s="133"/>
    </row>
    <row r="80" spans="2:22" x14ac:dyDescent="0.2">
      <c r="B80" s="131"/>
      <c r="C80" s="135">
        <v>50301</v>
      </c>
      <c r="D80" s="136" t="s">
        <v>83</v>
      </c>
      <c r="E80" s="137">
        <v>157630.54000000004</v>
      </c>
      <c r="F80" s="137">
        <v>171504.35000000003</v>
      </c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>
        <f t="shared" si="3"/>
        <v>329134.89000000007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329134.89000000007</v>
      </c>
      <c r="V80" s="133"/>
    </row>
    <row r="81" spans="2:22" x14ac:dyDescent="0.2">
      <c r="B81" s="131"/>
      <c r="C81" s="135">
        <v>50401</v>
      </c>
      <c r="D81" s="136" t="s">
        <v>84</v>
      </c>
      <c r="E81" s="137">
        <v>113881.1</v>
      </c>
      <c r="F81" s="137">
        <v>181340.53000000003</v>
      </c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>
        <f t="shared" si="3"/>
        <v>295221.63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295221.63</v>
      </c>
      <c r="V81" s="133"/>
    </row>
    <row r="82" spans="2:22" x14ac:dyDescent="0.2">
      <c r="B82" s="131"/>
      <c r="C82" s="135">
        <v>50801</v>
      </c>
      <c r="D82" s="136" t="s">
        <v>85</v>
      </c>
      <c r="E82" s="137">
        <v>0</v>
      </c>
      <c r="F82" s="137">
        <v>78783.34</v>
      </c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>
        <f t="shared" si="2"/>
        <v>78783.34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78783.34</v>
      </c>
      <c r="V82" s="133"/>
    </row>
    <row r="83" spans="2:22" x14ac:dyDescent="0.2">
      <c r="B83" s="131"/>
      <c r="C83" s="135">
        <v>50901</v>
      </c>
      <c r="D83" s="136" t="s">
        <v>86</v>
      </c>
      <c r="E83" s="137">
        <v>679230.62</v>
      </c>
      <c r="F83" s="137">
        <v>858826.38999999978</v>
      </c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>
        <f t="shared" si="2"/>
        <v>1538057.0099999998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1538057.0099999998</v>
      </c>
      <c r="V83" s="133"/>
    </row>
    <row r="84" spans="2:22" ht="25.5" x14ac:dyDescent="0.2">
      <c r="B84" s="131"/>
      <c r="C84" s="135">
        <v>51001</v>
      </c>
      <c r="D84" s="136" t="s">
        <v>87</v>
      </c>
      <c r="E84" s="137">
        <v>61941.31</v>
      </c>
      <c r="F84" s="137">
        <v>76561.010000000009</v>
      </c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>
        <f t="shared" si="2"/>
        <v>138502.32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138502.32</v>
      </c>
      <c r="V84" s="133"/>
    </row>
    <row r="85" spans="2:22" x14ac:dyDescent="0.2">
      <c r="B85" s="131"/>
      <c r="C85" s="135">
        <v>51101</v>
      </c>
      <c r="D85" s="136" t="s">
        <v>88</v>
      </c>
      <c r="E85" s="137">
        <v>0</v>
      </c>
      <c r="F85" s="137">
        <v>60000</v>
      </c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>
        <f t="shared" si="2"/>
        <v>60000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60000</v>
      </c>
      <c r="V85" s="133"/>
    </row>
    <row r="86" spans="2:22" x14ac:dyDescent="0.2">
      <c r="B86" s="131"/>
      <c r="C86" s="135">
        <v>51301</v>
      </c>
      <c r="D86" s="136" t="s">
        <v>89</v>
      </c>
      <c r="E86" s="137">
        <v>14875.329999999994</v>
      </c>
      <c r="F86" s="137">
        <v>31286.91</v>
      </c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>
        <f t="shared" si="2"/>
        <v>46162.239999999991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46162.239999999991</v>
      </c>
      <c r="V86" s="133"/>
    </row>
    <row r="87" spans="2:22" x14ac:dyDescent="0.2">
      <c r="B87" s="131"/>
      <c r="C87" s="135">
        <v>51401</v>
      </c>
      <c r="D87" s="136" t="s">
        <v>90</v>
      </c>
      <c r="E87" s="137">
        <v>6933.43</v>
      </c>
      <c r="F87" s="137">
        <v>8238.6899999999987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>
        <f t="shared" si="2"/>
        <v>15172.119999999999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15172.119999999999</v>
      </c>
      <c r="V87" s="133"/>
    </row>
    <row r="88" spans="2:22" x14ac:dyDescent="0.2">
      <c r="B88" s="131"/>
      <c r="C88" s="135">
        <v>51601</v>
      </c>
      <c r="D88" s="136" t="s">
        <v>91</v>
      </c>
      <c r="E88" s="137">
        <v>32243.270000000011</v>
      </c>
      <c r="F88" s="137">
        <v>37552.460000000014</v>
      </c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>
        <f t="shared" si="2"/>
        <v>69795.730000000025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69795.730000000025</v>
      </c>
      <c r="V88" s="133"/>
    </row>
    <row r="89" spans="2:22" x14ac:dyDescent="0.2">
      <c r="B89" s="131"/>
      <c r="C89" s="135">
        <v>51801</v>
      </c>
      <c r="D89" s="136" t="s">
        <v>92</v>
      </c>
      <c r="E89" s="137">
        <v>0</v>
      </c>
      <c r="F89" s="137">
        <v>3118952.72</v>
      </c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>
        <f t="shared" si="2"/>
        <v>3118952.72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3118952.72</v>
      </c>
      <c r="V89" s="133"/>
    </row>
    <row r="90" spans="2:22" ht="25.5" x14ac:dyDescent="0.2">
      <c r="B90" s="131"/>
      <c r="C90" s="135">
        <v>51901</v>
      </c>
      <c r="D90" s="136" t="s">
        <v>93</v>
      </c>
      <c r="E90" s="137">
        <v>20469.059999999998</v>
      </c>
      <c r="F90" s="137">
        <v>49806.270000000004</v>
      </c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>
        <f t="shared" si="2"/>
        <v>70275.33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70275.33</v>
      </c>
      <c r="V90" s="133"/>
    </row>
    <row r="91" spans="2:22" x14ac:dyDescent="0.2">
      <c r="B91" s="131"/>
      <c r="C91" s="135">
        <v>52001</v>
      </c>
      <c r="D91" s="136" t="s">
        <v>94</v>
      </c>
      <c r="E91" s="137">
        <v>111779.54000000001</v>
      </c>
      <c r="F91" s="137">
        <v>154965.41000000003</v>
      </c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>
        <f t="shared" ref="Q91:Q99" si="4">SUM(E91:P91)</f>
        <v>266744.95000000007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266744.95000000007</v>
      </c>
      <c r="V91" s="133"/>
    </row>
    <row r="92" spans="2:22" x14ac:dyDescent="0.2">
      <c r="B92" s="131"/>
      <c r="C92" s="135">
        <v>52301</v>
      </c>
      <c r="D92" s="136" t="s">
        <v>95</v>
      </c>
      <c r="E92" s="137">
        <v>27153.619999999995</v>
      </c>
      <c r="F92" s="137">
        <v>31200.420000000006</v>
      </c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>
        <f t="shared" si="4"/>
        <v>58354.04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58354.04</v>
      </c>
      <c r="V92" s="133"/>
    </row>
    <row r="93" spans="2:22" x14ac:dyDescent="0.2">
      <c r="B93" s="131"/>
      <c r="C93" s="135">
        <v>52401</v>
      </c>
      <c r="D93" s="136" t="s">
        <v>96</v>
      </c>
      <c r="E93" s="137">
        <v>0</v>
      </c>
      <c r="F93" s="137">
        <v>18214.559999999998</v>
      </c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>
        <f t="shared" si="4"/>
        <v>18214.559999999998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18214.559999999998</v>
      </c>
      <c r="V93" s="133"/>
    </row>
    <row r="94" spans="2:22" x14ac:dyDescent="0.2">
      <c r="B94" s="131"/>
      <c r="C94" s="135">
        <v>52601</v>
      </c>
      <c r="D94" s="136" t="s">
        <v>97</v>
      </c>
      <c r="E94" s="137">
        <v>13406.570000000003</v>
      </c>
      <c r="F94" s="137">
        <v>35834.18</v>
      </c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>
        <f t="shared" si="4"/>
        <v>49240.75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49240.75</v>
      </c>
      <c r="V94" s="133"/>
    </row>
    <row r="95" spans="2:22" x14ac:dyDescent="0.2">
      <c r="B95" s="131"/>
      <c r="C95" s="135">
        <v>60101</v>
      </c>
      <c r="D95" s="136" t="s">
        <v>98</v>
      </c>
      <c r="E95" s="137">
        <v>50196486.350000024</v>
      </c>
      <c r="F95" s="137">
        <v>60762652.769999944</v>
      </c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>
        <f t="shared" si="4"/>
        <v>110959139.11999997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110959139.11999997</v>
      </c>
      <c r="V95" s="133"/>
    </row>
    <row r="96" spans="2:22" x14ac:dyDescent="0.2">
      <c r="B96" s="131"/>
      <c r="C96" s="135">
        <v>60201</v>
      </c>
      <c r="D96" s="136" t="s">
        <v>99</v>
      </c>
      <c r="E96" s="137">
        <v>17592987.049999997</v>
      </c>
      <c r="F96" s="137">
        <v>37598305.350000001</v>
      </c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>
        <f t="shared" si="4"/>
        <v>55191292.399999999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55191292.399999999</v>
      </c>
      <c r="V96" s="133"/>
    </row>
    <row r="97" spans="2:22" x14ac:dyDescent="0.2">
      <c r="B97" s="131"/>
      <c r="C97" s="135">
        <v>60301</v>
      </c>
      <c r="D97" s="136" t="s">
        <v>100</v>
      </c>
      <c r="E97" s="137">
        <v>1610157.3499999992</v>
      </c>
      <c r="F97" s="137">
        <v>5519046.399999992</v>
      </c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>
        <f t="shared" si="4"/>
        <v>7129203.7499999907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7129203.7499999907</v>
      </c>
      <c r="V97" s="133"/>
    </row>
    <row r="98" spans="2:22" x14ac:dyDescent="0.2">
      <c r="B98" s="131"/>
      <c r="C98" s="135">
        <v>60501</v>
      </c>
      <c r="D98" s="136" t="s">
        <v>101</v>
      </c>
      <c r="E98" s="137">
        <v>7906.9699999999984</v>
      </c>
      <c r="F98" s="137">
        <v>15933.309999999998</v>
      </c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>
        <f t="shared" si="4"/>
        <v>23840.279999999995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23840.279999999995</v>
      </c>
      <c r="V98" s="133"/>
    </row>
    <row r="99" spans="2:22" x14ac:dyDescent="0.2">
      <c r="B99" s="131"/>
      <c r="C99" s="135">
        <v>60601</v>
      </c>
      <c r="D99" s="136" t="s">
        <v>102</v>
      </c>
      <c r="E99" s="137">
        <v>11388.29</v>
      </c>
      <c r="F99" s="137">
        <v>38497.31</v>
      </c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>
        <f t="shared" si="4"/>
        <v>49885.599999999999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49885.599999999999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129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103</v>
      </c>
      <c r="G107" s="125" t="s">
        <v>104</v>
      </c>
      <c r="H107" s="125" t="s">
        <v>105</v>
      </c>
      <c r="I107" s="125" t="s">
        <v>106</v>
      </c>
      <c r="J107" s="125" t="s">
        <v>107</v>
      </c>
      <c r="K107" s="125" t="s">
        <v>108</v>
      </c>
      <c r="L107" s="125" t="s">
        <v>109</v>
      </c>
      <c r="M107" s="125" t="s">
        <v>110</v>
      </c>
      <c r="N107" s="125" t="s">
        <v>111</v>
      </c>
      <c r="O107" s="125" t="s">
        <v>112</v>
      </c>
      <c r="P107" s="125" t="s">
        <v>113</v>
      </c>
      <c r="Q107" s="125" t="s">
        <v>114</v>
      </c>
      <c r="R107" s="55"/>
      <c r="S107" s="123"/>
      <c r="T107" s="51"/>
      <c r="U107" s="125" t="s">
        <v>114</v>
      </c>
      <c r="V107" s="55"/>
    </row>
    <row r="108" spans="2:22" s="130" customFormat="1" ht="13.5" thickBot="1" x14ac:dyDescent="0.3">
      <c r="B108" s="67"/>
      <c r="C108" s="126" t="s">
        <v>117</v>
      </c>
      <c r="D108" s="127" t="s">
        <v>115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120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461376659.78000027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276060.08999999997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2038690.5499999998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83836.800000000017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7316.84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215073.90000000002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5435384.0900000185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2208162.8099999959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117559.79000000002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1058401.2799999998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210885.01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138900.35999999999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70533.48000000001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6527.7000000000007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2100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813621.57999999984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2945020.8700000006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102082.36000000002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19114318.63000001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11110260.019999996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109119.14000000001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66726076.399999999</v>
      </c>
      <c r="V130" s="133"/>
    </row>
    <row r="131" spans="2:22" x14ac:dyDescent="0.2">
      <c r="B131" s="131"/>
      <c r="C131" s="135">
        <v>40503</v>
      </c>
      <c r="D131" s="136" t="s">
        <v>130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1743260.9600000004</v>
      </c>
      <c r="V131" s="133"/>
    </row>
    <row r="132" spans="2:22" x14ac:dyDescent="0.2">
      <c r="B132" s="131"/>
      <c r="C132" s="135">
        <v>40504</v>
      </c>
      <c r="D132" s="136" t="s">
        <v>131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1906300.2699999991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7209924.3700000001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97419.750000000029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219339.85000000003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126860.12000000001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3633045.5600000015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88018.75</v>
      </c>
      <c r="V138" s="133"/>
    </row>
    <row r="139" spans="2:22" x14ac:dyDescent="0.2">
      <c r="B139" s="131"/>
      <c r="C139" s="135">
        <v>40701</v>
      </c>
      <c r="D139" s="136" t="s">
        <v>48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46846836.389999986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326692.08999999985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182228.05000000002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112992.11000000002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74059.840000000026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4969296.700000003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442692.69999999995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164934.33000000002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1608424.9199999995</v>
      </c>
      <c r="V147" s="133"/>
    </row>
    <row r="148" spans="2:22" x14ac:dyDescent="0.2">
      <c r="B148" s="131"/>
      <c r="C148" s="135">
        <v>40903</v>
      </c>
      <c r="D148" s="136" t="s">
        <v>74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7261760.3099999996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165601.67000000004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135045.15000000002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90717.66</v>
      </c>
      <c r="V151" s="133"/>
    </row>
    <row r="152" spans="2:22" x14ac:dyDescent="0.2">
      <c r="B152" s="131"/>
      <c r="C152" s="135">
        <v>41001</v>
      </c>
      <c r="D152" s="136" t="s">
        <v>135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700301.31000000099</v>
      </c>
      <c r="V152" s="133"/>
    </row>
    <row r="153" spans="2:22" x14ac:dyDescent="0.2">
      <c r="B153" s="131"/>
      <c r="C153" s="135">
        <v>41002</v>
      </c>
      <c r="D153" s="136" t="s">
        <v>61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264710.35000000003</v>
      </c>
      <c r="V153" s="133"/>
    </row>
    <row r="154" spans="2:22" x14ac:dyDescent="0.2">
      <c r="B154" s="131"/>
      <c r="C154" s="135">
        <v>41003</v>
      </c>
      <c r="D154" s="136" t="s">
        <v>62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10941888.92</v>
      </c>
      <c r="V154" s="133"/>
    </row>
    <row r="155" spans="2:22" x14ac:dyDescent="0.2">
      <c r="B155" s="131"/>
      <c r="C155" s="135">
        <v>41005</v>
      </c>
      <c r="D155" s="136" t="s">
        <v>63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937298.22</v>
      </c>
      <c r="V155" s="133"/>
    </row>
    <row r="156" spans="2:22" ht="38.25" x14ac:dyDescent="0.2">
      <c r="B156" s="131"/>
      <c r="C156" s="135">
        <v>41007</v>
      </c>
      <c r="D156" s="136" t="s">
        <v>64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10788.119999999999</v>
      </c>
      <c r="V156" s="133"/>
    </row>
    <row r="157" spans="2:22" x14ac:dyDescent="0.2">
      <c r="B157" s="131"/>
      <c r="C157" s="135">
        <v>41101</v>
      </c>
      <c r="D157" s="136" t="s">
        <v>66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4685002.7600000016</v>
      </c>
      <c r="V157" s="133"/>
    </row>
    <row r="158" spans="2:22" x14ac:dyDescent="0.2">
      <c r="B158" s="131"/>
      <c r="C158" s="135">
        <v>41103</v>
      </c>
      <c r="D158" s="136" t="s">
        <v>67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909956.18000000017</v>
      </c>
      <c r="V158" s="133"/>
    </row>
    <row r="159" spans="2:22" x14ac:dyDescent="0.2">
      <c r="B159" s="131"/>
      <c r="C159" s="135">
        <v>41104</v>
      </c>
      <c r="D159" s="136" t="s">
        <v>68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41751.510000000009</v>
      </c>
      <c r="V159" s="133"/>
    </row>
    <row r="160" spans="2:22" x14ac:dyDescent="0.2">
      <c r="B160" s="131"/>
      <c r="C160" s="135">
        <v>41107</v>
      </c>
      <c r="D160" s="136" t="s">
        <v>69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820881.60000000009</v>
      </c>
      <c r="V160" s="133"/>
    </row>
    <row r="161" spans="2:22" x14ac:dyDescent="0.2">
      <c r="B161" s="131"/>
      <c r="C161" s="135">
        <v>41301</v>
      </c>
      <c r="D161" s="136" t="s">
        <v>70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984736.40999999992</v>
      </c>
      <c r="V161" s="133"/>
    </row>
    <row r="162" spans="2:22" x14ac:dyDescent="0.2">
      <c r="B162" s="131"/>
      <c r="C162" s="135">
        <v>41401</v>
      </c>
      <c r="D162" s="136" t="s">
        <v>71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792632.86999999988</v>
      </c>
      <c r="V162" s="133"/>
    </row>
    <row r="163" spans="2:22" x14ac:dyDescent="0.2">
      <c r="B163" s="131"/>
      <c r="C163" s="135">
        <v>41501</v>
      </c>
      <c r="D163" s="136" t="s">
        <v>72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1240038.74</v>
      </c>
      <c r="V163" s="133"/>
    </row>
    <row r="164" spans="2:22" x14ac:dyDescent="0.2">
      <c r="B164" s="131"/>
      <c r="C164" s="135">
        <v>41503</v>
      </c>
      <c r="D164" s="136" t="s">
        <v>132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1193897.1200000001</v>
      </c>
      <c r="V164" s="133"/>
    </row>
    <row r="165" spans="2:22" x14ac:dyDescent="0.2">
      <c r="B165" s="131"/>
      <c r="C165" s="135">
        <v>41505</v>
      </c>
      <c r="D165" s="136" t="s">
        <v>133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3926370.3600000003</v>
      </c>
      <c r="V165" s="133"/>
    </row>
    <row r="166" spans="2:22" x14ac:dyDescent="0.2">
      <c r="B166" s="131"/>
      <c r="C166" s="135">
        <v>41506</v>
      </c>
      <c r="D166" s="136" t="s">
        <v>74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76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42044035.160000011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12023.16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69056.74000000002</v>
      </c>
      <c r="V169" s="133"/>
    </row>
    <row r="170" spans="2:22" x14ac:dyDescent="0.2">
      <c r="B170" s="131"/>
      <c r="C170" s="135">
        <v>41801</v>
      </c>
      <c r="D170" s="136" t="s">
        <v>77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321533.14999999979</v>
      </c>
      <c r="V170" s="133"/>
    </row>
    <row r="171" spans="2:22" x14ac:dyDescent="0.2">
      <c r="B171" s="131"/>
      <c r="C171" s="135">
        <v>42001</v>
      </c>
      <c r="D171" s="136" t="s">
        <v>78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791711.36999999988</v>
      </c>
      <c r="V171" s="133"/>
    </row>
    <row r="172" spans="2:22" x14ac:dyDescent="0.2">
      <c r="B172" s="131"/>
      <c r="C172" s="135">
        <v>42002</v>
      </c>
      <c r="D172" s="136" t="s">
        <v>79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361277.44000000006</v>
      </c>
      <c r="V172" s="133"/>
    </row>
    <row r="173" spans="2:22" x14ac:dyDescent="0.2">
      <c r="B173" s="131"/>
      <c r="C173" s="135">
        <v>42004</v>
      </c>
      <c r="D173" s="136" t="s">
        <v>80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1158553.6000000001</v>
      </c>
      <c r="V173" s="133"/>
    </row>
    <row r="174" spans="2:22" x14ac:dyDescent="0.2">
      <c r="B174" s="131"/>
      <c r="C174" s="135">
        <v>42101</v>
      </c>
      <c r="D174" s="136" t="s">
        <v>81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3876853.8800000004</v>
      </c>
      <c r="V174" s="133"/>
    </row>
    <row r="175" spans="2:22" x14ac:dyDescent="0.2">
      <c r="B175" s="131"/>
      <c r="C175" s="135">
        <v>42401</v>
      </c>
      <c r="D175" s="136" t="s">
        <v>126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1398404.7799999993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555693.19999999995</v>
      </c>
      <c r="V176" s="133"/>
    </row>
    <row r="177" spans="2:22" x14ac:dyDescent="0.2">
      <c r="B177" s="131"/>
      <c r="C177" s="135">
        <v>42403</v>
      </c>
      <c r="D177" s="136" t="s">
        <v>73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441708.29999999987</v>
      </c>
      <c r="V177" s="133"/>
    </row>
    <row r="178" spans="2:22" x14ac:dyDescent="0.2">
      <c r="B178" s="131"/>
      <c r="C178" s="135">
        <v>42404</v>
      </c>
      <c r="D178" s="136" t="s">
        <v>75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354021.42000000016</v>
      </c>
      <c r="V178" s="133"/>
    </row>
    <row r="179" spans="2:22" x14ac:dyDescent="0.2">
      <c r="B179" s="131"/>
      <c r="C179" s="135">
        <v>42501</v>
      </c>
      <c r="D179" s="136" t="s">
        <v>127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327413.0799999999</v>
      </c>
      <c r="V179" s="133"/>
    </row>
    <row r="180" spans="2:22" x14ac:dyDescent="0.2">
      <c r="B180" s="131"/>
      <c r="C180" s="135">
        <v>42502</v>
      </c>
      <c r="D180" s="136" t="s">
        <v>65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97058.920000000013</v>
      </c>
      <c r="V180" s="133"/>
    </row>
    <row r="181" spans="2:22" x14ac:dyDescent="0.2">
      <c r="B181" s="131"/>
      <c r="C181" s="135">
        <v>50201</v>
      </c>
      <c r="D181" s="136" t="s">
        <v>82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128169.56000000001</v>
      </c>
      <c r="V181" s="133"/>
    </row>
    <row r="182" spans="2:22" x14ac:dyDescent="0.2">
      <c r="B182" s="131"/>
      <c r="C182" s="135">
        <v>50301</v>
      </c>
      <c r="D182" s="136" t="s">
        <v>83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504818.73</v>
      </c>
      <c r="V182" s="133"/>
    </row>
    <row r="183" spans="2:22" x14ac:dyDescent="0.2">
      <c r="B183" s="131"/>
      <c r="C183" s="135">
        <v>50401</v>
      </c>
      <c r="D183" s="136" t="s">
        <v>84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418429.73999999993</v>
      </c>
      <c r="V183" s="133"/>
    </row>
    <row r="184" spans="2:22" x14ac:dyDescent="0.2">
      <c r="B184" s="131"/>
      <c r="C184" s="135">
        <v>50801</v>
      </c>
      <c r="D184" s="136" t="s">
        <v>85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78783.34</v>
      </c>
      <c r="V184" s="133"/>
    </row>
    <row r="185" spans="2:22" x14ac:dyDescent="0.2">
      <c r="B185" s="131"/>
      <c r="C185" s="135">
        <v>50901</v>
      </c>
      <c r="D185" s="136" t="s">
        <v>86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1781713.5999999992</v>
      </c>
      <c r="V185" s="133"/>
    </row>
    <row r="186" spans="2:22" ht="25.5" x14ac:dyDescent="0.2">
      <c r="B186" s="131"/>
      <c r="C186" s="135">
        <v>51001</v>
      </c>
      <c r="D186" s="136" t="s">
        <v>87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130508.56</v>
      </c>
      <c r="V186" s="133"/>
    </row>
    <row r="187" spans="2:22" x14ac:dyDescent="0.2">
      <c r="B187" s="131"/>
      <c r="C187" s="135">
        <v>51101</v>
      </c>
      <c r="D187" s="136" t="s">
        <v>88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60000</v>
      </c>
      <c r="V187" s="133"/>
    </row>
    <row r="188" spans="2:22" x14ac:dyDescent="0.2">
      <c r="B188" s="131"/>
      <c r="C188" s="135">
        <v>51301</v>
      </c>
      <c r="D188" s="136" t="s">
        <v>89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90016.670000000027</v>
      </c>
      <c r="V188" s="133"/>
    </row>
    <row r="189" spans="2:22" x14ac:dyDescent="0.2">
      <c r="B189" s="131"/>
      <c r="C189" s="135">
        <v>51401</v>
      </c>
      <c r="D189" s="136" t="s">
        <v>90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15172.279999999999</v>
      </c>
      <c r="V189" s="133"/>
    </row>
    <row r="190" spans="2:22" x14ac:dyDescent="0.2">
      <c r="B190" s="131"/>
      <c r="C190" s="135">
        <v>51601</v>
      </c>
      <c r="D190" s="136" t="s">
        <v>91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90787.22000000003</v>
      </c>
      <c r="V190" s="133"/>
    </row>
    <row r="191" spans="2:22" x14ac:dyDescent="0.2">
      <c r="B191" s="131"/>
      <c r="C191" s="135">
        <v>51801</v>
      </c>
      <c r="D191" s="136" t="s">
        <v>92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3118952.72</v>
      </c>
      <c r="V191" s="133"/>
    </row>
    <row r="192" spans="2:22" ht="25.5" x14ac:dyDescent="0.2">
      <c r="B192" s="131"/>
      <c r="C192" s="135">
        <v>51901</v>
      </c>
      <c r="D192" s="136" t="s">
        <v>93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76013.170000000013</v>
      </c>
      <c r="V192" s="133"/>
    </row>
    <row r="193" spans="2:22" x14ac:dyDescent="0.2">
      <c r="B193" s="131"/>
      <c r="C193" s="135">
        <v>52001</v>
      </c>
      <c r="D193" s="136" t="s">
        <v>94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333916.99</v>
      </c>
      <c r="V193" s="133"/>
    </row>
    <row r="194" spans="2:22" x14ac:dyDescent="0.2">
      <c r="B194" s="131"/>
      <c r="C194" s="135">
        <v>52301</v>
      </c>
      <c r="D194" s="136" t="s">
        <v>95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66960.36</v>
      </c>
      <c r="V194" s="133"/>
    </row>
    <row r="195" spans="2:22" x14ac:dyDescent="0.2">
      <c r="B195" s="131"/>
      <c r="C195" s="135">
        <v>52401</v>
      </c>
      <c r="D195" s="136" t="s">
        <v>96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18214.559999999998</v>
      </c>
      <c r="V195" s="133"/>
    </row>
    <row r="196" spans="2:22" x14ac:dyDescent="0.2">
      <c r="B196" s="131"/>
      <c r="C196" s="135">
        <v>52601</v>
      </c>
      <c r="D196" s="136" t="s">
        <v>97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107795.48999999999</v>
      </c>
      <c r="V196" s="133"/>
    </row>
    <row r="197" spans="2:22" x14ac:dyDescent="0.2">
      <c r="B197" s="131"/>
      <c r="C197" s="135">
        <v>60101</v>
      </c>
      <c r="D197" s="136" t="s">
        <v>98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113755733.93000001</v>
      </c>
      <c r="V197" s="133"/>
    </row>
    <row r="198" spans="2:22" x14ac:dyDescent="0.2">
      <c r="B198" s="131"/>
      <c r="C198" s="135">
        <v>60201</v>
      </c>
      <c r="D198" s="136" t="s">
        <v>99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61514101.900000006</v>
      </c>
      <c r="V198" s="133"/>
    </row>
    <row r="199" spans="2:22" x14ac:dyDescent="0.2">
      <c r="B199" s="131"/>
      <c r="C199" s="135">
        <v>60301</v>
      </c>
      <c r="D199" s="136" t="s">
        <v>100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9377554.3500000015</v>
      </c>
      <c r="V199" s="133"/>
    </row>
    <row r="200" spans="2:22" x14ac:dyDescent="0.2">
      <c r="B200" s="131"/>
      <c r="C200" s="135">
        <v>60501</v>
      </c>
      <c r="D200" s="136" t="s">
        <v>101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39562.39</v>
      </c>
      <c r="V200" s="133"/>
    </row>
    <row r="201" spans="2:22" x14ac:dyDescent="0.2">
      <c r="B201" s="131"/>
      <c r="C201" s="135">
        <v>60601</v>
      </c>
      <c r="D201" s="136" t="s">
        <v>102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214472.30000000002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UT40zojusYR/5z/kk0lcASio3NOCLLEjyPrCqWc8K33BGNVEd1/RzzG/l94GppStitfD/Js9/lJTZ9psgxkPZw==" saltValue="128JotEP/7r1oK7SRVVshA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2024-03-31T09:55:10Z</dcterms:modified>
</cp:coreProperties>
</file>