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3450" yWindow="-105" windowWidth="19185" windowHeight="10035" tabRatio="777" firstSheet="2" activeTab="2"/>
  </bookViews>
  <sheets>
    <sheet name="Welcome tab" sheetId="12" state="hidden" r:id="rId1"/>
    <sheet name="Core data tab" sheetId="27" state="hidden" r:id="rId2"/>
    <sheet name="Cental Budget_int" sheetId="10" r:id="rId3"/>
    <sheet name="Local Government_int" sheetId="11" r:id="rId4"/>
    <sheet name="Public expenditure_int" sheetId="7" r:id="rId5"/>
    <sheet name="MasterSheet" sheetId="13" state="hidden" r:id="rId6"/>
    <sheet name="Sheet1" sheetId="25" state="hidden" r:id="rId7"/>
  </sheets>
  <definedNames>
    <definedName name="_iva1" localSheetId="2" hidden="1">{#N/A,#N/A,FALSE,"CB";#N/A,#N/A,FALSE,"CMB";#N/A,#N/A,FALSE,"NBFI"}</definedName>
    <definedName name="_iva1" localSheetId="1" hidden="1">{#N/A,#N/A,FALSE,"CB";#N/A,#N/A,FALSE,"CMB";#N/A,#N/A,FALSE,"NBFI"}</definedName>
    <definedName name="_iva1" hidden="1">{#N/A,#N/A,FALSE,"CB";#N/A,#N/A,FALSE,"CMB";#N/A,#N/A,FALSE,"NBFI"}</definedName>
    <definedName name="_iva2" localSheetId="2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2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A" localSheetId="2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vel" localSheetId="2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2" hidden="1">{#N/A,#N/A,FALSE,"CREDIT"}</definedName>
    <definedName name="DE" localSheetId="1" hidden="1">{#N/A,#N/A,FALSE,"CREDIT"}</definedName>
    <definedName name="DE" hidden="1">{#N/A,#N/A,FALSE,"CREDIT"}</definedName>
    <definedName name="E" localSheetId="2" hidden="1">{#N/A,#N/A,FALSE,"DEPO"}</definedName>
    <definedName name="E" localSheetId="1" hidden="1">{#N/A,#N/A,FALSE,"DEPO"}</definedName>
    <definedName name="E" hidden="1">{#N/A,#N/A,FALSE,"DEPO"}</definedName>
    <definedName name="EEE" localSheetId="2" hidden="1">{#N/A,#N/A,FALSE,"EXCISE"}</definedName>
    <definedName name="EEE" localSheetId="1" hidden="1">{#N/A,#N/A,FALSE,"EXCISE"}</definedName>
    <definedName name="EEE" hidden="1">{#N/A,#N/A,FALSE,"EXCISE"}</definedName>
    <definedName name="F" localSheetId="2" hidden="1">{#N/A,#N/A,FALSE,"CB";#N/A,#N/A,FALSE,"CMB";#N/A,#N/A,FALSE,"NBFI"}</definedName>
    <definedName name="F" localSheetId="1" hidden="1">{#N/A,#N/A,FALSE,"CB";#N/A,#N/A,FALSE,"CMB";#N/A,#N/A,FALSE,"NBFI"}</definedName>
    <definedName name="F" hidden="1">{#N/A,#N/A,FALSE,"CB";#N/A,#N/A,FALSE,"CMB";#N/A,#N/A,FALSE,"NBFI"}</definedName>
    <definedName name="FFF" localSheetId="2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2" hidden="1">{#N/A,#N/A,FALSE,"BANKS"}</definedName>
    <definedName name="H" localSheetId="1" hidden="1">{#N/A,#N/A,FALSE,"BANKS"}</definedName>
    <definedName name="H" hidden="1">{#N/A,#N/A,FALSE,"BANKS"}</definedName>
    <definedName name="hello" localSheetId="2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2" hidden="1">{#N/A,#N/A,FALSE,"CB";#N/A,#N/A,FALSE,"CMB";#N/A,#N/A,FALSE,"NBFI"}</definedName>
    <definedName name="iva" localSheetId="1" hidden="1">{#N/A,#N/A,FALSE,"CB";#N/A,#N/A,FALSE,"CMB";#N/A,#N/A,FALSE,"NBFI"}</definedName>
    <definedName name="iva" hidden="1">{#N/A,#N/A,FALSE,"CB";#N/A,#N/A,FALSE,"CMB";#N/A,#N/A,FALSE,"NBFI"}</definedName>
    <definedName name="jan" localSheetId="2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qqq" localSheetId="2" hidden="1">{#N/A,#N/A,FALSE,"EXTRABUDGT"}</definedName>
    <definedName name="qqq" localSheetId="1" hidden="1">{#N/A,#N/A,FALSE,"EXTRABUDGT"}</definedName>
    <definedName name="qqq" hidden="1">{#N/A,#N/A,FALSE,"EXTRABUDGT"}</definedName>
    <definedName name="wrn.BANKS." localSheetId="2" hidden="1">{#N/A,#N/A,FALSE,"BANKS"}</definedName>
    <definedName name="wrn.BANKS." localSheetId="1" hidden="1">{#N/A,#N/A,FALSE,"BANKS"}</definedName>
    <definedName name="wrn.BANKS." hidden="1">{#N/A,#N/A,FALSE,"BANKS"}</definedName>
    <definedName name="wrn.BOP." localSheetId="2" hidden="1">{#N/A,#N/A,FALSE,"BOP"}</definedName>
    <definedName name="wrn.BOP." localSheetId="1" hidden="1">{#N/A,#N/A,FALSE,"BOP"}</definedName>
    <definedName name="wrn.BOP." hidden="1">{#N/A,#N/A,FALSE,"BOP"}</definedName>
    <definedName name="wrn.CREDIT." localSheetId="2" hidden="1">{#N/A,#N/A,FALSE,"CREDIT"}</definedName>
    <definedName name="wrn.CREDIT." localSheetId="1" hidden="1">{#N/A,#N/A,FALSE,"CREDIT"}</definedName>
    <definedName name="wrn.CREDIT." hidden="1">{#N/A,#N/A,FALSE,"CREDIT"}</definedName>
    <definedName name="wrn.DEBTSVC." localSheetId="2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PO." localSheetId="2" hidden="1">{#N/A,#N/A,FALSE,"DEPO"}</definedName>
    <definedName name="wrn.DEPO." localSheetId="1" hidden="1">{#N/A,#N/A,FALSE,"DEPO"}</definedName>
    <definedName name="wrn.DEPO." hidden="1">{#N/A,#N/A,FALSE,"DEPO"}</definedName>
    <definedName name="wrn.EXCISE." localSheetId="2" hidden="1">{#N/A,#N/A,FALSE,"EXCISE"}</definedName>
    <definedName name="wrn.EXCISE." localSheetId="1" hidden="1">{#N/A,#N/A,FALSE,"EXCISE"}</definedName>
    <definedName name="wrn.EXCISE." hidden="1">{#N/A,#N/A,FALSE,"EXCISE"}</definedName>
    <definedName name="wrn.EXRATE." localSheetId="2" hidden="1">{#N/A,#N/A,FALSE,"EXRATE"}</definedName>
    <definedName name="wrn.EXRATE." localSheetId="1" hidden="1">{#N/A,#N/A,FALSE,"EXRATE"}</definedName>
    <definedName name="wrn.EXRATE." hidden="1">{#N/A,#N/A,FALSE,"EXRATE"}</definedName>
    <definedName name="wrn.EXTDEBT." localSheetId="2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RABUDGT." localSheetId="2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2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GDP." localSheetId="2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2" hidden="1">{#N/A,#N/A,FALSE,"GGOVT"}</definedName>
    <definedName name="wrn.GGOVT." localSheetId="1" hidden="1">{#N/A,#N/A,FALSE,"GGOVT"}</definedName>
    <definedName name="wrn.GGOVT." hidden="1">{#N/A,#N/A,FALSE,"GGOVT"}</definedName>
    <definedName name="wrn.GGOVT2." localSheetId="2" hidden="1">{#N/A,#N/A,FALSE,"GGOVT2"}</definedName>
    <definedName name="wrn.GGOVT2." localSheetId="1" hidden="1">{#N/A,#N/A,FALSE,"GGOVT2"}</definedName>
    <definedName name="wrn.GGOVT2." hidden="1">{#N/A,#N/A,FALSE,"GGOVT2"}</definedName>
    <definedName name="wrn.GGOVTPC." localSheetId="2" hidden="1">{#N/A,#N/A,FALSE,"GGOVT%"}</definedName>
    <definedName name="wrn.GGOVTPC." localSheetId="1" hidden="1">{#N/A,#N/A,FALSE,"GGOVT%"}</definedName>
    <definedName name="wrn.GGOVTPC." hidden="1">{#N/A,#N/A,FALSE,"GGOVT%"}</definedName>
    <definedName name="wrn.INCOMETX." localSheetId="2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TERST." localSheetId="2" hidden="1">{#N/A,#N/A,FALSE,"INTERST"}</definedName>
    <definedName name="wrn.INTERST." localSheetId="1" hidden="1">{#N/A,#N/A,FALSE,"INTERST"}</definedName>
    <definedName name="wrn.INTERST." hidden="1">{#N/A,#N/A,FALSE,"INTERST"}</definedName>
    <definedName name="wrn.MAIN." localSheetId="2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2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S." localSheetId="2" hidden="1">{#N/A,#N/A,FALSE,"MS"}</definedName>
    <definedName name="wrn.MS." localSheetId="1" hidden="1">{#N/A,#N/A,FALSE,"MS"}</definedName>
    <definedName name="wrn.MS." hidden="1">{#N/A,#N/A,FALSE,"MS"}</definedName>
    <definedName name="wrn.NBG." localSheetId="2" hidden="1">{#N/A,#N/A,FALSE,"NBG"}</definedName>
    <definedName name="wrn.NBG." localSheetId="1" hidden="1">{#N/A,#N/A,FALSE,"NBG"}</definedName>
    <definedName name="wrn.NBG." hidden="1">{#N/A,#N/A,FALSE,"NBG"}</definedName>
    <definedName name="wrn.PCPI." localSheetId="2" hidden="1">{#N/A,#N/A,FALSE,"PCPI"}</definedName>
    <definedName name="wrn.PCPI." localSheetId="1" hidden="1">{#N/A,#N/A,FALSE,"PCPI"}</definedName>
    <definedName name="wrn.PCPI." hidden="1">{#N/A,#N/A,FALSE,"PCPI"}</definedName>
    <definedName name="wrn.PENSION." localSheetId="2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RUDENT." localSheetId="2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UBLEXP." localSheetId="2" hidden="1">{#N/A,#N/A,FALSE,"PUBLEXP"}</definedName>
    <definedName name="wrn.PUBLEXP." localSheetId="1" hidden="1">{#N/A,#N/A,FALSE,"PUBLEXP"}</definedName>
    <definedName name="wrn.PUBLEXP." hidden="1">{#N/A,#N/A,FALSE,"PUBLEXP"}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2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Staff._.Report._.Tables." localSheetId="2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TE." localSheetId="2" hidden="1">{#N/A,#N/A,FALSE,"STATE"}</definedName>
    <definedName name="wrn.STATE." localSheetId="1" hidden="1">{#N/A,#N/A,FALSE,"STATE"}</definedName>
    <definedName name="wrn.STATE." hidden="1">{#N/A,#N/A,FALSE,"STATE"}</definedName>
    <definedName name="wrn.TAXARREARS." localSheetId="2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PAYRS." localSheetId="2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RADE." localSheetId="2" hidden="1">{#N/A,#N/A,FALSE,"TRADE"}</definedName>
    <definedName name="wrn.TRADE." localSheetId="1" hidden="1">{#N/A,#N/A,FALSE,"TRADE"}</definedName>
    <definedName name="wrn.TRADE." hidden="1">{#N/A,#N/A,FALSE,"TRADE"}</definedName>
    <definedName name="wrn.TRANSPORT." localSheetId="2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UNEMPL." localSheetId="2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2" hidden="1">{#N/A,#N/A,FALSE,"WAGES"}</definedName>
    <definedName name="wrn.WAGES." localSheetId="1" hidden="1">{#N/A,#N/A,FALSE,"WAGES"}</definedName>
    <definedName name="wrn.WAGES." hidden="1">{#N/A,#N/A,FALSE,"WAGES"}</definedName>
    <definedName name="yyy" localSheetId="2" hidden="1">{#N/A,#N/A,FALSE,"MS"}</definedName>
    <definedName name="yyy" localSheetId="1" hidden="1">{#N/A,#N/A,FALSE,"MS"}</definedName>
    <definedName name="yyy" hidden="1">{#N/A,#N/A,FALSE,"MS"}</definedName>
    <definedName name="yyyyy" localSheetId="2" hidden="1">{#N/A,#N/A,FALSE,"INTERST"}</definedName>
    <definedName name="yyyyy" localSheetId="1" hidden="1">{#N/A,#N/A,FALSE,"INTERST"}</definedName>
    <definedName name="yyyyy" hidden="1">{#N/A,#N/A,FALSE,"INTERST"}</definedName>
    <definedName name="Z_05AB59A7_9F04_4F70_A17E_8EF60EF35C7C_.wvu.PrintArea" localSheetId="2" hidden="1">'Cental Budget_int'!$B$12:$C$97</definedName>
    <definedName name="Z_5F444141_AB98_4370_9413_F1F0A45DC16B_.wvu.Cols" localSheetId="4" hidden="1">'Public expenditure_int'!$M:$P</definedName>
    <definedName name="Z_5F444141_AB98_4370_9413_F1F0A45DC16B_.wvu.Rows" localSheetId="4" hidden="1">'Public expenditure_int'!$71:$71,'Public expenditure_int'!$75:$75,'Public expenditure_int'!$68:$68,'Public expenditure_int'!#REF!,'Public expenditure_int'!$91:$91</definedName>
    <definedName name="Z_636A372C_EE02_4B23_8381_E3299ADF8816_.wvu.Cols" localSheetId="2" hidden="1">'Cental Budget_int'!#REF!</definedName>
    <definedName name="Z_7AC1CC92_093E_4DA9_98F8_470D5521A68C_.wvu.Rows" localSheetId="2" hidden="1">'Cental Budget_int'!$50:$54,'Cental Budget_int'!$64:$68,'Cental Budget_int'!$70:$74,'Cental Budget_int'!$89:$89</definedName>
    <definedName name="Z_A32CDCC2_9D7B_41FA_91EC_562A88521235_.wvu.Cols" localSheetId="2" hidden="1">'Cental Budget_int'!#REF!,'Cental Budget_int'!#REF!</definedName>
    <definedName name="Z_A4D59F75_8091_4878_A19C_E6F7EFCC98D0_.wvu.Cols" localSheetId="4" hidden="1">'Public expenditure_int'!#REF!,'Public expenditure_int'!#REF!,'Public expenditure_int'!#REF!,'Public expenditure_int'!#REF!,'Public expenditure_int'!#REF!,'Public expenditure_int'!#REF!,'Public expenditure_int'!$M:$M,'Public expenditure_int'!$O:$O</definedName>
    <definedName name="Z_E484E83A_8AE1_4ACE_A5D4_7D98A52A9B4B_.wvu.Cols" localSheetId="4" hidden="1">'Public expenditure_int'!$M:$P</definedName>
    <definedName name="Z_E484E83A_8AE1_4ACE_A5D4_7D98A52A9B4B_.wvu.Rows" localSheetId="4" hidden="1">'Public expenditure_int'!$71:$71,'Public expenditure_int'!$75:$75,'Public expenditure_int'!$68:$68,'Public expenditure_int'!#REF!,'Public expenditure_int'!$91:$91</definedName>
    <definedName name="Z_F37FAB72_D883_4CEB_A5EC_0FA851AD2DC3_.wvu.Cols" localSheetId="2" hidden="1">'Cental Budget_int'!#REF!</definedName>
  </definedNames>
  <calcPr calcId="162913" refMode="R1C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H79" i="7" l="1"/>
  <c r="H78" i="7"/>
  <c r="F91" i="10"/>
  <c r="F92" i="10"/>
  <c r="H92" i="10"/>
  <c r="H85" i="7" l="1"/>
  <c r="D85" i="7"/>
  <c r="D79" i="7" s="1"/>
  <c r="D95" i="11"/>
  <c r="J85" i="7"/>
  <c r="J79" i="7" s="1"/>
  <c r="F79" i="7"/>
  <c r="G83" i="7"/>
  <c r="E83" i="7"/>
  <c r="J100" i="11"/>
  <c r="J95" i="11" s="1"/>
  <c r="H95" i="11"/>
  <c r="F95" i="11"/>
  <c r="G97" i="11"/>
  <c r="G99" i="11"/>
  <c r="G95" i="10"/>
  <c r="E95" i="10"/>
  <c r="D92" i="10"/>
  <c r="F82" i="7" l="1"/>
  <c r="D80" i="7"/>
  <c r="D84" i="7"/>
  <c r="D82" i="7"/>
  <c r="H82" i="7" l="1"/>
  <c r="H81" i="7"/>
  <c r="J77" i="7" l="1"/>
  <c r="J82" i="7"/>
  <c r="J81" i="7"/>
  <c r="J80" i="7"/>
  <c r="J84" i="7" l="1"/>
  <c r="J76" i="7"/>
  <c r="J75" i="7"/>
  <c r="J74" i="7" s="1"/>
  <c r="J70" i="7"/>
  <c r="J69" i="7"/>
  <c r="J68" i="7"/>
  <c r="J67" i="7"/>
  <c r="J65" i="7"/>
  <c r="J64" i="7"/>
  <c r="J63" i="7"/>
  <c r="J61" i="7"/>
  <c r="J60" i="7"/>
  <c r="J59" i="7"/>
  <c r="J58" i="7"/>
  <c r="J57" i="7"/>
  <c r="J56" i="7"/>
  <c r="J55" i="7"/>
  <c r="J54" i="7"/>
  <c r="J53" i="7"/>
  <c r="J52" i="7"/>
  <c r="J51" i="7"/>
  <c r="J49" i="7"/>
  <c r="J48" i="7"/>
  <c r="J47" i="7"/>
  <c r="J46" i="7"/>
  <c r="J45" i="7"/>
  <c r="J44" i="7"/>
  <c r="J43" i="7"/>
  <c r="J42" i="7"/>
  <c r="J36" i="7"/>
  <c r="J32" i="7"/>
  <c r="K32" i="7" s="1"/>
  <c r="J31" i="7"/>
  <c r="J27" i="7"/>
  <c r="J26" i="7"/>
  <c r="J25" i="7"/>
  <c r="J24" i="7"/>
  <c r="J22" i="7"/>
  <c r="J21" i="7"/>
  <c r="J20" i="7"/>
  <c r="K20" i="7" s="1"/>
  <c r="J19" i="7"/>
  <c r="J18" i="7"/>
  <c r="J17" i="7"/>
  <c r="J16" i="7"/>
  <c r="K16" i="7" s="1"/>
  <c r="J15" i="7"/>
  <c r="J9" i="7"/>
  <c r="K77" i="7" s="1"/>
  <c r="K9" i="7"/>
  <c r="J90" i="11"/>
  <c r="H90" i="11"/>
  <c r="J55" i="11"/>
  <c r="J53" i="11" s="1"/>
  <c r="J15" i="11"/>
  <c r="J14" i="11" s="1"/>
  <c r="J9" i="11"/>
  <c r="J23" i="7" l="1"/>
  <c r="K23" i="7" s="1"/>
  <c r="K45" i="7"/>
  <c r="K49" i="7"/>
  <c r="K27" i="7"/>
  <c r="K46" i="11"/>
  <c r="K97" i="11"/>
  <c r="K24" i="7"/>
  <c r="K31" i="7"/>
  <c r="K68" i="11"/>
  <c r="K93" i="11"/>
  <c r="K84" i="11"/>
  <c r="K101" i="11"/>
  <c r="K30" i="11"/>
  <c r="J54" i="11"/>
  <c r="K54" i="11" s="1"/>
  <c r="K53" i="11"/>
  <c r="J87" i="11"/>
  <c r="J89" i="11" s="1"/>
  <c r="K14" i="11"/>
  <c r="K21" i="11"/>
  <c r="K69" i="11"/>
  <c r="K22" i="11"/>
  <c r="K38" i="11"/>
  <c r="K60" i="11"/>
  <c r="K76" i="11"/>
  <c r="K92" i="11"/>
  <c r="K37" i="11"/>
  <c r="K85" i="11"/>
  <c r="K29" i="11"/>
  <c r="K45" i="11"/>
  <c r="K61" i="11"/>
  <c r="K77" i="11"/>
  <c r="J14" i="7"/>
  <c r="K14" i="7" s="1"/>
  <c r="K17" i="11"/>
  <c r="K25" i="11"/>
  <c r="K33" i="11"/>
  <c r="K41" i="11"/>
  <c r="K49" i="11"/>
  <c r="K56" i="11"/>
  <c r="K64" i="11"/>
  <c r="K72" i="11"/>
  <c r="K80" i="11"/>
  <c r="K96" i="11"/>
  <c r="K54" i="7"/>
  <c r="K58" i="7"/>
  <c r="K68" i="7"/>
  <c r="K76" i="7"/>
  <c r="K84" i="7"/>
  <c r="K61" i="7"/>
  <c r="K18" i="11"/>
  <c r="K26" i="11"/>
  <c r="K34" i="11"/>
  <c r="K42" i="11"/>
  <c r="K50" i="11"/>
  <c r="K57" i="11"/>
  <c r="K65" i="11"/>
  <c r="K73" i="11"/>
  <c r="K81" i="11"/>
  <c r="K98" i="11"/>
  <c r="K42" i="7"/>
  <c r="K46" i="7"/>
  <c r="K51" i="7"/>
  <c r="K55" i="7"/>
  <c r="K59" i="7"/>
  <c r="K64" i="7"/>
  <c r="K80" i="7"/>
  <c r="K69" i="7"/>
  <c r="K15" i="11"/>
  <c r="K19" i="11"/>
  <c r="K23" i="11"/>
  <c r="K27" i="11"/>
  <c r="K31" i="11"/>
  <c r="K35" i="11"/>
  <c r="K39" i="11"/>
  <c r="K43" i="11"/>
  <c r="K47" i="11"/>
  <c r="K51" i="11"/>
  <c r="K58" i="11"/>
  <c r="K62" i="11"/>
  <c r="K66" i="11"/>
  <c r="K70" i="11"/>
  <c r="K74" i="11"/>
  <c r="K78" i="11"/>
  <c r="K82" i="11"/>
  <c r="K86" i="11"/>
  <c r="K90" i="11"/>
  <c r="K99" i="11"/>
  <c r="K17" i="7"/>
  <c r="K21" i="7"/>
  <c r="K25" i="7"/>
  <c r="K15" i="7"/>
  <c r="K43" i="7"/>
  <c r="K47" i="7"/>
  <c r="K52" i="7"/>
  <c r="K56" i="7"/>
  <c r="K60" i="7"/>
  <c r="K65" i="7"/>
  <c r="K81" i="7"/>
  <c r="K37" i="7"/>
  <c r="K53" i="7"/>
  <c r="K74" i="7"/>
  <c r="K16" i="11"/>
  <c r="K20" i="11"/>
  <c r="K24" i="11"/>
  <c r="K28" i="11"/>
  <c r="K32" i="11"/>
  <c r="K36" i="11"/>
  <c r="K40" i="11"/>
  <c r="K44" i="11"/>
  <c r="K48" i="11"/>
  <c r="K52" i="11"/>
  <c r="K55" i="11"/>
  <c r="K59" i="11"/>
  <c r="K63" i="11"/>
  <c r="K67" i="11"/>
  <c r="K71" i="11"/>
  <c r="K75" i="11"/>
  <c r="K79" i="11"/>
  <c r="K83" i="11"/>
  <c r="K91" i="11"/>
  <c r="K18" i="7"/>
  <c r="K22" i="7"/>
  <c r="K26" i="7"/>
  <c r="K19" i="7"/>
  <c r="K44" i="7"/>
  <c r="K48" i="7"/>
  <c r="K67" i="7"/>
  <c r="K41" i="7"/>
  <c r="K57" i="7"/>
  <c r="K82" i="7"/>
  <c r="K38" i="7"/>
  <c r="K66" i="7"/>
  <c r="K75" i="7"/>
  <c r="K83" i="7"/>
  <c r="J35" i="7"/>
  <c r="J62" i="7"/>
  <c r="K62" i="7" s="1"/>
  <c r="K39" i="7"/>
  <c r="K63" i="7"/>
  <c r="J50" i="7"/>
  <c r="K50" i="7" s="1"/>
  <c r="K36" i="7"/>
  <c r="K40" i="7"/>
  <c r="K87" i="11" l="1"/>
  <c r="K89" i="11"/>
  <c r="J88" i="11"/>
  <c r="J33" i="7"/>
  <c r="K35" i="7"/>
  <c r="J94" i="11" l="1"/>
  <c r="K88" i="11"/>
  <c r="K33" i="7"/>
  <c r="J34" i="7"/>
  <c r="K34" i="7" s="1"/>
  <c r="K94" i="11" l="1"/>
  <c r="K95" i="10"/>
  <c r="K96" i="10"/>
  <c r="K94" i="10"/>
  <c r="K93" i="10"/>
  <c r="K89" i="10"/>
  <c r="K90" i="10"/>
  <c r="K88" i="10"/>
  <c r="K83" i="10"/>
  <c r="K82" i="10"/>
  <c r="K81" i="10"/>
  <c r="K80" i="10"/>
  <c r="K79" i="10"/>
  <c r="K78" i="10"/>
  <c r="K71" i="10"/>
  <c r="K67" i="10"/>
  <c r="K68" i="10"/>
  <c r="K69" i="10"/>
  <c r="K70" i="10"/>
  <c r="K66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47" i="10"/>
  <c r="K46" i="10"/>
  <c r="K43" i="10"/>
  <c r="K44" i="10"/>
  <c r="K45" i="10"/>
  <c r="K42" i="10"/>
  <c r="K36" i="10"/>
  <c r="K37" i="10"/>
  <c r="K38" i="10"/>
  <c r="K39" i="10"/>
  <c r="K40" i="10"/>
  <c r="K35" i="10"/>
  <c r="K31" i="10"/>
  <c r="K32" i="10"/>
  <c r="K33" i="10"/>
  <c r="K30" i="10"/>
  <c r="K26" i="10"/>
  <c r="K27" i="10"/>
  <c r="K28" i="10"/>
  <c r="K25" i="10"/>
  <c r="K18" i="10"/>
  <c r="K19" i="10"/>
  <c r="K20" i="10"/>
  <c r="K21" i="10"/>
  <c r="K22" i="10"/>
  <c r="K23" i="10"/>
  <c r="K17" i="10"/>
  <c r="J87" i="10"/>
  <c r="K87" i="10" s="1"/>
  <c r="J65" i="10"/>
  <c r="K65" i="10" s="1"/>
  <c r="J50" i="10"/>
  <c r="K50" i="10" s="1"/>
  <c r="J48" i="10" l="1"/>
  <c r="J41" i="10"/>
  <c r="J34" i="10"/>
  <c r="J29" i="10"/>
  <c r="J24" i="10"/>
  <c r="K24" i="10" s="1"/>
  <c r="J16" i="10"/>
  <c r="K16" i="10" s="1"/>
  <c r="K34" i="10" l="1"/>
  <c r="J29" i="7"/>
  <c r="K29" i="7" s="1"/>
  <c r="K41" i="10"/>
  <c r="J30" i="7"/>
  <c r="K30" i="7" s="1"/>
  <c r="K29" i="10"/>
  <c r="J28" i="7"/>
  <c r="J15" i="10"/>
  <c r="J49" i="10"/>
  <c r="K49" i="10" s="1"/>
  <c r="K48" i="10"/>
  <c r="I95" i="10"/>
  <c r="G82" i="10"/>
  <c r="E82" i="10"/>
  <c r="K28" i="7" l="1"/>
  <c r="J13" i="7"/>
  <c r="K15" i="10"/>
  <c r="J84" i="10"/>
  <c r="K13" i="7" l="1"/>
  <c r="J71" i="7"/>
  <c r="J86" i="10"/>
  <c r="K86" i="10" s="1"/>
  <c r="K84" i="10"/>
  <c r="J85" i="10"/>
  <c r="J72" i="7" l="1"/>
  <c r="K71" i="7"/>
  <c r="K85" i="10"/>
  <c r="J91" i="10"/>
  <c r="J97" i="10" s="1"/>
  <c r="J92" i="10" s="1"/>
  <c r="J78" i="7" l="1"/>
  <c r="K72" i="7"/>
  <c r="J73" i="7"/>
  <c r="K73" i="7" s="1"/>
  <c r="K91" i="10"/>
  <c r="F56" i="7"/>
  <c r="K79" i="7" l="1"/>
  <c r="K92" i="10"/>
  <c r="K97" i="10"/>
  <c r="H36" i="7" l="1"/>
  <c r="H42" i="7"/>
  <c r="H43" i="7"/>
  <c r="H45" i="7"/>
  <c r="H46" i="7"/>
  <c r="H47" i="7"/>
  <c r="H48" i="7"/>
  <c r="H44" i="7"/>
  <c r="H49" i="7"/>
  <c r="H51" i="7"/>
  <c r="H52" i="7"/>
  <c r="H53" i="7"/>
  <c r="H54" i="7"/>
  <c r="H55" i="7"/>
  <c r="H56" i="7"/>
  <c r="H63" i="7"/>
  <c r="H62" i="7" s="1"/>
  <c r="H64" i="7"/>
  <c r="H65" i="7"/>
  <c r="H67" i="7"/>
  <c r="H68" i="7"/>
  <c r="H70" i="7"/>
  <c r="H15" i="7"/>
  <c r="H16" i="7"/>
  <c r="H17" i="7"/>
  <c r="H18" i="7"/>
  <c r="H19" i="7"/>
  <c r="H20" i="7"/>
  <c r="H21" i="7"/>
  <c r="H22" i="7"/>
  <c r="H24" i="7"/>
  <c r="H25" i="7"/>
  <c r="H26" i="7"/>
  <c r="H27" i="7"/>
  <c r="H31" i="7"/>
  <c r="H32" i="7"/>
  <c r="H75" i="7"/>
  <c r="H74" i="7" s="1"/>
  <c r="H76" i="7"/>
  <c r="H80" i="7"/>
  <c r="H84" i="7"/>
  <c r="H9" i="7"/>
  <c r="I82" i="7" s="1"/>
  <c r="H69" i="7"/>
  <c r="H9" i="11"/>
  <c r="H16" i="10"/>
  <c r="H24" i="10"/>
  <c r="I24" i="10" s="1"/>
  <c r="H29" i="10"/>
  <c r="H34" i="10"/>
  <c r="H41" i="10"/>
  <c r="H30" i="7" s="1"/>
  <c r="H50" i="10"/>
  <c r="I82" i="10"/>
  <c r="F15" i="7"/>
  <c r="F16" i="7"/>
  <c r="F17" i="7"/>
  <c r="F18" i="7"/>
  <c r="F19" i="7"/>
  <c r="F20" i="7"/>
  <c r="F21" i="7"/>
  <c r="F22" i="7"/>
  <c r="F24" i="7"/>
  <c r="F25" i="7"/>
  <c r="F26" i="7"/>
  <c r="F27" i="7"/>
  <c r="F34" i="10"/>
  <c r="F29" i="7" s="1"/>
  <c r="F32" i="7"/>
  <c r="F42" i="7"/>
  <c r="F43" i="7"/>
  <c r="F45" i="7"/>
  <c r="F46" i="7"/>
  <c r="F47" i="7"/>
  <c r="F48" i="7"/>
  <c r="F44" i="7"/>
  <c r="F49" i="7"/>
  <c r="F51" i="7"/>
  <c r="F52" i="7"/>
  <c r="F53" i="7"/>
  <c r="F54" i="7"/>
  <c r="F55" i="7"/>
  <c r="F63" i="7"/>
  <c r="F64" i="7"/>
  <c r="F65" i="7"/>
  <c r="F67" i="7"/>
  <c r="F68" i="7"/>
  <c r="F69" i="7"/>
  <c r="F75" i="7"/>
  <c r="F76" i="7"/>
  <c r="F77" i="7"/>
  <c r="F16" i="10"/>
  <c r="G16" i="10" s="1"/>
  <c r="F24" i="10"/>
  <c r="G24" i="10" s="1"/>
  <c r="F29" i="10"/>
  <c r="F41" i="10"/>
  <c r="G41" i="10" s="1"/>
  <c r="F50" i="10"/>
  <c r="F48" i="10" s="1"/>
  <c r="D16" i="10"/>
  <c r="D24" i="10"/>
  <c r="E24" i="10" s="1"/>
  <c r="D29" i="10"/>
  <c r="D28" i="7" s="1"/>
  <c r="D34" i="10"/>
  <c r="D29" i="7" s="1"/>
  <c r="D41" i="10"/>
  <c r="D50" i="10"/>
  <c r="D65" i="10"/>
  <c r="E65" i="10" s="1"/>
  <c r="D71" i="10"/>
  <c r="E71" i="10" s="1"/>
  <c r="D87" i="10"/>
  <c r="E87" i="10" s="1"/>
  <c r="H15" i="11"/>
  <c r="H14" i="11" s="1"/>
  <c r="H55" i="11"/>
  <c r="F80" i="7"/>
  <c r="F81" i="7"/>
  <c r="D81" i="7"/>
  <c r="D69" i="7"/>
  <c r="D15" i="7"/>
  <c r="D16" i="7"/>
  <c r="D17" i="7"/>
  <c r="D18" i="7"/>
  <c r="D19" i="7"/>
  <c r="D20" i="7"/>
  <c r="D21" i="7"/>
  <c r="D22" i="7"/>
  <c r="D24" i="7"/>
  <c r="D25" i="7"/>
  <c r="D26" i="7"/>
  <c r="D27" i="7"/>
  <c r="D31" i="7"/>
  <c r="D32" i="7"/>
  <c r="D43" i="7"/>
  <c r="D45" i="7"/>
  <c r="D46" i="7"/>
  <c r="D47" i="7"/>
  <c r="D48" i="7"/>
  <c r="D44" i="7"/>
  <c r="D49" i="7"/>
  <c r="D51" i="7"/>
  <c r="D52" i="7"/>
  <c r="D53" i="7"/>
  <c r="D54" i="7"/>
  <c r="D55" i="7"/>
  <c r="D63" i="7"/>
  <c r="D64" i="7"/>
  <c r="D65" i="7"/>
  <c r="D67" i="7"/>
  <c r="D68" i="7"/>
  <c r="D75" i="7"/>
  <c r="D76" i="7"/>
  <c r="D77" i="7"/>
  <c r="D9" i="7"/>
  <c r="E36" i="7" s="1"/>
  <c r="F9" i="7"/>
  <c r="F55" i="11"/>
  <c r="F53" i="11" s="1"/>
  <c r="H87" i="10"/>
  <c r="I87" i="10" s="1"/>
  <c r="H65" i="10"/>
  <c r="I65" i="10" s="1"/>
  <c r="I17" i="10"/>
  <c r="I18" i="10"/>
  <c r="I19" i="10"/>
  <c r="I20" i="10"/>
  <c r="I21" i="10"/>
  <c r="I22" i="10"/>
  <c r="I23" i="10"/>
  <c r="I25" i="10"/>
  <c r="I26" i="10"/>
  <c r="I27" i="10"/>
  <c r="I28" i="10"/>
  <c r="I30" i="10"/>
  <c r="I31" i="10"/>
  <c r="I32" i="10"/>
  <c r="I33" i="10"/>
  <c r="I35" i="10"/>
  <c r="I36" i="10"/>
  <c r="I37" i="10"/>
  <c r="I38" i="10"/>
  <c r="I39" i="10"/>
  <c r="I40" i="10"/>
  <c r="I42" i="10"/>
  <c r="I43" i="10"/>
  <c r="I44" i="10"/>
  <c r="I45" i="10"/>
  <c r="I46" i="10"/>
  <c r="I47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3" i="10"/>
  <c r="F90" i="11"/>
  <c r="F14" i="11"/>
  <c r="C72" i="10"/>
  <c r="E72" i="10"/>
  <c r="G72" i="10"/>
  <c r="C73" i="10"/>
  <c r="E73" i="10"/>
  <c r="G73" i="10"/>
  <c r="C74" i="10"/>
  <c r="E74" i="10"/>
  <c r="G74" i="10"/>
  <c r="C75" i="10"/>
  <c r="E75" i="10"/>
  <c r="G75" i="10"/>
  <c r="E76" i="10"/>
  <c r="G76" i="10"/>
  <c r="C77" i="10"/>
  <c r="E77" i="10"/>
  <c r="G77" i="10"/>
  <c r="I34" i="11"/>
  <c r="I78" i="11"/>
  <c r="I31" i="11"/>
  <c r="I52" i="11"/>
  <c r="C11" i="10"/>
  <c r="C9" i="11" s="1"/>
  <c r="C86" i="7"/>
  <c r="D15" i="11"/>
  <c r="D14" i="11" s="1"/>
  <c r="D75" i="11"/>
  <c r="D56" i="11"/>
  <c r="D55" i="11" s="1"/>
  <c r="D90" i="11"/>
  <c r="C85" i="7"/>
  <c r="C82" i="7"/>
  <c r="C81" i="7"/>
  <c r="C80" i="7"/>
  <c r="C79" i="7"/>
  <c r="H57" i="7"/>
  <c r="H58" i="7"/>
  <c r="H59" i="7"/>
  <c r="H60" i="7"/>
  <c r="H61" i="7"/>
  <c r="F57" i="7"/>
  <c r="F58" i="7"/>
  <c r="F59" i="7"/>
  <c r="F60" i="7"/>
  <c r="F61" i="7"/>
  <c r="F37" i="7"/>
  <c r="F38" i="7"/>
  <c r="F39" i="7"/>
  <c r="F40" i="7"/>
  <c r="F41" i="7"/>
  <c r="D57" i="7"/>
  <c r="D58" i="7"/>
  <c r="D60" i="7"/>
  <c r="D61" i="7"/>
  <c r="D37" i="7"/>
  <c r="D38" i="7"/>
  <c r="D39" i="7"/>
  <c r="D40" i="7"/>
  <c r="D41" i="7"/>
  <c r="C78" i="7"/>
  <c r="C77" i="7"/>
  <c r="C76" i="7"/>
  <c r="C75" i="7"/>
  <c r="C74" i="7"/>
  <c r="C73" i="7"/>
  <c r="C71" i="7"/>
  <c r="C69" i="7"/>
  <c r="C68" i="7"/>
  <c r="C67" i="7"/>
  <c r="C66" i="7"/>
  <c r="C65" i="7"/>
  <c r="C64" i="7"/>
  <c r="C63" i="7"/>
  <c r="C62" i="7"/>
  <c r="C61" i="7"/>
  <c r="C60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I12" i="7"/>
  <c r="H12" i="7"/>
  <c r="G12" i="7"/>
  <c r="F12" i="7"/>
  <c r="E12" i="7"/>
  <c r="D12" i="7"/>
  <c r="C11" i="7"/>
  <c r="I9" i="7"/>
  <c r="G9" i="7"/>
  <c r="E9" i="7"/>
  <c r="C102" i="11"/>
  <c r="F9" i="11"/>
  <c r="G74" i="11" s="1"/>
  <c r="C101" i="11"/>
  <c r="C100" i="11"/>
  <c r="C96" i="11"/>
  <c r="C95" i="11"/>
  <c r="C94" i="11"/>
  <c r="C93" i="11"/>
  <c r="C92" i="11"/>
  <c r="C91" i="11"/>
  <c r="C90" i="11"/>
  <c r="C89" i="11"/>
  <c r="C87" i="11"/>
  <c r="C86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I13" i="11"/>
  <c r="H13" i="11"/>
  <c r="G13" i="11"/>
  <c r="F13" i="11"/>
  <c r="E13" i="11"/>
  <c r="D13" i="11"/>
  <c r="C12" i="11"/>
  <c r="D9" i="11"/>
  <c r="C98" i="10"/>
  <c r="C97" i="10"/>
  <c r="I96" i="10"/>
  <c r="G96" i="10"/>
  <c r="E96" i="10"/>
  <c r="C96" i="10"/>
  <c r="I94" i="10"/>
  <c r="G94" i="10"/>
  <c r="E94" i="10"/>
  <c r="C94" i="10"/>
  <c r="I93" i="10"/>
  <c r="G93" i="10"/>
  <c r="E93" i="10"/>
  <c r="C93" i="10"/>
  <c r="C92" i="10"/>
  <c r="C91" i="10"/>
  <c r="I90" i="10"/>
  <c r="G90" i="10"/>
  <c r="E90" i="10"/>
  <c r="C90" i="10"/>
  <c r="I89" i="10"/>
  <c r="G89" i="10"/>
  <c r="E89" i="10"/>
  <c r="C89" i="10"/>
  <c r="I88" i="10"/>
  <c r="G88" i="10"/>
  <c r="E88" i="10"/>
  <c r="C88" i="10"/>
  <c r="G87" i="10"/>
  <c r="C87" i="10"/>
  <c r="C86" i="10"/>
  <c r="C84" i="10"/>
  <c r="G83" i="10"/>
  <c r="E83" i="10"/>
  <c r="C83" i="10"/>
  <c r="G81" i="10"/>
  <c r="E81" i="10"/>
  <c r="C81" i="10"/>
  <c r="G80" i="10"/>
  <c r="E80" i="10"/>
  <c r="C80" i="10"/>
  <c r="G79" i="10"/>
  <c r="E79" i="10"/>
  <c r="C79" i="10"/>
  <c r="G78" i="10"/>
  <c r="E78" i="10"/>
  <c r="C78" i="10"/>
  <c r="G71" i="10"/>
  <c r="C71" i="10"/>
  <c r="G70" i="10"/>
  <c r="E70" i="10"/>
  <c r="C70" i="10"/>
  <c r="G69" i="10"/>
  <c r="E69" i="10"/>
  <c r="C69" i="10"/>
  <c r="G68" i="10"/>
  <c r="E68" i="10"/>
  <c r="C68" i="10"/>
  <c r="G67" i="10"/>
  <c r="E67" i="10"/>
  <c r="C67" i="10"/>
  <c r="G66" i="10"/>
  <c r="E66" i="10"/>
  <c r="C66" i="10"/>
  <c r="G65" i="10"/>
  <c r="C65" i="10"/>
  <c r="G64" i="10"/>
  <c r="E64" i="10"/>
  <c r="C64" i="10"/>
  <c r="G63" i="10"/>
  <c r="E63" i="10"/>
  <c r="C63" i="10"/>
  <c r="G62" i="10"/>
  <c r="E62" i="10"/>
  <c r="C62" i="10"/>
  <c r="G61" i="10"/>
  <c r="E61" i="10"/>
  <c r="C61" i="10"/>
  <c r="G60" i="10"/>
  <c r="E60" i="10"/>
  <c r="C60" i="10"/>
  <c r="G59" i="10"/>
  <c r="E59" i="10"/>
  <c r="C59" i="10"/>
  <c r="G58" i="10"/>
  <c r="E58" i="10"/>
  <c r="C58" i="10"/>
  <c r="G57" i="10"/>
  <c r="E57" i="10"/>
  <c r="C57" i="10"/>
  <c r="G56" i="10"/>
  <c r="E56" i="10"/>
  <c r="C56" i="10"/>
  <c r="G55" i="10"/>
  <c r="E55" i="10"/>
  <c r="C55" i="10"/>
  <c r="G54" i="10"/>
  <c r="E54" i="10"/>
  <c r="C54" i="10"/>
  <c r="G53" i="10"/>
  <c r="E53" i="10"/>
  <c r="C53" i="10"/>
  <c r="G52" i="10"/>
  <c r="E52" i="10"/>
  <c r="C52" i="10"/>
  <c r="G51" i="10"/>
  <c r="E51" i="10"/>
  <c r="C51" i="10"/>
  <c r="C50" i="10"/>
  <c r="C49" i="10"/>
  <c r="C48" i="10"/>
  <c r="G47" i="10"/>
  <c r="E47" i="10"/>
  <c r="C47" i="10"/>
  <c r="G46" i="10"/>
  <c r="E46" i="10"/>
  <c r="C46" i="10"/>
  <c r="G45" i="10"/>
  <c r="E45" i="10"/>
  <c r="C45" i="10"/>
  <c r="G44" i="10"/>
  <c r="E44" i="10"/>
  <c r="C44" i="10"/>
  <c r="G43" i="10"/>
  <c r="E43" i="10"/>
  <c r="C43" i="10"/>
  <c r="G42" i="10"/>
  <c r="E42" i="10"/>
  <c r="C42" i="10"/>
  <c r="C41" i="10"/>
  <c r="G40" i="10"/>
  <c r="E40" i="10"/>
  <c r="C40" i="10"/>
  <c r="G39" i="10"/>
  <c r="E39" i="10"/>
  <c r="C39" i="10"/>
  <c r="G38" i="10"/>
  <c r="E38" i="10"/>
  <c r="C38" i="10"/>
  <c r="G37" i="10"/>
  <c r="E37" i="10"/>
  <c r="C37" i="10"/>
  <c r="G36" i="10"/>
  <c r="E36" i="10"/>
  <c r="C36" i="10"/>
  <c r="G35" i="10"/>
  <c r="E35" i="10"/>
  <c r="C35" i="10"/>
  <c r="C34" i="10"/>
  <c r="G33" i="10"/>
  <c r="E33" i="10"/>
  <c r="C33" i="10"/>
  <c r="G32" i="10"/>
  <c r="E32" i="10"/>
  <c r="C32" i="10"/>
  <c r="G31" i="10"/>
  <c r="E31" i="10"/>
  <c r="C31" i="10"/>
  <c r="G30" i="10"/>
  <c r="E30" i="10"/>
  <c r="C30" i="10"/>
  <c r="C29" i="10"/>
  <c r="G28" i="10"/>
  <c r="E28" i="10"/>
  <c r="C28" i="10"/>
  <c r="G27" i="10"/>
  <c r="E27" i="10"/>
  <c r="C27" i="10"/>
  <c r="G26" i="10"/>
  <c r="E26" i="10"/>
  <c r="C26" i="10"/>
  <c r="G25" i="10"/>
  <c r="E25" i="10"/>
  <c r="C25" i="10"/>
  <c r="C24" i="10"/>
  <c r="G23" i="10"/>
  <c r="E23" i="10"/>
  <c r="C23" i="10"/>
  <c r="G22" i="10"/>
  <c r="E22" i="10"/>
  <c r="C22" i="10"/>
  <c r="G21" i="10"/>
  <c r="E21" i="10"/>
  <c r="C21" i="10"/>
  <c r="G20" i="10"/>
  <c r="E20" i="10"/>
  <c r="C20" i="10"/>
  <c r="G19" i="10"/>
  <c r="E19" i="10"/>
  <c r="C19" i="10"/>
  <c r="G18" i="10"/>
  <c r="E18" i="10"/>
  <c r="C18" i="10"/>
  <c r="G17" i="10"/>
  <c r="E17" i="10"/>
  <c r="C17" i="10"/>
  <c r="E16" i="10"/>
  <c r="C16" i="10"/>
  <c r="C15" i="10"/>
  <c r="I14" i="10"/>
  <c r="H14" i="10"/>
  <c r="G14" i="10"/>
  <c r="F14" i="10"/>
  <c r="E14" i="10"/>
  <c r="D14" i="10"/>
  <c r="C14" i="10"/>
  <c r="C13" i="10"/>
  <c r="D34" i="27"/>
  <c r="E33" i="27"/>
  <c r="E32" i="27"/>
  <c r="E31" i="27"/>
  <c r="O29" i="27"/>
  <c r="O30" i="27" s="1"/>
  <c r="N29" i="27"/>
  <c r="N30" i="27"/>
  <c r="E30" i="27"/>
  <c r="E29" i="27"/>
  <c r="E28" i="27"/>
  <c r="E27" i="27"/>
  <c r="D27" i="27"/>
  <c r="E26" i="27"/>
  <c r="E25" i="27"/>
  <c r="E24" i="27"/>
  <c r="E23" i="27"/>
  <c r="E22" i="27"/>
  <c r="E21" i="27"/>
  <c r="E20" i="27"/>
  <c r="E19" i="27"/>
  <c r="E18" i="27"/>
  <c r="E17" i="27"/>
  <c r="D17" i="27"/>
  <c r="N15" i="27"/>
  <c r="L15" i="27"/>
  <c r="K15" i="27"/>
  <c r="F15" i="27"/>
  <c r="D15" i="27"/>
  <c r="F10" i="27"/>
  <c r="F9" i="27"/>
  <c r="K39" i="12"/>
  <c r="K34" i="12"/>
  <c r="K33" i="12"/>
  <c r="K32" i="12"/>
  <c r="K31" i="12"/>
  <c r="K29" i="12"/>
  <c r="K28" i="12"/>
  <c r="K27" i="12"/>
  <c r="K26" i="12"/>
  <c r="K24" i="12"/>
  <c r="K22" i="12"/>
  <c r="K21" i="12"/>
  <c r="K19" i="12"/>
  <c r="K18" i="12"/>
  <c r="I9" i="12"/>
  <c r="J8" i="12"/>
  <c r="B3" i="12"/>
  <c r="G92" i="11"/>
  <c r="I90" i="11"/>
  <c r="G35" i="11" l="1"/>
  <c r="G49" i="11"/>
  <c r="G61" i="11"/>
  <c r="G20" i="11"/>
  <c r="G83" i="11"/>
  <c r="G34" i="11"/>
  <c r="G26" i="11"/>
  <c r="G69" i="11"/>
  <c r="C9" i="7"/>
  <c r="I44" i="7"/>
  <c r="G23" i="11"/>
  <c r="G66" i="11"/>
  <c r="G82" i="11"/>
  <c r="G48" i="11"/>
  <c r="G58" i="11"/>
  <c r="F15" i="10"/>
  <c r="F84" i="10" s="1"/>
  <c r="I79" i="7"/>
  <c r="G73" i="11"/>
  <c r="E60" i="7"/>
  <c r="I31" i="27"/>
  <c r="G37" i="7"/>
  <c r="G21" i="7"/>
  <c r="I50" i="10"/>
  <c r="H48" i="10"/>
  <c r="G50" i="10"/>
  <c r="H53" i="11"/>
  <c r="H54" i="11" s="1"/>
  <c r="I54" i="11" s="1"/>
  <c r="D48" i="10"/>
  <c r="I16" i="10"/>
  <c r="H15" i="10"/>
  <c r="H84" i="10" s="1"/>
  <c r="H85" i="10" s="1"/>
  <c r="H91" i="10" s="1"/>
  <c r="G60" i="7"/>
  <c r="D15" i="10"/>
  <c r="E15" i="10" s="1"/>
  <c r="G79" i="7"/>
  <c r="F49" i="10"/>
  <c r="G49" i="10" s="1"/>
  <c r="E68" i="7"/>
  <c r="E16" i="7"/>
  <c r="E37" i="7"/>
  <c r="G51" i="7"/>
  <c r="G48" i="7"/>
  <c r="I57" i="7"/>
  <c r="D62" i="7"/>
  <c r="E62" i="7" s="1"/>
  <c r="E41" i="10"/>
  <c r="D30" i="7"/>
  <c r="E30" i="7" s="1"/>
  <c r="H29" i="7"/>
  <c r="I29" i="7" s="1"/>
  <c r="I34" i="10"/>
  <c r="E21" i="7"/>
  <c r="F50" i="7"/>
  <c r="G50" i="7" s="1"/>
  <c r="I81" i="11"/>
  <c r="I33" i="11"/>
  <c r="I46" i="11"/>
  <c r="I96" i="11"/>
  <c r="I98" i="11"/>
  <c r="I24" i="11"/>
  <c r="I55" i="11"/>
  <c r="I101" i="11"/>
  <c r="I37" i="11"/>
  <c r="I83" i="11"/>
  <c r="I93" i="11"/>
  <c r="I20" i="11"/>
  <c r="I56" i="11"/>
  <c r="I60" i="11"/>
  <c r="I86" i="11"/>
  <c r="E51" i="7"/>
  <c r="E17" i="7"/>
  <c r="I83" i="7"/>
  <c r="I66" i="7"/>
  <c r="O26" i="12"/>
  <c r="O27" i="12" s="1"/>
  <c r="I52" i="7"/>
  <c r="I76" i="7"/>
  <c r="I27" i="11"/>
  <c r="I25" i="11"/>
  <c r="E57" i="7"/>
  <c r="G95" i="11"/>
  <c r="D74" i="7"/>
  <c r="E74" i="7" s="1"/>
  <c r="E46" i="7"/>
  <c r="E19" i="7"/>
  <c r="G77" i="7"/>
  <c r="F62" i="7"/>
  <c r="I30" i="7"/>
  <c r="F35" i="7"/>
  <c r="G35" i="7" s="1"/>
  <c r="G15" i="7"/>
  <c r="I26" i="7"/>
  <c r="I62" i="7"/>
  <c r="G96" i="11"/>
  <c r="G79" i="11"/>
  <c r="G19" i="11"/>
  <c r="G31" i="11"/>
  <c r="G52" i="11"/>
  <c r="G27" i="11"/>
  <c r="G62" i="11"/>
  <c r="G70" i="11"/>
  <c r="G93" i="11"/>
  <c r="I75" i="7"/>
  <c r="I59" i="7"/>
  <c r="I37" i="7"/>
  <c r="E44" i="7"/>
  <c r="D35" i="7"/>
  <c r="G67" i="7"/>
  <c r="G52" i="7"/>
  <c r="I80" i="7"/>
  <c r="I32" i="7"/>
  <c r="I16" i="7"/>
  <c r="I43" i="7"/>
  <c r="I56" i="7"/>
  <c r="G86" i="11"/>
  <c r="G78" i="11"/>
  <c r="G90" i="11"/>
  <c r="G30" i="11"/>
  <c r="G22" i="11"/>
  <c r="G57" i="11"/>
  <c r="G65" i="11"/>
  <c r="I84" i="7"/>
  <c r="G58" i="7"/>
  <c r="I64" i="7"/>
  <c r="I58" i="7"/>
  <c r="F87" i="11"/>
  <c r="G87" i="11" s="1"/>
  <c r="D50" i="7"/>
  <c r="E50" i="7" s="1"/>
  <c r="F74" i="7"/>
  <c r="G74" i="7" s="1"/>
  <c r="I31" i="7"/>
  <c r="I55" i="7"/>
  <c r="H50" i="7"/>
  <c r="I50" i="7" s="1"/>
  <c r="I47" i="7"/>
  <c r="I42" i="7"/>
  <c r="I48" i="7"/>
  <c r="I61" i="7"/>
  <c r="D53" i="11"/>
  <c r="D54" i="11" s="1"/>
  <c r="I41" i="10"/>
  <c r="G32" i="7"/>
  <c r="I48" i="10"/>
  <c r="I54" i="7"/>
  <c r="F54" i="11"/>
  <c r="G54" i="11" s="1"/>
  <c r="G53" i="11"/>
  <c r="H35" i="7"/>
  <c r="I63" i="7"/>
  <c r="J31" i="27"/>
  <c r="G45" i="7"/>
  <c r="L31" i="27" s="1"/>
  <c r="I36" i="11"/>
  <c r="I72" i="11"/>
  <c r="I79" i="11"/>
  <c r="I47" i="11"/>
  <c r="I38" i="11"/>
  <c r="I62" i="11"/>
  <c r="I77" i="11"/>
  <c r="I65" i="11"/>
  <c r="E82" i="7"/>
  <c r="E29" i="7"/>
  <c r="E50" i="10"/>
  <c r="I75" i="11"/>
  <c r="I40" i="11"/>
  <c r="I76" i="11"/>
  <c r="I92" i="11"/>
  <c r="I51" i="11"/>
  <c r="I49" i="11"/>
  <c r="I91" i="11"/>
  <c r="I85" i="11"/>
  <c r="I74" i="11"/>
  <c r="G40" i="7"/>
  <c r="H14" i="7"/>
  <c r="I14" i="7" s="1"/>
  <c r="E29" i="10"/>
  <c r="G34" i="10"/>
  <c r="E34" i="10"/>
  <c r="I29" i="10"/>
  <c r="D23" i="7"/>
  <c r="E23" i="7" s="1"/>
  <c r="D14" i="7"/>
  <c r="E14" i="7" s="1"/>
  <c r="G59" i="7"/>
  <c r="G47" i="7"/>
  <c r="G81" i="7"/>
  <c r="G31" i="7"/>
  <c r="G82" i="7"/>
  <c r="I51" i="7"/>
  <c r="G54" i="7"/>
  <c r="I36" i="7"/>
  <c r="E56" i="7"/>
  <c r="I74" i="7"/>
  <c r="G80" i="7"/>
  <c r="I39" i="7"/>
  <c r="G22" i="7"/>
  <c r="E64" i="7"/>
  <c r="G41" i="7"/>
  <c r="G20" i="7"/>
  <c r="G53" i="7"/>
  <c r="G69" i="7"/>
  <c r="G57" i="7"/>
  <c r="G68" i="7"/>
  <c r="G76" i="7"/>
  <c r="I18" i="7"/>
  <c r="E20" i="7"/>
  <c r="I21" i="7"/>
  <c r="I25" i="7"/>
  <c r="G30" i="7"/>
  <c r="E32" i="7"/>
  <c r="E69" i="7"/>
  <c r="E42" i="7"/>
  <c r="E39" i="7"/>
  <c r="E55" i="7"/>
  <c r="G28" i="7"/>
  <c r="G65" i="7"/>
  <c r="G61" i="7"/>
  <c r="I68" i="7"/>
  <c r="I60" i="7"/>
  <c r="I53" i="7"/>
  <c r="I46" i="7"/>
  <c r="I41" i="7"/>
  <c r="I22" i="7"/>
  <c r="I81" i="7"/>
  <c r="E31" i="7"/>
  <c r="G26" i="7"/>
  <c r="I27" i="7"/>
  <c r="I19" i="7"/>
  <c r="I15" i="7"/>
  <c r="G18" i="7"/>
  <c r="G56" i="7"/>
  <c r="G64" i="7"/>
  <c r="G49" i="7"/>
  <c r="G17" i="7"/>
  <c r="G43" i="7"/>
  <c r="G19" i="7"/>
  <c r="G55" i="7"/>
  <c r="G63" i="7"/>
  <c r="E18" i="7"/>
  <c r="G75" i="7"/>
  <c r="G36" i="7"/>
  <c r="I69" i="7"/>
  <c r="G85" i="7"/>
  <c r="G46" i="7"/>
  <c r="G25" i="7"/>
  <c r="G38" i="7"/>
  <c r="G42" i="7"/>
  <c r="G39" i="7"/>
  <c r="G27" i="7"/>
  <c r="G16" i="7"/>
  <c r="I20" i="7"/>
  <c r="I24" i="7"/>
  <c r="I40" i="7"/>
  <c r="I65" i="7"/>
  <c r="G66" i="7"/>
  <c r="E27" i="7"/>
  <c r="E49" i="7"/>
  <c r="E41" i="7"/>
  <c r="E52" i="7"/>
  <c r="G24" i="7"/>
  <c r="G44" i="7"/>
  <c r="I77" i="7"/>
  <c r="I67" i="7"/>
  <c r="I49" i="7"/>
  <c r="I45" i="7"/>
  <c r="M31" i="27" s="1"/>
  <c r="I38" i="7"/>
  <c r="I17" i="7"/>
  <c r="G29" i="7"/>
  <c r="I99" i="11"/>
  <c r="G15" i="10"/>
  <c r="F14" i="7"/>
  <c r="H23" i="7"/>
  <c r="I23" i="7" s="1"/>
  <c r="G29" i="10"/>
  <c r="F23" i="7"/>
  <c r="G23" i="7" s="1"/>
  <c r="H28" i="7"/>
  <c r="I28" i="7" s="1"/>
  <c r="G91" i="11"/>
  <c r="G72" i="11"/>
  <c r="G68" i="11"/>
  <c r="G64" i="11"/>
  <c r="G60" i="11"/>
  <c r="G29" i="11"/>
  <c r="G25" i="11"/>
  <c r="G21" i="11"/>
  <c r="G51" i="11"/>
  <c r="G47" i="11"/>
  <c r="G32" i="11"/>
  <c r="G16" i="11"/>
  <c r="G14" i="11"/>
  <c r="G76" i="11"/>
  <c r="G80" i="11"/>
  <c r="G84" i="11"/>
  <c r="G98" i="11"/>
  <c r="G55" i="11"/>
  <c r="G45" i="11"/>
  <c r="G44" i="11"/>
  <c r="G43" i="11"/>
  <c r="G42" i="11"/>
  <c r="G41" i="11"/>
  <c r="G40" i="11"/>
  <c r="G39" i="11"/>
  <c r="G38" i="11"/>
  <c r="G37" i="11"/>
  <c r="G36" i="11"/>
  <c r="G15" i="11"/>
  <c r="G18" i="11"/>
  <c r="G101" i="11"/>
  <c r="G75" i="11"/>
  <c r="G71" i="11"/>
  <c r="G67" i="11"/>
  <c r="G63" i="11"/>
  <c r="G59" i="11"/>
  <c r="G28" i="11"/>
  <c r="G24" i="11"/>
  <c r="G56" i="11"/>
  <c r="G50" i="11"/>
  <c r="G46" i="11"/>
  <c r="G33" i="11"/>
  <c r="G100" i="11"/>
  <c r="G17" i="11"/>
  <c r="G77" i="11"/>
  <c r="G81" i="11"/>
  <c r="G85" i="11"/>
  <c r="I29" i="11"/>
  <c r="I35" i="11"/>
  <c r="E15" i="7"/>
  <c r="E24" i="7"/>
  <c r="E63" i="7"/>
  <c r="E66" i="7"/>
  <c r="E76" i="7"/>
  <c r="E26" i="7"/>
  <c r="E67" i="7"/>
  <c r="E48" i="7"/>
  <c r="E45" i="7"/>
  <c r="K31" i="27" s="1"/>
  <c r="E54" i="7"/>
  <c r="E61" i="7"/>
  <c r="I28" i="11"/>
  <c r="I44" i="11"/>
  <c r="I64" i="11"/>
  <c r="I80" i="11"/>
  <c r="I63" i="11"/>
  <c r="I19" i="11"/>
  <c r="I39" i="11"/>
  <c r="I59" i="11"/>
  <c r="I21" i="11"/>
  <c r="I61" i="11"/>
  <c r="I22" i="11"/>
  <c r="I18" i="11"/>
  <c r="I58" i="11"/>
  <c r="I100" i="11"/>
  <c r="I42" i="11"/>
  <c r="I82" i="11"/>
  <c r="I50" i="11"/>
  <c r="G84" i="7"/>
  <c r="I95" i="11"/>
  <c r="E58" i="7"/>
  <c r="I14" i="11"/>
  <c r="I15" i="11"/>
  <c r="I45" i="11"/>
  <c r="I69" i="11"/>
  <c r="E25" i="7"/>
  <c r="E38" i="7"/>
  <c r="E77" i="7"/>
  <c r="E75" i="7"/>
  <c r="E22" i="7"/>
  <c r="E28" i="7"/>
  <c r="E65" i="7"/>
  <c r="E47" i="7"/>
  <c r="E43" i="7"/>
  <c r="E40" i="7"/>
  <c r="E53" i="7"/>
  <c r="E80" i="7"/>
  <c r="E81" i="7"/>
  <c r="I32" i="11"/>
  <c r="I48" i="11"/>
  <c r="I68" i="11"/>
  <c r="I84" i="11"/>
  <c r="I71" i="11"/>
  <c r="I23" i="11"/>
  <c r="I43" i="11"/>
  <c r="I67" i="11"/>
  <c r="I30" i="11"/>
  <c r="I70" i="11"/>
  <c r="I41" i="11"/>
  <c r="I26" i="11"/>
  <c r="I66" i="11"/>
  <c r="I17" i="11"/>
  <c r="I57" i="11"/>
  <c r="I73" i="11"/>
  <c r="I16" i="11"/>
  <c r="E84" i="7"/>
  <c r="G48" i="10"/>
  <c r="I15" i="10" l="1"/>
  <c r="H27" i="27"/>
  <c r="F85" i="10"/>
  <c r="F86" i="10"/>
  <c r="G86" i="10" s="1"/>
  <c r="I53" i="11"/>
  <c r="F94" i="11"/>
  <c r="G94" i="11" s="1"/>
  <c r="H87" i="11"/>
  <c r="G92" i="10"/>
  <c r="G97" i="10"/>
  <c r="E35" i="7"/>
  <c r="D33" i="7"/>
  <c r="E33" i="7" s="1"/>
  <c r="K28" i="27" s="1"/>
  <c r="F33" i="7"/>
  <c r="F34" i="7" s="1"/>
  <c r="G34" i="7" s="1"/>
  <c r="J27" i="27"/>
  <c r="F89" i="11"/>
  <c r="G89" i="11" s="1"/>
  <c r="D87" i="11"/>
  <c r="G62" i="7"/>
  <c r="H49" i="10"/>
  <c r="I49" i="10" s="1"/>
  <c r="H33" i="7"/>
  <c r="I33" i="7" s="1"/>
  <c r="I27" i="27"/>
  <c r="F27" i="27"/>
  <c r="I35" i="7"/>
  <c r="D13" i="7"/>
  <c r="G84" i="10"/>
  <c r="I92" i="10"/>
  <c r="I97" i="10"/>
  <c r="G14" i="7"/>
  <c r="F13" i="7"/>
  <c r="G13" i="7" s="1"/>
  <c r="L27" i="27" s="1"/>
  <c r="H13" i="7"/>
  <c r="I84" i="10"/>
  <c r="D84" i="10"/>
  <c r="D85" i="10" s="1"/>
  <c r="D91" i="10" s="1"/>
  <c r="D49" i="10"/>
  <c r="E49" i="10" s="1"/>
  <c r="E48" i="10"/>
  <c r="D34" i="7" l="1"/>
  <c r="E34" i="7" s="1"/>
  <c r="G28" i="27"/>
  <c r="E92" i="10"/>
  <c r="E97" i="10"/>
  <c r="H88" i="11"/>
  <c r="H89" i="11"/>
  <c r="I89" i="11" s="1"/>
  <c r="I87" i="11"/>
  <c r="H86" i="10"/>
  <c r="I86" i="10" s="1"/>
  <c r="H71" i="7"/>
  <c r="G33" i="7"/>
  <c r="L28" i="27" s="1"/>
  <c r="E13" i="7"/>
  <c r="K27" i="27" s="1"/>
  <c r="K29" i="27" s="1"/>
  <c r="D71" i="7"/>
  <c r="D72" i="7" s="1"/>
  <c r="D89" i="11"/>
  <c r="D88" i="11"/>
  <c r="D94" i="11"/>
  <c r="E85" i="10"/>
  <c r="D86" i="10"/>
  <c r="E86" i="10" s="1"/>
  <c r="H34" i="7"/>
  <c r="I34" i="7" s="1"/>
  <c r="O29" i="12"/>
  <c r="M28" i="27"/>
  <c r="G27" i="27"/>
  <c r="E91" i="10"/>
  <c r="G91" i="10"/>
  <c r="G85" i="10"/>
  <c r="F71" i="7"/>
  <c r="F72" i="7" s="1"/>
  <c r="F73" i="7" s="1"/>
  <c r="L29" i="27"/>
  <c r="L32" i="27" s="1"/>
  <c r="I13" i="7"/>
  <c r="M27" i="27" s="1"/>
  <c r="E84" i="10"/>
  <c r="H28" i="27"/>
  <c r="H29" i="27" s="1"/>
  <c r="I85" i="10"/>
  <c r="I91" i="10"/>
  <c r="G29" i="27" l="1"/>
  <c r="M29" i="27"/>
  <c r="M32" i="27" s="1"/>
  <c r="E79" i="7"/>
  <c r="E85" i="7"/>
  <c r="H94" i="11"/>
  <c r="I94" i="11" s="1"/>
  <c r="I88" i="11"/>
  <c r="E71" i="7"/>
  <c r="K30" i="27"/>
  <c r="K33" i="27" s="1"/>
  <c r="K32" i="27"/>
  <c r="I28" i="27"/>
  <c r="I29" i="27" s="1"/>
  <c r="I30" i="27" s="1"/>
  <c r="I33" i="27" s="1"/>
  <c r="E72" i="7"/>
  <c r="D78" i="7"/>
  <c r="E78" i="7" s="1"/>
  <c r="G72" i="7"/>
  <c r="F78" i="7"/>
  <c r="G78" i="7" s="1"/>
  <c r="L30" i="27"/>
  <c r="L33" i="27" s="1"/>
  <c r="J28" i="27"/>
  <c r="J29" i="27" s="1"/>
  <c r="F28" i="27"/>
  <c r="F29" i="27" s="1"/>
  <c r="D73" i="7"/>
  <c r="E73" i="7" s="1"/>
  <c r="G71" i="7"/>
  <c r="G73" i="7"/>
  <c r="H72" i="7"/>
  <c r="I71" i="7"/>
  <c r="M30" i="27" l="1"/>
  <c r="M33" i="27" s="1"/>
  <c r="I32" i="27"/>
  <c r="J30" i="27"/>
  <c r="J33" i="27" s="1"/>
  <c r="J32" i="27"/>
  <c r="I72" i="7"/>
  <c r="H73" i="7"/>
  <c r="I73" i="7" s="1"/>
  <c r="K95" i="11" l="1"/>
  <c r="K100" i="11"/>
  <c r="K85" i="7" l="1"/>
  <c r="K78" i="7"/>
  <c r="I85" i="7"/>
  <c r="I78" i="7"/>
</calcChain>
</file>

<file path=xl/sharedStrings.xml><?xml version="1.0" encoding="utf-8"?>
<sst xmlns="http://schemas.openxmlformats.org/spreadsheetml/2006/main" count="963" uniqueCount="408">
  <si>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</si>
  <si>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</si>
  <si>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</si>
  <si>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</si>
  <si>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</si>
  <si>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</si>
  <si>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</si>
  <si>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</si>
  <si>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</si>
  <si>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</si>
  <si>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</si>
  <si>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</si>
  <si>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</si>
  <si>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</si>
  <si>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</si>
  <si>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</si>
  <si>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</si>
  <si>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</si>
  <si>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</si>
  <si>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</si>
  <si>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</si>
  <si>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</si>
  <si>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</si>
  <si>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</si>
  <si>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</si>
  <si>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</si>
  <si>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</si>
  <si>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</si>
  <si>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</si>
  <si>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</si>
  <si>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</si>
  <si>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</si>
  <si>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</si>
  <si>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</si>
  <si>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</si>
  <si>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</si>
  <si>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</si>
  <si>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</si>
  <si>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</si>
  <si>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</si>
  <si>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</si>
  <si>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</si>
  <si>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</si>
  <si>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</si>
  <si>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</si>
  <si>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</si>
  <si>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</si>
  <si>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</si>
  <si>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</si>
  <si>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</si>
  <si>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</si>
  <si>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</si>
  <si>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</si>
  <si>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</si>
  <si>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</si>
  <si>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</si>
  <si>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</si>
  <si>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</si>
  <si>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</si>
  <si>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</si>
  <si>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</si>
  <si>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</si>
  <si>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</si>
  <si>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</si>
  <si>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</si>
  <si>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</si>
  <si>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</si>
  <si>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</si>
  <si>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</si>
  <si>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</si>
  <si>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</si>
  <si>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</si>
  <si>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</si>
  <si>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</si>
  <si>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</si>
  <si>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</si>
  <si>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</si>
  <si>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</si>
  <si>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</si>
  <si>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</si>
  <si>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</si>
  <si>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</si>
  <si>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</si>
  <si>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</si>
  <si>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</si>
  <si>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</si>
  <si>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</si>
  <si>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</si>
  <si>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</si>
  <si>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</si>
  <si>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</si>
  <si>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</si>
  <si>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</si>
  <si>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</si>
  <si>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</si>
  <si>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</si>
  <si>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</si>
  <si>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</si>
  <si>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</si>
  <si>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</si>
  <si>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</si>
  <si>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</si>
  <si>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</si>
  <si>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</si>
  <si>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</si>
  <si>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</si>
  <si>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</si>
  <si>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</si>
  <si>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</si>
  <si>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</si>
  <si>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</si>
  <si>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</si>
  <si>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</si>
  <si>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</si>
  <si>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</si>
  <si>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</si>
  <si>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</si>
  <si>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</si>
  <si>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</si>
  <si>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</si>
  <si>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</si>
  <si>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</si>
  <si>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</si>
  <si>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</si>
  <si>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</si>
  <si>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</si>
  <si>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</si>
  <si>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</si>
  <si>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</si>
  <si>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</si>
  <si>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</si>
  <si>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</si>
  <si>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</si>
  <si>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</si>
  <si>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</si>
  <si>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</si>
  <si>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</si>
  <si>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</si>
  <si>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</si>
  <si>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</si>
  <si>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</si>
  <si>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</si>
  <si>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</si>
  <si>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</si>
  <si>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</si>
  <si>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</si>
  <si>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</si>
  <si>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</si>
  <si>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</si>
  <si>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</si>
  <si>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</si>
  <si>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</si>
  <si>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</si>
  <si>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</si>
  <si>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</si>
  <si>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</si>
  <si>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</si>
  <si>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</si>
  <si>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</si>
  <si>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</si>
  <si>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</si>
  <si>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</si>
  <si>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</si>
  <si>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</si>
  <si>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</si>
  <si>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</si>
  <si>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</si>
  <si>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</si>
  <si>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</si>
  <si>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</si>
  <si>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</si>
  <si>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</si>
  <si>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</si>
  <si>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</si>
  <si>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</si>
  <si>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</si>
  <si>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</si>
  <si>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</si>
  <si>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</si>
  <si>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</si>
  <si>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</si>
  <si>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</si>
  <si>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</si>
  <si>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</si>
  <si>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</si>
  <si>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</si>
  <si>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</si>
  <si>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</si>
  <si>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</si>
  <si>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</si>
  <si>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</si>
  <si>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</si>
  <si>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</si>
  <si>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</si>
  <si>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</si>
  <si>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</si>
  <si>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</si>
  <si>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</si>
  <si>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</si>
  <si>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</si>
  <si>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</si>
  <si>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</si>
  <si>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</si>
  <si>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</si>
  <si>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</si>
  <si>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</si>
  <si>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</si>
  <si>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</si>
  <si>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</si>
  <si>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</si>
  <si>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</si>
  <si>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</si>
  <si>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</si>
  <si>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</si>
  <si>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</si>
  <si>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</si>
  <si>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</si>
  <si>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Podgorica</t>
  </si>
  <si>
    <t>Cetinje</t>
  </si>
  <si>
    <t>*data represent Ministry of Finance forecast</t>
  </si>
  <si>
    <t>Izvor: ZZZ, Monstat, Ministarstvo finansija</t>
  </si>
  <si>
    <t>Source: Employment Office, Monstat, Ministry of Finance</t>
  </si>
  <si>
    <t>2008.</t>
  </si>
  <si>
    <t>2009.</t>
  </si>
  <si>
    <t>2010.</t>
  </si>
  <si>
    <t>2011.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</si>
  <si>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</si>
  <si>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</si>
  <si>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</si>
  <si>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</si>
  <si>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</si>
  <si>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</si>
  <si>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</si>
  <si>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</si>
  <si>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</si>
  <si>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</si>
  <si>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</si>
  <si>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</si>
  <si>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</si>
  <si>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</si>
  <si>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</si>
  <si>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</si>
  <si>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</si>
  <si>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</si>
  <si>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</si>
  <si>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</si>
  <si>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</si>
  <si>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</si>
  <si>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</si>
  <si>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</si>
  <si>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</si>
  <si>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</si>
  <si>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</si>
  <si>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</si>
  <si>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</si>
  <si>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</si>
  <si>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</si>
  <si>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</si>
  <si>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</si>
  <si>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</si>
  <si>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</si>
  <si>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</si>
  <si>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</si>
  <si>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</si>
  <si>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</si>
  <si>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</si>
  <si>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</si>
  <si>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</si>
  <si>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</si>
  <si>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</si>
  <si>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</si>
  <si>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</si>
  <si>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</si>
  <si>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</si>
  <si>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</si>
  <si>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</si>
  <si>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</si>
  <si>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</si>
  <si>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</si>
  <si>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</si>
  <si>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</si>
  <si>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</si>
  <si>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</si>
  <si>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</si>
  <si>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</si>
  <si>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</si>
  <si>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</si>
  <si>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</si>
  <si>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</si>
  <si>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</si>
  <si>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</si>
  <si>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</si>
  <si>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</si>
  <si>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</si>
  <si>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</si>
  <si>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</si>
  <si>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</si>
  <si>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</si>
  <si>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</si>
  <si>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</si>
  <si>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</si>
  <si>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</si>
  <si>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</si>
  <si>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</si>
  <si>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</si>
  <si>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</si>
  <si>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</si>
  <si>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</si>
  <si>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</si>
  <si>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</si>
  <si>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</si>
  <si>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</si>
  <si>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</si>
  <si>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</si>
  <si>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</si>
  <si>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</si>
  <si>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</si>
  <si>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</si>
  <si>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</si>
  <si>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</si>
  <si>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</si>
  <si>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</si>
  <si>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</si>
  <si>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</si>
  <si>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</si>
  <si>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</si>
  <si>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</si>
  <si>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</si>
  <si>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</si>
  <si>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</si>
  <si>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</si>
  <si>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</si>
  <si>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</si>
  <si>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</si>
  <si>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</si>
  <si>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</si>
  <si>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</si>
  <si>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</si>
  <si>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</si>
  <si>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</si>
  <si>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</si>
  <si>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</si>
  <si>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</si>
  <si>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</si>
  <si>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</si>
  <si>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</si>
  <si>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</si>
  <si>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</si>
  <si>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</si>
  <si>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</si>
  <si>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</si>
  <si>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</si>
  <si>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</si>
  <si>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</si>
  <si>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</si>
  <si>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</si>
  <si>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</si>
  <si>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</si>
  <si>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</si>
  <si>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</si>
  <si>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</si>
  <si>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</si>
  <si>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</si>
  <si>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</si>
  <si>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</si>
  <si>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</si>
  <si>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</si>
  <si>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</si>
  <si>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</si>
  <si>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</si>
  <si>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</si>
  <si>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</si>
  <si>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</si>
  <si>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</si>
  <si>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</si>
  <si>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</si>
  <si>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</si>
  <si>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</si>
  <si>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</si>
  <si>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</si>
  <si>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</si>
  <si>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</si>
  <si>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</si>
  <si>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</si>
  <si>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</si>
  <si>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</si>
  <si>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</si>
  <si>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</si>
  <si>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</si>
  <si>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</si>
  <si>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</si>
  <si>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</si>
  <si>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</si>
  <si>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</si>
  <si>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</si>
  <si>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Transferi budžetu države</t>
  </si>
  <si>
    <t>2012.</t>
  </si>
  <si>
    <t>Miloš Popović</t>
  </si>
  <si>
    <t xml:space="preserve">Podatke pripremio: </t>
  </si>
  <si>
    <r>
      <t>Euro (</t>
    </r>
    <r>
      <rPr>
        <sz val="11"/>
        <rFont val="Calibri"/>
        <family val="2"/>
        <charset val="238"/>
      </rPr>
      <t>€</t>
    </r>
    <r>
      <rPr>
        <sz val="11"/>
        <rFont val="Arial"/>
        <family val="2"/>
        <charset val="238"/>
      </rPr>
      <t>)</t>
    </r>
  </si>
  <si>
    <t>Korigovani suficit/deficit</t>
  </si>
  <si>
    <t>Korigovani suficit/dficit</t>
  </si>
  <si>
    <t xml:space="preserve">Kapitalni budzet </t>
  </si>
  <si>
    <t xml:space="preserve">Kapitalni izdaci tekućeg budžeta </t>
  </si>
  <si>
    <t>Napomena: Informacija je urađena na engleskom i crnogorskom jeziku</t>
  </si>
  <si>
    <t>Primici od otplate kredita</t>
  </si>
  <si>
    <t>Receipts from repayment of loans</t>
  </si>
  <si>
    <t>mil.€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</si>
</sst>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0.000000000"/>
    <numFmt numFmtId="177" formatCode="0,000,,"/>
    <numFmt numFmtId="178" formatCode="0.0"/>
    <numFmt numFmtId="179" formatCode="dd/mm/yy;@"/>
  </numFmts>
  <fonts count="7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7"/>
      <color indexed="18"/>
      <name val="Arial"/>
      <family val="2"/>
    </font>
    <font>
      <sz val="10"/>
      <name val="Times New Roman"/>
      <family val="1"/>
    </font>
    <font>
      <i/>
      <sz val="7"/>
      <color indexed="18"/>
      <name val="Arial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0"/>
      <color rgb="FF323E1A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38"/>
    </font>
    <font>
      <sz val="11"/>
      <color rgb="FFC00000"/>
      <name val="Arial"/>
      <family val="2"/>
      <charset val="238"/>
    </font>
    <font>
      <b/>
      <sz val="10"/>
      <color rgb="FF323E1A"/>
      <name val="Calibri"/>
      <family val="2"/>
      <charset val="238"/>
      <scheme val="minor"/>
    </font>
    <font>
      <sz val="11"/>
      <color theme="3" tint="-0.249977111117893"/>
      <name val="Calibri"/>
      <family val="2"/>
      <scheme val="minor"/>
    </font>
    <font>
      <sz val="10"/>
      <name val="Calibri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FFFFFF"/>
        <bgColor rgb="FF000000"/>
      </patternFill>
    </fill>
  </fills>
  <borders count="6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6">
    <xf numFmtId="0" fontId="0" fillId="0" borderId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14" fillId="0" borderId="0" applyProtection="0"/>
    <xf numFmtId="0" fontId="15" fillId="0" borderId="0">
      <protection locked="0"/>
    </xf>
    <xf numFmtId="0" fontId="15" fillId="0" borderId="0">
      <protection locked="0"/>
    </xf>
    <xf numFmtId="0" fontId="16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>
      <protection locked="0"/>
    </xf>
    <xf numFmtId="2" fontId="14" fillId="0" borderId="0" applyProtection="0"/>
    <xf numFmtId="0" fontId="14" fillId="0" borderId="0" applyNumberFormat="0" applyFont="0" applyFill="0" applyBorder="0" applyAlignment="0" applyProtection="0"/>
    <xf numFmtId="0" fontId="17" fillId="0" borderId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8" fontId="18" fillId="0" borderId="0"/>
    <xf numFmtId="0" fontId="19" fillId="0" borderId="0"/>
    <xf numFmtId="0" fontId="20" fillId="0" borderId="0"/>
    <xf numFmtId="0" fontId="20" fillId="0" borderId="0"/>
    <xf numFmtId="0" fontId="12" fillId="0" borderId="0"/>
    <xf numFmtId="0" fontId="11" fillId="0" borderId="0"/>
    <xf numFmtId="175" fontId="12" fillId="0" borderId="0" applyFont="0" applyFill="0" applyBorder="0" applyAlignment="0" applyProtection="0"/>
    <xf numFmtId="0" fontId="2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67" fillId="0" borderId="0"/>
    <xf numFmtId="43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</cellStyleXfs>
  <cellXfs count="470">
    <xf numFmtId="0" fontId="0" fillId="0" borderId="0" xfId="0"/>
    <xf numFmtId="0" fontId="5" fillId="0" borderId="0" xfId="22" applyFont="1" applyBorder="1" applyAlignment="1">
      <alignment horizontal="right"/>
    </xf>
    <xf numFmtId="0" fontId="8" fillId="0" borderId="0" xfId="22" applyFont="1" applyAlignment="1">
      <alignment wrapText="1"/>
    </xf>
    <xf numFmtId="0" fontId="7" fillId="0" borderId="0" xfId="22" applyFont="1" applyBorder="1" applyAlignment="1">
      <alignment horizontal="center" wrapText="1"/>
    </xf>
    <xf numFmtId="0" fontId="6" fillId="0" borderId="0" xfId="22" applyFont="1" applyBorder="1"/>
    <xf numFmtId="2" fontId="5" fillId="0" borderId="0" xfId="22" applyNumberFormat="1" applyFont="1" applyBorder="1" applyAlignment="1">
      <alignment horizontal="right"/>
    </xf>
    <xf numFmtId="4" fontId="6" fillId="0" borderId="0" xfId="22" applyNumberFormat="1" applyFont="1" applyBorder="1"/>
    <xf numFmtId="0" fontId="9" fillId="0" borderId="0" xfId="22" applyFont="1" applyBorder="1"/>
    <xf numFmtId="2" fontId="5" fillId="0" borderId="0" xfId="22" applyNumberFormat="1" applyFont="1" applyFill="1" applyBorder="1" applyAlignment="1">
      <alignment horizontal="right"/>
    </xf>
    <xf numFmtId="0" fontId="7" fillId="0" borderId="0" xfId="22" applyFont="1" applyBorder="1" applyAlignment="1">
      <alignment horizontal="center"/>
    </xf>
    <xf numFmtId="0" fontId="11" fillId="0" borderId="0" xfId="22" applyFont="1"/>
    <xf numFmtId="49" fontId="11" fillId="0" borderId="0" xfId="22" applyNumberFormat="1" applyFont="1" applyAlignment="1">
      <alignment wrapText="1"/>
    </xf>
    <xf numFmtId="0" fontId="7" fillId="0" borderId="0" xfId="22" applyFont="1" applyBorder="1" applyAlignment="1"/>
    <xf numFmtId="0" fontId="0" fillId="2" borderId="0" xfId="0" applyFill="1"/>
    <xf numFmtId="16" fontId="0" fillId="2" borderId="0" xfId="0" applyNumberFormat="1" applyFill="1"/>
    <xf numFmtId="17" fontId="0" fillId="2" borderId="0" xfId="0" applyNumberFormat="1" applyFill="1"/>
    <xf numFmtId="0" fontId="25" fillId="2" borderId="0" xfId="0" applyFont="1" applyFill="1" applyAlignment="1"/>
    <xf numFmtId="0" fontId="24" fillId="2" borderId="0" xfId="0" applyFont="1" applyFill="1" applyBorder="1" applyAlignment="1">
      <alignment horizontal="right" wrapText="1"/>
    </xf>
    <xf numFmtId="49" fontId="23" fillId="2" borderId="0" xfId="22" applyNumberFormat="1" applyFont="1" applyFill="1" applyBorder="1" applyAlignment="1">
      <alignment wrapText="1"/>
    </xf>
    <xf numFmtId="0" fontId="11" fillId="0" borderId="0" xfId="22" applyFont="1" applyFill="1" applyBorder="1"/>
    <xf numFmtId="0" fontId="11" fillId="0" borderId="0" xfId="22" applyFont="1" applyFill="1"/>
    <xf numFmtId="0" fontId="11" fillId="0" borderId="0" xfId="22" applyFont="1" applyBorder="1"/>
    <xf numFmtId="0" fontId="22" fillId="0" borderId="0" xfId="22" applyFont="1" applyFill="1" applyBorder="1" applyAlignment="1">
      <alignment wrapText="1"/>
    </xf>
    <xf numFmtId="0" fontId="22" fillId="0" borderId="0" xfId="22" applyFont="1" applyFill="1" applyBorder="1" applyAlignment="1">
      <alignment horizontal="center" wrapText="1"/>
    </xf>
    <xf numFmtId="4" fontId="11" fillId="0" borderId="0" xfId="22" applyNumberFormat="1" applyFont="1"/>
    <xf numFmtId="166" fontId="11" fillId="0" borderId="0" xfId="22" applyNumberFormat="1" applyFont="1"/>
    <xf numFmtId="0" fontId="11" fillId="2" borderId="0" xfId="22" applyFont="1" applyFill="1"/>
    <xf numFmtId="0" fontId="11" fillId="2" borderId="0" xfId="22" applyFont="1" applyFill="1" applyBorder="1"/>
    <xf numFmtId="0" fontId="29" fillId="2" borderId="0" xfId="22" applyFont="1" applyFill="1" applyBorder="1"/>
    <xf numFmtId="0" fontId="11" fillId="2" borderId="0" xfId="22" applyFont="1" applyFill="1" applyProtection="1"/>
    <xf numFmtId="0" fontId="10" fillId="2" borderId="0" xfId="22" applyFont="1" applyFill="1" applyBorder="1" applyAlignment="1">
      <alignment vertical="center"/>
    </xf>
    <xf numFmtId="0" fontId="11" fillId="2" borderId="0" xfId="22" applyFont="1" applyFill="1" applyProtection="1">
      <protection locked="0"/>
    </xf>
    <xf numFmtId="49" fontId="11" fillId="2" borderId="0" xfId="22" applyNumberFormat="1" applyFont="1" applyFill="1" applyAlignment="1">
      <alignment wrapText="1"/>
    </xf>
    <xf numFmtId="0" fontId="13" fillId="2" borderId="0" xfId="22" applyFont="1" applyFill="1"/>
    <xf numFmtId="0" fontId="25" fillId="2" borderId="0" xfId="0" applyFont="1" applyFill="1" applyBorder="1" applyAlignment="1"/>
    <xf numFmtId="0" fontId="11" fillId="0" borderId="0" xfId="0" applyFont="1"/>
    <xf numFmtId="0" fontId="23" fillId="0" borderId="0" xfId="0" applyFont="1" applyFill="1" applyAlignment="1">
      <alignment horizontal="center" vertical="center"/>
    </xf>
    <xf numFmtId="0" fontId="11" fillId="0" borderId="0" xfId="22" applyFont="1" applyFill="1" applyBorder="1" applyAlignment="1">
      <alignment horizontal="center" vertical="center" wrapText="1"/>
    </xf>
    <xf numFmtId="0" fontId="30" fillId="2" borderId="0" xfId="0" applyFont="1" applyFill="1" applyAlignment="1">
      <alignment vertical="top"/>
    </xf>
    <xf numFmtId="0" fontId="31" fillId="9" borderId="10" xfId="22" applyFont="1" applyFill="1" applyBorder="1" applyAlignment="1">
      <alignment vertical="center"/>
    </xf>
    <xf numFmtId="0" fontId="0" fillId="2" borderId="0" xfId="0" applyFill="1" applyProtection="1"/>
    <xf numFmtId="0" fontId="0" fillId="0" borderId="0" xfId="0" applyProtection="1"/>
    <xf numFmtId="0" fontId="0" fillId="2" borderId="0" xfId="0" applyFill="1" applyBorder="1" applyAlignment="1" applyProtection="1">
      <alignment vertical="justify" wrapText="1"/>
    </xf>
    <xf numFmtId="0" fontId="0" fillId="2" borderId="0" xfId="0" applyFill="1" applyBorder="1" applyProtection="1"/>
    <xf numFmtId="0" fontId="27" fillId="0" borderId="0" xfId="0" applyFont="1" applyProtection="1"/>
    <xf numFmtId="0" fontId="11" fillId="2" borderId="0" xfId="0" applyFont="1" applyFill="1" applyProtection="1"/>
    <xf numFmtId="0" fontId="26" fillId="2" borderId="0" xfId="0" applyFont="1" applyFill="1" applyProtection="1"/>
    <xf numFmtId="0" fontId="23" fillId="0" borderId="0" xfId="22" applyFont="1" applyFill="1" applyBorder="1" applyAlignment="1">
      <alignment vertical="center"/>
    </xf>
    <xf numFmtId="0" fontId="23" fillId="0" borderId="0" xfId="22" applyFont="1" applyFill="1" applyAlignment="1">
      <alignment vertical="center"/>
    </xf>
    <xf numFmtId="0" fontId="23" fillId="0" borderId="0" xfId="22" applyFont="1" applyFill="1" applyBorder="1" applyAlignment="1">
      <alignment horizontal="center" vertical="center"/>
    </xf>
    <xf numFmtId="2" fontId="23" fillId="0" borderId="0" xfId="22" applyNumberFormat="1" applyFont="1" applyFill="1" applyBorder="1" applyAlignment="1">
      <alignment vertical="center"/>
    </xf>
    <xf numFmtId="2" fontId="23" fillId="0" borderId="0" xfId="22" applyNumberFormat="1" applyFont="1" applyFill="1" applyBorder="1" applyAlignment="1">
      <alignment horizontal="left" vertical="center"/>
    </xf>
    <xf numFmtId="49" fontId="23" fillId="0" borderId="0" xfId="22" applyNumberFormat="1" applyFont="1" applyFill="1" applyBorder="1" applyAlignment="1">
      <alignment vertical="center"/>
    </xf>
    <xf numFmtId="0" fontId="23" fillId="3" borderId="0" xfId="0" applyFont="1" applyFill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23" fillId="0" borderId="0" xfId="22" applyFont="1" applyAlignment="1">
      <alignment vertical="center"/>
    </xf>
    <xf numFmtId="1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16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16" fontId="23" fillId="0" borderId="0" xfId="0" applyNumberFormat="1" applyFont="1" applyFill="1" applyBorder="1" applyAlignment="1">
      <alignment horizontal="left" vertical="center"/>
    </xf>
    <xf numFmtId="17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7" fontId="23" fillId="0" borderId="0" xfId="0" applyNumberFormat="1" applyFont="1" applyFill="1" applyAlignment="1">
      <alignment vertical="center"/>
    </xf>
    <xf numFmtId="4" fontId="23" fillId="0" borderId="0" xfId="22" applyNumberFormat="1" applyFont="1" applyFill="1" applyBorder="1" applyAlignment="1">
      <alignment vertical="center"/>
    </xf>
    <xf numFmtId="165" fontId="23" fillId="0" borderId="0" xfId="22" applyNumberFormat="1" applyFont="1" applyFill="1" applyBorder="1" applyAlignment="1">
      <alignment vertical="center"/>
    </xf>
    <xf numFmtId="4" fontId="32" fillId="0" borderId="0" xfId="22" applyNumberFormat="1" applyFont="1" applyFill="1" applyBorder="1" applyAlignment="1">
      <alignment vertical="center"/>
    </xf>
    <xf numFmtId="165" fontId="32" fillId="0" borderId="0" xfId="22" applyNumberFormat="1" applyFont="1" applyFill="1" applyBorder="1" applyAlignment="1">
      <alignment vertical="center"/>
    </xf>
    <xf numFmtId="49" fontId="23" fillId="0" borderId="0" xfId="22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178" fontId="28" fillId="2" borderId="0" xfId="0" applyNumberFormat="1" applyFont="1" applyFill="1" applyBorder="1" applyAlignment="1">
      <alignment horizontal="center" vertical="center" wrapText="1"/>
    </xf>
    <xf numFmtId="178" fontId="11" fillId="2" borderId="0" xfId="0" applyNumberFormat="1" applyFont="1" applyFill="1" applyBorder="1" applyAlignment="1">
      <alignment horizontal="center" vertical="center" wrapText="1"/>
    </xf>
    <xf numFmtId="178" fontId="28" fillId="2" borderId="0" xfId="0" applyNumberFormat="1" applyFont="1" applyFill="1" applyBorder="1" applyAlignment="1">
      <alignment horizontal="center" vertical="center"/>
    </xf>
    <xf numFmtId="178" fontId="11" fillId="2" borderId="0" xfId="0" applyNumberFormat="1" applyFont="1" applyFill="1" applyBorder="1" applyAlignment="1">
      <alignment horizontal="center" vertical="center"/>
    </xf>
    <xf numFmtId="17" fontId="11" fillId="0" borderId="0" xfId="0" applyNumberFormat="1" applyFont="1"/>
    <xf numFmtId="178" fontId="34" fillId="11" borderId="22" xfId="0" applyNumberFormat="1" applyFont="1" applyFill="1" applyBorder="1" applyAlignment="1">
      <alignment horizontal="center" vertical="center" wrapText="1"/>
    </xf>
    <xf numFmtId="178" fontId="34" fillId="11" borderId="5" xfId="0" applyNumberFormat="1" applyFont="1" applyFill="1" applyBorder="1" applyAlignment="1">
      <alignment horizontal="center" vertical="center" wrapText="1"/>
    </xf>
    <xf numFmtId="178" fontId="34" fillId="11" borderId="62" xfId="0" applyNumberFormat="1" applyFont="1" applyFill="1" applyBorder="1" applyAlignment="1">
      <alignment horizontal="center" vertical="center" wrapText="1"/>
    </xf>
    <xf numFmtId="178" fontId="34" fillId="11" borderId="1" xfId="0" applyNumberFormat="1" applyFont="1" applyFill="1" applyBorder="1" applyAlignment="1">
      <alignment horizontal="center" vertical="center" wrapText="1"/>
    </xf>
    <xf numFmtId="178" fontId="34" fillId="11" borderId="3" xfId="0" applyNumberFormat="1" applyFont="1" applyFill="1" applyBorder="1" applyAlignment="1">
      <alignment horizontal="center" vertical="center" wrapText="1"/>
    </xf>
    <xf numFmtId="178" fontId="34" fillId="11" borderId="18" xfId="0" applyNumberFormat="1" applyFont="1" applyFill="1" applyBorder="1" applyAlignment="1">
      <alignment horizontal="center" vertical="center" wrapText="1"/>
    </xf>
    <xf numFmtId="178" fontId="35" fillId="11" borderId="18" xfId="0" applyNumberFormat="1" applyFont="1" applyFill="1" applyBorder="1" applyAlignment="1">
      <alignment horizontal="center" vertical="center" wrapText="1"/>
    </xf>
    <xf numFmtId="178" fontId="34" fillId="11" borderId="2" xfId="0" applyNumberFormat="1" applyFont="1" applyFill="1" applyBorder="1" applyAlignment="1">
      <alignment horizontal="center" vertical="center" wrapText="1"/>
    </xf>
    <xf numFmtId="178" fontId="34" fillId="11" borderId="48" xfId="0" applyNumberFormat="1" applyFont="1" applyFill="1" applyBorder="1" applyAlignment="1">
      <alignment horizontal="center" vertical="center" wrapText="1"/>
    </xf>
    <xf numFmtId="178" fontId="35" fillId="11" borderId="23" xfId="0" applyNumberFormat="1" applyFont="1" applyFill="1" applyBorder="1" applyAlignment="1">
      <alignment horizontal="center" vertical="center" wrapText="1"/>
    </xf>
    <xf numFmtId="178" fontId="35" fillId="11" borderId="17" xfId="0" applyNumberFormat="1" applyFont="1" applyFill="1" applyBorder="1" applyAlignment="1">
      <alignment horizontal="center" vertical="center" wrapText="1"/>
    </xf>
    <xf numFmtId="178" fontId="35" fillId="11" borderId="1" xfId="0" applyNumberFormat="1" applyFont="1" applyFill="1" applyBorder="1" applyAlignment="1">
      <alignment horizontal="center" vertical="center" wrapText="1"/>
    </xf>
    <xf numFmtId="178" fontId="35" fillId="11" borderId="3" xfId="0" applyNumberFormat="1" applyFont="1" applyFill="1" applyBorder="1" applyAlignment="1">
      <alignment horizontal="center" vertical="center" wrapText="1"/>
    </xf>
    <xf numFmtId="178" fontId="35" fillId="11" borderId="59" xfId="0" applyNumberFormat="1" applyFont="1" applyFill="1" applyBorder="1" applyAlignment="1">
      <alignment horizontal="center" vertical="center" wrapText="1"/>
    </xf>
    <xf numFmtId="178" fontId="35" fillId="11" borderId="60" xfId="0" applyNumberFormat="1" applyFont="1" applyFill="1" applyBorder="1" applyAlignment="1">
      <alignment horizontal="center" vertical="center" wrapText="1"/>
    </xf>
    <xf numFmtId="0" fontId="34" fillId="11" borderId="46" xfId="0" applyFont="1" applyFill="1" applyBorder="1" applyAlignment="1">
      <alignment horizontal="left"/>
    </xf>
    <xf numFmtId="0" fontId="34" fillId="11" borderId="6" xfId="0" applyFont="1" applyFill="1" applyBorder="1" applyAlignment="1">
      <alignment horizontal="left"/>
    </xf>
    <xf numFmtId="0" fontId="34" fillId="11" borderId="33" xfId="0" applyFont="1" applyFill="1" applyBorder="1" applyAlignment="1">
      <alignment horizontal="left"/>
    </xf>
    <xf numFmtId="0" fontId="34" fillId="11" borderId="47" xfId="0" applyFont="1" applyFill="1" applyBorder="1" applyAlignment="1">
      <alignment horizontal="left"/>
    </xf>
    <xf numFmtId="0" fontId="34" fillId="11" borderId="18" xfId="0" applyFont="1" applyFill="1" applyBorder="1" applyAlignment="1">
      <alignment horizontal="left"/>
    </xf>
    <xf numFmtId="16" fontId="36" fillId="12" borderId="9" xfId="0" applyNumberFormat="1" applyFont="1" applyFill="1" applyBorder="1" applyAlignment="1">
      <alignment horizontal="center" wrapText="1"/>
    </xf>
    <xf numFmtId="0" fontId="36" fillId="12" borderId="4" xfId="0" applyFont="1" applyFill="1" applyBorder="1" applyAlignment="1">
      <alignment horizontal="center"/>
    </xf>
    <xf numFmtId="0" fontId="36" fillId="12" borderId="34" xfId="0" applyFont="1" applyFill="1" applyBorder="1" applyAlignment="1">
      <alignment horizontal="center"/>
    </xf>
    <xf numFmtId="0" fontId="36" fillId="12" borderId="19" xfId="0" applyFont="1" applyFill="1" applyBorder="1" applyAlignment="1">
      <alignment horizontal="center"/>
    </xf>
    <xf numFmtId="178" fontId="37" fillId="11" borderId="18" xfId="0" applyNumberFormat="1" applyFont="1" applyFill="1" applyBorder="1" applyAlignment="1">
      <alignment horizontal="center" vertical="center" wrapText="1"/>
    </xf>
    <xf numFmtId="178" fontId="37" fillId="11" borderId="61" xfId="0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 applyProtection="1">
      <alignment horizontal="center"/>
    </xf>
    <xf numFmtId="178" fontId="2" fillId="11" borderId="18" xfId="0" applyNumberFormat="1" applyFont="1" applyFill="1" applyBorder="1" applyAlignment="1">
      <alignment horizontal="center" vertical="center" wrapText="1"/>
    </xf>
    <xf numFmtId="0" fontId="40" fillId="5" borderId="50" xfId="22" applyFont="1" applyFill="1" applyBorder="1" applyAlignment="1">
      <alignment horizontal="center" vertical="center" wrapText="1"/>
    </xf>
    <xf numFmtId="0" fontId="40" fillId="5" borderId="56" xfId="22" applyFont="1" applyFill="1" applyBorder="1" applyAlignment="1">
      <alignment horizontal="center" vertical="center" wrapText="1"/>
    </xf>
    <xf numFmtId="0" fontId="40" fillId="5" borderId="57" xfId="22" applyFont="1" applyFill="1" applyBorder="1" applyAlignment="1">
      <alignment horizontal="center" vertical="center" wrapText="1"/>
    </xf>
    <xf numFmtId="2" fontId="40" fillId="5" borderId="10" xfId="22" applyNumberFormat="1" applyFont="1" applyFill="1" applyBorder="1" applyAlignment="1">
      <alignment vertical="center"/>
    </xf>
    <xf numFmtId="2" fontId="40" fillId="2" borderId="25" xfId="22" applyNumberFormat="1" applyFont="1" applyFill="1" applyBorder="1" applyAlignment="1">
      <alignment vertical="center"/>
    </xf>
    <xf numFmtId="2" fontId="41" fillId="2" borderId="25" xfId="22" applyNumberFormat="1" applyFont="1" applyFill="1" applyBorder="1" applyAlignment="1">
      <alignment vertical="center"/>
    </xf>
    <xf numFmtId="2" fontId="40" fillId="2" borderId="25" xfId="22" applyNumberFormat="1" applyFont="1" applyFill="1" applyBorder="1" applyAlignment="1">
      <alignment vertical="center" wrapText="1"/>
    </xf>
    <xf numFmtId="2" fontId="40" fillId="2" borderId="27" xfId="22" applyNumberFormat="1" applyFont="1" applyFill="1" applyBorder="1" applyAlignment="1">
      <alignment vertical="center"/>
    </xf>
    <xf numFmtId="2" fontId="40" fillId="2" borderId="28" xfId="22" applyNumberFormat="1" applyFont="1" applyFill="1" applyBorder="1" applyAlignment="1">
      <alignment vertical="center"/>
    </xf>
    <xf numFmtId="2" fontId="41" fillId="2" borderId="10" xfId="22" applyNumberFormat="1" applyFont="1" applyFill="1" applyBorder="1" applyAlignment="1">
      <alignment vertical="center"/>
    </xf>
    <xf numFmtId="2" fontId="41" fillId="0" borderId="25" xfId="22" applyNumberFormat="1" applyFont="1" applyFill="1" applyBorder="1" applyAlignment="1">
      <alignment vertical="center"/>
    </xf>
    <xf numFmtId="2" fontId="40" fillId="2" borderId="29" xfId="22" applyNumberFormat="1" applyFont="1" applyFill="1" applyBorder="1" applyAlignment="1">
      <alignment vertical="center"/>
    </xf>
    <xf numFmtId="2" fontId="43" fillId="2" borderId="0" xfId="22" applyNumberFormat="1" applyFont="1" applyFill="1" applyBorder="1" applyAlignment="1">
      <alignment vertical="center"/>
    </xf>
    <xf numFmtId="0" fontId="22" fillId="2" borderId="0" xfId="22" applyFont="1" applyFill="1" applyBorder="1" applyAlignment="1">
      <alignment wrapText="1"/>
    </xf>
    <xf numFmtId="0" fontId="22" fillId="2" borderId="0" xfId="22" applyFont="1" applyFill="1" applyBorder="1" applyAlignment="1">
      <alignment horizontal="center" wrapText="1"/>
    </xf>
    <xf numFmtId="165" fontId="46" fillId="5" borderId="9" xfId="22" applyNumberFormat="1" applyFont="1" applyFill="1" applyBorder="1" applyAlignment="1">
      <alignment vertical="center"/>
    </xf>
    <xf numFmtId="4" fontId="46" fillId="5" borderId="35" xfId="22" applyNumberFormat="1" applyFont="1" applyFill="1" applyBorder="1" applyAlignment="1">
      <alignment vertical="center"/>
    </xf>
    <xf numFmtId="165" fontId="46" fillId="2" borderId="45" xfId="22" applyNumberFormat="1" applyFont="1" applyFill="1" applyBorder="1" applyAlignment="1">
      <alignment vertical="center"/>
    </xf>
    <xf numFmtId="4" fontId="46" fillId="2" borderId="26" xfId="22" applyNumberFormat="1" applyFont="1" applyFill="1" applyBorder="1" applyAlignment="1">
      <alignment vertical="center"/>
    </xf>
    <xf numFmtId="165" fontId="44" fillId="2" borderId="45" xfId="22" applyNumberFormat="1" applyFont="1" applyFill="1" applyBorder="1" applyAlignment="1">
      <alignment vertical="center"/>
    </xf>
    <xf numFmtId="4" fontId="44" fillId="2" borderId="26" xfId="22" applyNumberFormat="1" applyFont="1" applyFill="1" applyBorder="1" applyAlignment="1">
      <alignment vertical="center"/>
    </xf>
    <xf numFmtId="4" fontId="46" fillId="5" borderId="4" xfId="22" applyNumberFormat="1" applyFont="1" applyFill="1" applyBorder="1" applyAlignment="1">
      <alignment vertical="center"/>
    </xf>
    <xf numFmtId="165" fontId="46" fillId="2" borderId="15" xfId="22" applyNumberFormat="1" applyFont="1" applyFill="1" applyBorder="1" applyAlignment="1">
      <alignment vertical="center"/>
    </xf>
    <xf numFmtId="4" fontId="46" fillId="2" borderId="58" xfId="22" applyNumberFormat="1" applyFont="1" applyFill="1" applyBorder="1" applyAlignment="1">
      <alignment vertical="center"/>
    </xf>
    <xf numFmtId="165" fontId="44" fillId="2" borderId="9" xfId="22" applyNumberFormat="1" applyFont="1" applyFill="1" applyBorder="1" applyAlignment="1">
      <alignment vertical="center"/>
    </xf>
    <xf numFmtId="4" fontId="44" fillId="2" borderId="4" xfId="22" applyNumberFormat="1" applyFont="1" applyFill="1" applyBorder="1" applyAlignment="1">
      <alignment vertical="center"/>
    </xf>
    <xf numFmtId="165" fontId="44" fillId="0" borderId="45" xfId="22" applyNumberFormat="1" applyFont="1" applyFill="1" applyBorder="1" applyAlignment="1">
      <alignment vertical="center"/>
    </xf>
    <xf numFmtId="4" fontId="44" fillId="0" borderId="26" xfId="22" applyNumberFormat="1" applyFont="1" applyFill="1" applyBorder="1" applyAlignment="1">
      <alignment vertical="center"/>
    </xf>
    <xf numFmtId="0" fontId="41" fillId="2" borderId="0" xfId="0" applyFont="1" applyFill="1"/>
    <xf numFmtId="0" fontId="41" fillId="0" borderId="0" xfId="0" applyFont="1"/>
    <xf numFmtId="0" fontId="41" fillId="2" borderId="0" xfId="0" applyFont="1" applyFill="1" applyBorder="1"/>
    <xf numFmtId="0" fontId="41" fillId="0" borderId="0" xfId="0" applyFont="1" applyBorder="1"/>
    <xf numFmtId="0" fontId="40" fillId="2" borderId="0" xfId="0" applyFont="1" applyFill="1"/>
    <xf numFmtId="0" fontId="40" fillId="8" borderId="29" xfId="0" applyFont="1" applyFill="1" applyBorder="1" applyAlignment="1">
      <alignment horizontal="center" vertical="center" wrapText="1"/>
    </xf>
    <xf numFmtId="0" fontId="40" fillId="8" borderId="16" xfId="0" applyFont="1" applyFill="1" applyBorder="1" applyAlignment="1">
      <alignment horizontal="center" vertical="center" wrapText="1"/>
    </xf>
    <xf numFmtId="2" fontId="40" fillId="8" borderId="10" xfId="0" applyNumberFormat="1" applyFont="1" applyFill="1" applyBorder="1" applyAlignment="1">
      <alignment horizontal="left" vertical="center" wrapText="1"/>
    </xf>
    <xf numFmtId="165" fontId="40" fillId="8" borderId="9" xfId="0" applyNumberFormat="1" applyFont="1" applyFill="1" applyBorder="1"/>
    <xf numFmtId="4" fontId="40" fillId="8" borderId="19" xfId="0" applyNumberFormat="1" applyFont="1" applyFill="1" applyBorder="1"/>
    <xf numFmtId="2" fontId="40" fillId="2" borderId="27" xfId="0" applyNumberFormat="1" applyFont="1" applyFill="1" applyBorder="1" applyAlignment="1">
      <alignment vertical="center" wrapText="1"/>
    </xf>
    <xf numFmtId="165" fontId="40" fillId="2" borderId="44" xfId="0" applyNumberFormat="1" applyFont="1" applyFill="1" applyBorder="1"/>
    <xf numFmtId="4" fontId="40" fillId="2" borderId="51" xfId="0" applyNumberFormat="1" applyFont="1" applyFill="1" applyBorder="1"/>
    <xf numFmtId="2" fontId="41" fillId="2" borderId="52" xfId="0" applyNumberFormat="1" applyFont="1" applyFill="1" applyBorder="1" applyAlignment="1">
      <alignment vertical="center" wrapText="1"/>
    </xf>
    <xf numFmtId="165" fontId="41" fillId="2" borderId="45" xfId="0" applyNumberFormat="1" applyFont="1" applyFill="1" applyBorder="1"/>
    <xf numFmtId="4" fontId="41" fillId="2" borderId="16" xfId="0" applyNumberFormat="1" applyFont="1" applyFill="1" applyBorder="1"/>
    <xf numFmtId="2" fontId="40" fillId="2" borderId="52" xfId="0" applyNumberFormat="1" applyFont="1" applyFill="1" applyBorder="1" applyAlignment="1">
      <alignment vertical="center" wrapText="1"/>
    </xf>
    <xf numFmtId="165" fontId="40" fillId="2" borderId="45" xfId="0" applyNumberFormat="1" applyFont="1" applyFill="1" applyBorder="1"/>
    <xf numFmtId="4" fontId="40" fillId="2" borderId="16" xfId="0" applyNumberFormat="1" applyFont="1" applyFill="1" applyBorder="1"/>
    <xf numFmtId="2" fontId="40" fillId="2" borderId="14" xfId="0" applyNumberFormat="1" applyFont="1" applyFill="1" applyBorder="1" applyAlignment="1">
      <alignment vertical="center" wrapText="1"/>
    </xf>
    <xf numFmtId="165" fontId="40" fillId="2" borderId="9" xfId="0" applyNumberFormat="1" applyFont="1" applyFill="1" applyBorder="1"/>
    <xf numFmtId="4" fontId="40" fillId="2" borderId="19" xfId="0" applyNumberFormat="1" applyFont="1" applyFill="1" applyBorder="1"/>
    <xf numFmtId="2" fontId="40" fillId="8" borderId="14" xfId="0" applyNumberFormat="1" applyFont="1" applyFill="1" applyBorder="1" applyAlignment="1">
      <alignment vertical="center"/>
    </xf>
    <xf numFmtId="165" fontId="40" fillId="8" borderId="41" xfId="0" applyNumberFormat="1" applyFont="1" applyFill="1" applyBorder="1"/>
    <xf numFmtId="2" fontId="40" fillId="8" borderId="14" xfId="0" applyNumberFormat="1" applyFont="1" applyFill="1" applyBorder="1" applyAlignment="1">
      <alignment horizontal="left" vertical="center"/>
    </xf>
    <xf numFmtId="4" fontId="40" fillId="8" borderId="35" xfId="0" applyNumberFormat="1" applyFont="1" applyFill="1" applyBorder="1"/>
    <xf numFmtId="49" fontId="40" fillId="2" borderId="27" xfId="0" applyNumberFormat="1" applyFont="1" applyFill="1" applyBorder="1" applyAlignment="1">
      <alignment vertical="center" wrapText="1"/>
    </xf>
    <xf numFmtId="49" fontId="40" fillId="2" borderId="52" xfId="0" applyNumberFormat="1" applyFont="1" applyFill="1" applyBorder="1" applyAlignment="1">
      <alignment vertical="center" wrapText="1"/>
    </xf>
    <xf numFmtId="49" fontId="41" fillId="2" borderId="52" xfId="0" applyNumberFormat="1" applyFont="1" applyFill="1" applyBorder="1" applyAlignment="1">
      <alignment vertical="center" wrapText="1"/>
    </xf>
    <xf numFmtId="0" fontId="41" fillId="0" borderId="0" xfId="0" applyFont="1" applyFill="1" applyBorder="1"/>
    <xf numFmtId="0" fontId="41" fillId="0" borderId="0" xfId="0" applyFont="1" applyFill="1"/>
    <xf numFmtId="49" fontId="40" fillId="2" borderId="28" xfId="0" applyNumberFormat="1" applyFont="1" applyFill="1" applyBorder="1" applyAlignment="1">
      <alignment vertical="center" wrapText="1"/>
    </xf>
    <xf numFmtId="165" fontId="40" fillId="2" borderId="15" xfId="0" applyNumberFormat="1" applyFont="1" applyFill="1" applyBorder="1"/>
    <xf numFmtId="4" fontId="40" fillId="2" borderId="54" xfId="0" applyNumberFormat="1" applyFont="1" applyFill="1" applyBorder="1"/>
    <xf numFmtId="49" fontId="41" fillId="2" borderId="14" xfId="0" applyNumberFormat="1" applyFont="1" applyFill="1" applyBorder="1" applyAlignment="1">
      <alignment vertical="center" wrapText="1"/>
    </xf>
    <xf numFmtId="165" fontId="40" fillId="2" borderId="22" xfId="0" applyNumberFormat="1" applyFont="1" applyFill="1" applyBorder="1"/>
    <xf numFmtId="4" fontId="40" fillId="2" borderId="49" xfId="0" applyNumberFormat="1" applyFont="1" applyFill="1" applyBorder="1"/>
    <xf numFmtId="49" fontId="40" fillId="2" borderId="14" xfId="0" applyNumberFormat="1" applyFont="1" applyFill="1" applyBorder="1" applyAlignment="1">
      <alignment vertical="center" wrapText="1"/>
    </xf>
    <xf numFmtId="4" fontId="40" fillId="2" borderId="35" xfId="0" applyNumberFormat="1" applyFont="1" applyFill="1" applyBorder="1"/>
    <xf numFmtId="49" fontId="40" fillId="8" borderId="14" xfId="0" applyNumberFormat="1" applyFont="1" applyFill="1" applyBorder="1" applyAlignment="1">
      <alignment vertical="center" wrapText="1"/>
    </xf>
    <xf numFmtId="49" fontId="41" fillId="2" borderId="27" xfId="0" applyNumberFormat="1" applyFont="1" applyFill="1" applyBorder="1" applyAlignment="1">
      <alignment vertical="center" wrapText="1"/>
    </xf>
    <xf numFmtId="165" fontId="41" fillId="2" borderId="44" xfId="0" applyNumberFormat="1" applyFont="1" applyFill="1" applyBorder="1"/>
    <xf numFmtId="4" fontId="41" fillId="2" borderId="53" xfId="0" applyNumberFormat="1" applyFont="1" applyFill="1" applyBorder="1"/>
    <xf numFmtId="4" fontId="41" fillId="2" borderId="42" xfId="0" applyNumberFormat="1" applyFont="1" applyFill="1" applyBorder="1"/>
    <xf numFmtId="0" fontId="41" fillId="2" borderId="27" xfId="0" applyNumberFormat="1" applyFont="1" applyFill="1" applyBorder="1" applyAlignment="1">
      <alignment vertical="center" wrapText="1"/>
    </xf>
    <xf numFmtId="4" fontId="41" fillId="2" borderId="51" xfId="0" applyNumberFormat="1" applyFont="1" applyFill="1" applyBorder="1"/>
    <xf numFmtId="0" fontId="41" fillId="2" borderId="52" xfId="0" applyNumberFormat="1" applyFont="1" applyFill="1" applyBorder="1" applyAlignment="1">
      <alignment vertical="center" wrapText="1"/>
    </xf>
    <xf numFmtId="4" fontId="41" fillId="2" borderId="20" xfId="0" applyNumberFormat="1" applyFont="1" applyFill="1" applyBorder="1"/>
    <xf numFmtId="49" fontId="41" fillId="2" borderId="28" xfId="0" applyNumberFormat="1" applyFont="1" applyFill="1" applyBorder="1" applyAlignment="1">
      <alignment vertical="center" wrapText="1"/>
    </xf>
    <xf numFmtId="165" fontId="41" fillId="2" borderId="29" xfId="0" applyNumberFormat="1" applyFont="1" applyFill="1" applyBorder="1"/>
    <xf numFmtId="4" fontId="41" fillId="2" borderId="54" xfId="0" applyNumberFormat="1" applyFont="1" applyFill="1" applyBorder="1"/>
    <xf numFmtId="2" fontId="40" fillId="2" borderId="0" xfId="0" applyNumberFormat="1" applyFont="1" applyFill="1" applyBorder="1" applyAlignment="1">
      <alignment wrapText="1"/>
    </xf>
    <xf numFmtId="49" fontId="41" fillId="2" borderId="0" xfId="0" applyNumberFormat="1" applyFont="1" applyFill="1" applyAlignment="1">
      <alignment wrapText="1"/>
    </xf>
    <xf numFmtId="49" fontId="41" fillId="2" borderId="0" xfId="0" applyNumberFormat="1" applyFont="1" applyFill="1" applyBorder="1" applyAlignment="1">
      <alignment wrapText="1"/>
    </xf>
    <xf numFmtId="49" fontId="40" fillId="2" borderId="0" xfId="0" applyNumberFormat="1" applyFont="1" applyFill="1" applyBorder="1" applyAlignment="1">
      <alignment wrapText="1"/>
    </xf>
    <xf numFmtId="49" fontId="41" fillId="0" borderId="0" xfId="0" applyNumberFormat="1" applyFont="1" applyAlignment="1">
      <alignment wrapText="1"/>
    </xf>
    <xf numFmtId="0" fontId="41" fillId="2" borderId="0" xfId="0" applyFont="1" applyFill="1" applyAlignment="1"/>
    <xf numFmtId="0" fontId="47" fillId="10" borderId="10" xfId="22" applyFont="1" applyFill="1" applyBorder="1" applyAlignment="1">
      <alignment vertical="center"/>
    </xf>
    <xf numFmtId="4" fontId="41" fillId="0" borderId="0" xfId="0" applyNumberFormat="1" applyFont="1" applyFill="1" applyBorder="1"/>
    <xf numFmtId="0" fontId="40" fillId="0" borderId="0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right"/>
    </xf>
    <xf numFmtId="0" fontId="40" fillId="0" borderId="0" xfId="0" applyFont="1" applyFill="1" applyBorder="1" applyAlignment="1">
      <alignment horizontal="right"/>
    </xf>
    <xf numFmtId="0" fontId="49" fillId="0" borderId="0" xfId="0" applyFont="1" applyFill="1" applyBorder="1" applyAlignment="1"/>
    <xf numFmtId="0" fontId="41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horizontal="center" wrapText="1"/>
    </xf>
    <xf numFmtId="0" fontId="49" fillId="0" borderId="0" xfId="0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right"/>
    </xf>
    <xf numFmtId="0" fontId="50" fillId="0" borderId="0" xfId="0" applyFont="1" applyFill="1" applyBorder="1"/>
    <xf numFmtId="2" fontId="40" fillId="0" borderId="0" xfId="0" applyNumberFormat="1" applyFont="1" applyFill="1" applyBorder="1" applyAlignment="1">
      <alignment horizontal="right"/>
    </xf>
    <xf numFmtId="166" fontId="41" fillId="0" borderId="0" xfId="0" applyNumberFormat="1" applyFont="1" applyFill="1" applyBorder="1"/>
    <xf numFmtId="0" fontId="40" fillId="2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40" fillId="0" borderId="0" xfId="0" applyFont="1"/>
    <xf numFmtId="4" fontId="40" fillId="2" borderId="0" xfId="0" applyNumberFormat="1" applyFont="1" applyFill="1" applyBorder="1"/>
    <xf numFmtId="49" fontId="41" fillId="2" borderId="0" xfId="0" applyNumberFormat="1" applyFont="1" applyFill="1" applyBorder="1" applyAlignment="1">
      <alignment horizontal="left" wrapText="1" indent="2"/>
    </xf>
    <xf numFmtId="4" fontId="41" fillId="2" borderId="0" xfId="0" applyNumberFormat="1" applyFont="1" applyFill="1" applyBorder="1"/>
    <xf numFmtId="0" fontId="40" fillId="2" borderId="0" xfId="0" applyFont="1" applyFill="1" applyBorder="1" applyAlignment="1">
      <alignment horizontal="center"/>
    </xf>
    <xf numFmtId="0" fontId="40" fillId="2" borderId="0" xfId="0" applyFont="1" applyFill="1" applyBorder="1" applyAlignment="1">
      <alignment horizontal="center" wrapText="1"/>
    </xf>
    <xf numFmtId="0" fontId="40" fillId="2" borderId="0" xfId="0" applyFont="1" applyFill="1" applyBorder="1" applyAlignment="1"/>
    <xf numFmtId="0" fontId="40" fillId="2" borderId="0" xfId="0" applyFont="1" applyFill="1" applyBorder="1" applyAlignment="1">
      <alignment wrapText="1"/>
    </xf>
    <xf numFmtId="165" fontId="41" fillId="0" borderId="12" xfId="0" applyNumberFormat="1" applyFont="1" applyBorder="1" applyAlignment="1">
      <alignment horizontal="right" vertical="center"/>
    </xf>
    <xf numFmtId="0" fontId="40" fillId="2" borderId="0" xfId="22" applyFont="1" applyFill="1" applyBorder="1"/>
    <xf numFmtId="165" fontId="41" fillId="0" borderId="13" xfId="0" applyNumberFormat="1" applyFont="1" applyBorder="1" applyAlignment="1">
      <alignment horizontal="right" vertical="center"/>
    </xf>
    <xf numFmtId="165" fontId="41" fillId="0" borderId="0" xfId="0" applyNumberFormat="1" applyFont="1" applyFill="1" applyBorder="1"/>
    <xf numFmtId="165" fontId="41" fillId="0" borderId="0" xfId="0" applyNumberFormat="1" applyFont="1" applyFill="1" applyBorder="1" applyAlignment="1">
      <alignment horizontal="right" vertical="center"/>
    </xf>
    <xf numFmtId="4" fontId="41" fillId="2" borderId="0" xfId="0" applyNumberFormat="1" applyFont="1" applyFill="1"/>
    <xf numFmtId="0" fontId="41" fillId="2" borderId="0" xfId="0" applyFont="1" applyFill="1" applyBorder="1" applyAlignment="1">
      <alignment horizontal="center"/>
    </xf>
    <xf numFmtId="0" fontId="41" fillId="2" borderId="0" xfId="0" applyFont="1" applyFill="1" applyProtection="1">
      <protection locked="0"/>
    </xf>
    <xf numFmtId="0" fontId="40" fillId="2" borderId="0" xfId="0" applyFont="1" applyFill="1" applyBorder="1" applyAlignment="1">
      <alignment horizontal="center" vertical="center"/>
    </xf>
    <xf numFmtId="0" fontId="40" fillId="6" borderId="55" xfId="0" applyFont="1" applyFill="1" applyBorder="1" applyAlignment="1">
      <alignment horizontal="center" vertical="center" wrapText="1"/>
    </xf>
    <xf numFmtId="0" fontId="40" fillId="6" borderId="30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2" fontId="40" fillId="6" borderId="10" xfId="0" applyNumberFormat="1" applyFont="1" applyFill="1" applyBorder="1" applyAlignment="1">
      <alignment horizontal="left" vertical="center" wrapText="1"/>
    </xf>
    <xf numFmtId="165" fontId="40" fillId="6" borderId="9" xfId="0" applyNumberFormat="1" applyFont="1" applyFill="1" applyBorder="1" applyAlignment="1">
      <alignment horizontal="right" vertical="center"/>
    </xf>
    <xf numFmtId="4" fontId="40" fillId="6" borderId="35" xfId="0" applyNumberFormat="1" applyFont="1" applyFill="1" applyBorder="1" applyAlignment="1">
      <alignment horizontal="right" vertical="center"/>
    </xf>
    <xf numFmtId="4" fontId="40" fillId="2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Fill="1" applyBorder="1" applyAlignment="1">
      <alignment horizontal="right" vertical="center"/>
    </xf>
    <xf numFmtId="2" fontId="40" fillId="2" borderId="31" xfId="0" applyNumberFormat="1" applyFont="1" applyFill="1" applyBorder="1" applyAlignment="1">
      <alignment horizontal="left" vertical="center" wrapText="1"/>
    </xf>
    <xf numFmtId="165" fontId="40" fillId="2" borderId="44" xfId="0" applyNumberFormat="1" applyFont="1" applyFill="1" applyBorder="1" applyAlignment="1">
      <alignment horizontal="right" vertical="center"/>
    </xf>
    <xf numFmtId="4" fontId="40" fillId="2" borderId="43" xfId="0" applyNumberFormat="1" applyFont="1" applyFill="1" applyBorder="1" applyAlignment="1">
      <alignment horizontal="right" vertical="center"/>
    </xf>
    <xf numFmtId="2" fontId="41" fillId="2" borderId="25" xfId="0" applyNumberFormat="1" applyFont="1" applyFill="1" applyBorder="1" applyAlignment="1">
      <alignment horizontal="left" vertical="center" wrapText="1"/>
    </xf>
    <xf numFmtId="165" fontId="41" fillId="2" borderId="45" xfId="0" applyNumberFormat="1" applyFont="1" applyFill="1" applyBorder="1" applyAlignment="1">
      <alignment horizontal="right" vertical="center"/>
    </xf>
    <xf numFmtId="4" fontId="41" fillId="2" borderId="20" xfId="0" applyNumberFormat="1" applyFont="1" applyFill="1" applyBorder="1" applyAlignment="1">
      <alignment horizontal="right" vertical="center"/>
    </xf>
    <xf numFmtId="4" fontId="41" fillId="2" borderId="0" xfId="0" applyNumberFormat="1" applyFont="1" applyFill="1" applyBorder="1" applyAlignment="1">
      <alignment horizontal="right" vertical="center"/>
    </xf>
    <xf numFmtId="176" fontId="41" fillId="0" borderId="0" xfId="0" applyNumberFormat="1" applyFont="1" applyFill="1" applyBorder="1"/>
    <xf numFmtId="165" fontId="41" fillId="2" borderId="45" xfId="0" quotePrefix="1" applyNumberFormat="1" applyFont="1" applyFill="1" applyBorder="1" applyAlignment="1">
      <alignment horizontal="right" vertical="center"/>
    </xf>
    <xf numFmtId="2" fontId="40" fillId="2" borderId="25" xfId="0" applyNumberFormat="1" applyFont="1" applyFill="1" applyBorder="1" applyAlignment="1">
      <alignment horizontal="left" vertical="center" wrapText="1"/>
    </xf>
    <xf numFmtId="165" fontId="40" fillId="2" borderId="45" xfId="0" applyNumberFormat="1" applyFont="1" applyFill="1" applyBorder="1" applyAlignment="1">
      <alignment horizontal="right" vertical="center"/>
    </xf>
    <xf numFmtId="4" fontId="40" fillId="2" borderId="20" xfId="0" applyNumberFormat="1" applyFont="1" applyFill="1" applyBorder="1" applyAlignment="1">
      <alignment horizontal="right" vertical="center"/>
    </xf>
    <xf numFmtId="2" fontId="40" fillId="6" borderId="10" xfId="0" applyNumberFormat="1" applyFont="1" applyFill="1" applyBorder="1" applyAlignment="1">
      <alignment horizontal="left" vertical="center"/>
    </xf>
    <xf numFmtId="2" fontId="41" fillId="0" borderId="0" xfId="0" applyNumberFormat="1" applyFont="1" applyFill="1" applyBorder="1"/>
    <xf numFmtId="49" fontId="40" fillId="2" borderId="31" xfId="0" applyNumberFormat="1" applyFont="1" applyFill="1" applyBorder="1" applyAlignment="1">
      <alignment horizontal="left" vertical="center" wrapText="1"/>
    </xf>
    <xf numFmtId="49" fontId="40" fillId="0" borderId="25" xfId="0" applyNumberFormat="1" applyFont="1" applyFill="1" applyBorder="1" applyAlignment="1">
      <alignment horizontal="left" vertical="center" wrapText="1"/>
    </xf>
    <xf numFmtId="165" fontId="40" fillId="0" borderId="45" xfId="0" applyNumberFormat="1" applyFont="1" applyFill="1" applyBorder="1" applyAlignment="1">
      <alignment horizontal="right" vertical="center"/>
    </xf>
    <xf numFmtId="4" fontId="40" fillId="0" borderId="20" xfId="0" applyNumberFormat="1" applyFont="1" applyFill="1" applyBorder="1" applyAlignment="1">
      <alignment horizontal="right" vertical="center"/>
    </xf>
    <xf numFmtId="49" fontId="41" fillId="2" borderId="25" xfId="0" applyNumberFormat="1" applyFont="1" applyFill="1" applyBorder="1" applyAlignment="1">
      <alignment horizontal="left" vertical="center" wrapText="1"/>
    </xf>
    <xf numFmtId="49" fontId="40" fillId="2" borderId="25" xfId="0" applyNumberFormat="1" applyFont="1" applyFill="1" applyBorder="1" applyAlignment="1">
      <alignment horizontal="left" vertical="center" wrapText="1"/>
    </xf>
    <xf numFmtId="49" fontId="41" fillId="2" borderId="21" xfId="0" applyNumberFormat="1" applyFont="1" applyFill="1" applyBorder="1" applyAlignment="1">
      <alignment horizontal="left" vertical="center" wrapText="1"/>
    </xf>
    <xf numFmtId="49" fontId="40" fillId="0" borderId="14" xfId="0" applyNumberFormat="1" applyFont="1" applyFill="1" applyBorder="1" applyAlignment="1">
      <alignment vertical="center" wrapText="1"/>
    </xf>
    <xf numFmtId="165" fontId="40" fillId="0" borderId="9" xfId="0" applyNumberFormat="1" applyFont="1" applyFill="1" applyBorder="1" applyAlignment="1">
      <alignment horizontal="right" vertical="center"/>
    </xf>
    <xf numFmtId="4" fontId="40" fillId="0" borderId="35" xfId="0" applyNumberFormat="1" applyFont="1" applyFill="1" applyBorder="1" applyAlignment="1">
      <alignment horizontal="right" vertical="center"/>
    </xf>
    <xf numFmtId="49" fontId="41" fillId="2" borderId="31" xfId="0" applyNumberFormat="1" applyFont="1" applyFill="1" applyBorder="1" applyAlignment="1">
      <alignment horizontal="left" vertical="center" wrapText="1"/>
    </xf>
    <xf numFmtId="165" fontId="41" fillId="2" borderId="44" xfId="0" applyNumberFormat="1" applyFont="1" applyFill="1" applyBorder="1" applyAlignment="1">
      <alignment horizontal="right" vertical="center"/>
    </xf>
    <xf numFmtId="4" fontId="41" fillId="2" borderId="43" xfId="0" applyNumberFormat="1" applyFont="1" applyFill="1" applyBorder="1" applyAlignment="1">
      <alignment horizontal="right" vertical="center"/>
    </xf>
    <xf numFmtId="165" fontId="41" fillId="2" borderId="25" xfId="0" applyNumberFormat="1" applyFont="1" applyFill="1" applyBorder="1" applyAlignment="1">
      <alignment horizontal="left" vertical="center"/>
    </xf>
    <xf numFmtId="49" fontId="40" fillId="2" borderId="29" xfId="0" applyNumberFormat="1" applyFont="1" applyFill="1" applyBorder="1" applyAlignment="1">
      <alignment horizontal="left" vertical="center" wrapText="1"/>
    </xf>
    <xf numFmtId="165" fontId="40" fillId="2" borderId="15" xfId="0" applyNumberFormat="1" applyFont="1" applyFill="1" applyBorder="1" applyAlignment="1">
      <alignment horizontal="right" vertical="center"/>
    </xf>
    <xf numFmtId="4" fontId="40" fillId="2" borderId="30" xfId="0" applyNumberFormat="1" applyFont="1" applyFill="1" applyBorder="1" applyAlignment="1">
      <alignment horizontal="right" vertical="center"/>
    </xf>
    <xf numFmtId="49" fontId="41" fillId="2" borderId="11" xfId="0" applyNumberFormat="1" applyFont="1" applyFill="1" applyBorder="1" applyAlignment="1">
      <alignment vertical="center" wrapText="1"/>
    </xf>
    <xf numFmtId="165" fontId="41" fillId="2" borderId="0" xfId="0" applyNumberFormat="1" applyFont="1" applyFill="1" applyBorder="1"/>
    <xf numFmtId="49" fontId="40" fillId="2" borderId="10" xfId="0" applyNumberFormat="1" applyFont="1" applyFill="1" applyBorder="1" applyAlignment="1">
      <alignment horizontal="left" vertical="center" wrapText="1"/>
    </xf>
    <xf numFmtId="165" fontId="40" fillId="2" borderId="9" xfId="0" applyNumberFormat="1" applyFont="1" applyFill="1" applyBorder="1" applyAlignment="1">
      <alignment horizontal="right" vertical="center"/>
    </xf>
    <xf numFmtId="4" fontId="40" fillId="2" borderId="35" xfId="0" applyNumberFormat="1" applyFont="1" applyFill="1" applyBorder="1" applyAlignment="1">
      <alignment horizontal="right" vertical="center"/>
    </xf>
    <xf numFmtId="49" fontId="40" fillId="6" borderId="14" xfId="0" applyNumberFormat="1" applyFont="1" applyFill="1" applyBorder="1" applyAlignment="1">
      <alignment horizontal="left" vertical="center" wrapText="1"/>
    </xf>
    <xf numFmtId="49" fontId="40" fillId="6" borderId="14" xfId="0" applyNumberFormat="1" applyFont="1" applyFill="1" applyBorder="1" applyAlignment="1">
      <alignment vertical="center" wrapText="1"/>
    </xf>
    <xf numFmtId="49" fontId="41" fillId="0" borderId="52" xfId="0" applyNumberFormat="1" applyFont="1" applyFill="1" applyBorder="1" applyAlignment="1">
      <alignment vertical="center" wrapText="1"/>
    </xf>
    <xf numFmtId="165" fontId="41" fillId="2" borderId="0" xfId="0" applyNumberFormat="1" applyFont="1" applyFill="1"/>
    <xf numFmtId="165" fontId="40" fillId="2" borderId="0" xfId="0" applyNumberFormat="1" applyFont="1" applyFill="1" applyBorder="1"/>
    <xf numFmtId="165" fontId="40" fillId="0" borderId="0" xfId="0" applyNumberFormat="1" applyFont="1" applyFill="1" applyBorder="1"/>
    <xf numFmtId="165" fontId="41" fillId="0" borderId="11" xfId="0" applyNumberFormat="1" applyFont="1" applyBorder="1" applyAlignment="1">
      <alignment horizontal="right" vertical="center"/>
    </xf>
    <xf numFmtId="167" fontId="41" fillId="2" borderId="0" xfId="0" applyNumberFormat="1" applyFont="1" applyFill="1" applyProtection="1">
      <protection hidden="1"/>
    </xf>
    <xf numFmtId="167" fontId="54" fillId="2" borderId="0" xfId="0" applyNumberFormat="1" applyFont="1" applyFill="1" applyProtection="1">
      <protection hidden="1"/>
    </xf>
    <xf numFmtId="0" fontId="47" fillId="7" borderId="10" xfId="22" applyFont="1" applyFill="1" applyBorder="1" applyAlignment="1">
      <alignment vertical="center"/>
    </xf>
    <xf numFmtId="0" fontId="41" fillId="2" borderId="32" xfId="22" applyFont="1" applyFill="1" applyBorder="1" applyAlignment="1">
      <alignment vertical="center"/>
    </xf>
    <xf numFmtId="165" fontId="48" fillId="0" borderId="0" xfId="0" applyNumberFormat="1" applyFont="1" applyFill="1" applyBorder="1"/>
    <xf numFmtId="4" fontId="43" fillId="0" borderId="0" xfId="0" applyNumberFormat="1" applyFont="1" applyFill="1" applyBorder="1"/>
    <xf numFmtId="178" fontId="0" fillId="2" borderId="0" xfId="0" applyNumberFormat="1" applyFill="1"/>
    <xf numFmtId="178" fontId="35" fillId="11" borderId="47" xfId="0" applyNumberFormat="1" applyFont="1" applyFill="1" applyBorder="1" applyAlignment="1">
      <alignment horizontal="center" vertical="center" wrapText="1"/>
    </xf>
    <xf numFmtId="178" fontId="35" fillId="11" borderId="22" xfId="0" applyNumberFormat="1" applyFont="1" applyFill="1" applyBorder="1" applyAlignment="1">
      <alignment horizontal="center" vertical="center" wrapText="1"/>
    </xf>
    <xf numFmtId="178" fontId="35" fillId="11" borderId="5" xfId="0" applyNumberFormat="1" applyFont="1" applyFill="1" applyBorder="1" applyAlignment="1">
      <alignment horizontal="center" vertical="center" wrapText="1"/>
    </xf>
    <xf numFmtId="178" fontId="34" fillId="11" borderId="63" xfId="0" applyNumberFormat="1" applyFont="1" applyFill="1" applyBorder="1" applyAlignment="1">
      <alignment horizontal="center" vertical="center" wrapText="1"/>
    </xf>
    <xf numFmtId="178" fontId="34" fillId="11" borderId="64" xfId="0" applyNumberFormat="1" applyFont="1" applyFill="1" applyBorder="1" applyAlignment="1">
      <alignment horizontal="center" vertical="center" wrapText="1"/>
    </xf>
    <xf numFmtId="178" fontId="39" fillId="11" borderId="1" xfId="0" applyNumberFormat="1" applyFont="1" applyFill="1" applyBorder="1" applyAlignment="1">
      <alignment horizontal="center" vertical="center" wrapText="1"/>
    </xf>
    <xf numFmtId="178" fontId="39" fillId="11" borderId="3" xfId="0" applyNumberFormat="1" applyFont="1" applyFill="1" applyBorder="1" applyAlignment="1">
      <alignment horizontal="center" vertical="center" wrapText="1"/>
    </xf>
    <xf numFmtId="178" fontId="39" fillId="11" borderId="2" xfId="0" applyNumberFormat="1" applyFont="1" applyFill="1" applyBorder="1" applyAlignment="1">
      <alignment horizontal="center" vertical="center" wrapText="1"/>
    </xf>
    <xf numFmtId="178" fontId="39" fillId="11" borderId="48" xfId="0" applyNumberFormat="1" applyFont="1" applyFill="1" applyBorder="1" applyAlignment="1">
      <alignment horizontal="center" vertical="center" wrapText="1"/>
    </xf>
    <xf numFmtId="0" fontId="55" fillId="12" borderId="10" xfId="0" applyFont="1" applyFill="1" applyBorder="1" applyAlignment="1">
      <alignment horizontal="center" vertical="center" wrapText="1"/>
    </xf>
    <xf numFmtId="165" fontId="41" fillId="2" borderId="15" xfId="0" applyNumberFormat="1" applyFont="1" applyFill="1" applyBorder="1"/>
    <xf numFmtId="165" fontId="56" fillId="2" borderId="0" xfId="0" applyNumberFormat="1" applyFont="1" applyFill="1" applyBorder="1"/>
    <xf numFmtId="4" fontId="40" fillId="2" borderId="20" xfId="0" applyNumberFormat="1" applyFont="1" applyFill="1" applyBorder="1"/>
    <xf numFmtId="165" fontId="52" fillId="2" borderId="45" xfId="0" applyNumberFormat="1" applyFont="1" applyFill="1" applyBorder="1" applyAlignment="1">
      <alignment vertical="center"/>
    </xf>
    <xf numFmtId="4" fontId="52" fillId="2" borderId="20" xfId="0" applyNumberFormat="1" applyFont="1" applyFill="1" applyBorder="1" applyAlignment="1">
      <alignment vertical="center"/>
    </xf>
    <xf numFmtId="165" fontId="40" fillId="2" borderId="45" xfId="0" applyNumberFormat="1" applyFont="1" applyFill="1" applyBorder="1" applyAlignment="1">
      <alignment vertical="center"/>
    </xf>
    <xf numFmtId="4" fontId="40" fillId="2" borderId="20" xfId="0" applyNumberFormat="1" applyFont="1" applyFill="1" applyBorder="1" applyAlignment="1">
      <alignment vertical="center"/>
    </xf>
    <xf numFmtId="165" fontId="40" fillId="0" borderId="45" xfId="0" applyNumberFormat="1" applyFont="1" applyFill="1" applyBorder="1" applyAlignment="1">
      <alignment vertical="center"/>
    </xf>
    <xf numFmtId="165" fontId="41" fillId="2" borderId="45" xfId="0" applyNumberFormat="1" applyFont="1" applyFill="1" applyBorder="1" applyAlignment="1">
      <alignment vertical="center"/>
    </xf>
    <xf numFmtId="165" fontId="41" fillId="2" borderId="22" xfId="0" applyNumberFormat="1" applyFont="1" applyFill="1" applyBorder="1" applyAlignment="1">
      <alignment vertical="center"/>
    </xf>
    <xf numFmtId="2" fontId="41" fillId="2" borderId="36" xfId="0" applyNumberFormat="1" applyFont="1" applyFill="1" applyBorder="1" applyAlignment="1">
      <alignment vertical="center"/>
    </xf>
    <xf numFmtId="165" fontId="40" fillId="6" borderId="9" xfId="0" applyNumberFormat="1" applyFont="1" applyFill="1" applyBorder="1" applyAlignment="1">
      <alignment vertical="center"/>
    </xf>
    <xf numFmtId="4" fontId="40" fillId="6" borderId="35" xfId="0" applyNumberFormat="1" applyFont="1" applyFill="1" applyBorder="1" applyAlignment="1">
      <alignment vertical="center"/>
    </xf>
    <xf numFmtId="165" fontId="41" fillId="2" borderId="44" xfId="0" applyNumberFormat="1" applyFont="1" applyFill="1" applyBorder="1" applyAlignment="1">
      <alignment vertical="center"/>
    </xf>
    <xf numFmtId="4" fontId="41" fillId="2" borderId="43" xfId="0" applyNumberFormat="1" applyFont="1" applyFill="1" applyBorder="1" applyAlignment="1">
      <alignment vertical="center"/>
    </xf>
    <xf numFmtId="4" fontId="41" fillId="2" borderId="20" xfId="0" applyNumberFormat="1" applyFont="1" applyFill="1" applyBorder="1" applyAlignment="1">
      <alignment vertical="center"/>
    </xf>
    <xf numFmtId="165" fontId="53" fillId="0" borderId="45" xfId="0" applyNumberFormat="1" applyFont="1" applyFill="1" applyBorder="1" applyAlignment="1">
      <alignment vertical="center"/>
    </xf>
    <xf numFmtId="4" fontId="53" fillId="0" borderId="20" xfId="0" applyNumberFormat="1" applyFont="1" applyFill="1" applyBorder="1" applyAlignment="1">
      <alignment vertical="center"/>
    </xf>
    <xf numFmtId="165" fontId="41" fillId="0" borderId="45" xfId="0" applyNumberFormat="1" applyFont="1" applyFill="1" applyBorder="1" applyAlignment="1">
      <alignment vertical="center"/>
    </xf>
    <xf numFmtId="4" fontId="41" fillId="0" borderId="20" xfId="0" applyNumberFormat="1" applyFont="1" applyFill="1" applyBorder="1" applyAlignment="1">
      <alignment vertical="center"/>
    </xf>
    <xf numFmtId="165" fontId="40" fillId="2" borderId="15" xfId="0" applyNumberFormat="1" applyFont="1" applyFill="1" applyBorder="1" applyAlignment="1">
      <alignment vertical="center"/>
    </xf>
    <xf numFmtId="4" fontId="40" fillId="2" borderId="30" xfId="0" applyNumberFormat="1" applyFont="1" applyFill="1" applyBorder="1" applyAlignment="1">
      <alignment vertical="center"/>
    </xf>
    <xf numFmtId="2" fontId="43" fillId="2" borderId="0" xfId="0" applyNumberFormat="1" applyFont="1" applyFill="1" applyBorder="1" applyAlignment="1">
      <alignment vertical="center" wrapText="1"/>
    </xf>
    <xf numFmtId="4" fontId="41" fillId="2" borderId="0" xfId="0" applyNumberFormat="1" applyFont="1" applyFill="1" applyAlignment="1">
      <alignment vertical="center"/>
    </xf>
    <xf numFmtId="3" fontId="13" fillId="2" borderId="0" xfId="0" applyNumberFormat="1" applyFont="1" applyFill="1" applyProtection="1"/>
    <xf numFmtId="3" fontId="13" fillId="2" borderId="24" xfId="0" applyNumberFormat="1" applyFont="1" applyFill="1" applyBorder="1" applyProtection="1"/>
    <xf numFmtId="0" fontId="57" fillId="2" borderId="0" xfId="0" applyFont="1" applyFill="1" applyProtection="1"/>
    <xf numFmtId="0" fontId="13" fillId="2" borderId="0" xfId="0" applyFont="1" applyFill="1" applyProtection="1"/>
    <xf numFmtId="0" fontId="13" fillId="2" borderId="0" xfId="0" applyFont="1" applyFill="1" applyAlignment="1" applyProtection="1">
      <alignment horizontal="right"/>
    </xf>
    <xf numFmtId="0" fontId="13" fillId="2" borderId="24" xfId="0" applyFont="1" applyFill="1" applyBorder="1" applyAlignment="1" applyProtection="1">
      <alignment horizontal="right"/>
    </xf>
    <xf numFmtId="0" fontId="57" fillId="2" borderId="0" xfId="0" applyFont="1" applyFill="1" applyBorder="1" applyProtection="1"/>
    <xf numFmtId="3" fontId="13" fillId="2" borderId="37" xfId="0" applyNumberFormat="1" applyFont="1" applyFill="1" applyBorder="1" applyProtection="1"/>
    <xf numFmtId="177" fontId="13" fillId="2" borderId="0" xfId="0" applyNumberFormat="1" applyFont="1" applyFill="1" applyProtection="1"/>
    <xf numFmtId="168" fontId="13" fillId="2" borderId="0" xfId="0" applyNumberFormat="1" applyFont="1" applyFill="1" applyProtection="1"/>
    <xf numFmtId="168" fontId="13" fillId="2" borderId="24" xfId="0" applyNumberFormat="1" applyFont="1" applyFill="1" applyBorder="1" applyProtection="1"/>
    <xf numFmtId="0" fontId="59" fillId="0" borderId="0" xfId="0" applyFont="1" applyProtection="1"/>
    <xf numFmtId="0" fontId="59" fillId="2" borderId="0" xfId="0" applyFont="1" applyFill="1" applyAlignment="1" applyProtection="1">
      <alignment horizontal="left"/>
    </xf>
    <xf numFmtId="0" fontId="59" fillId="2" borderId="0" xfId="0" applyFont="1" applyFill="1" applyProtection="1"/>
    <xf numFmtId="4" fontId="40" fillId="8" borderId="16" xfId="0" applyNumberFormat="1" applyFont="1" applyFill="1" applyBorder="1"/>
    <xf numFmtId="0" fontId="41" fillId="0" borderId="0" xfId="0" applyFont="1" applyFill="1" applyBorder="1"/>
    <xf numFmtId="167" fontId="41" fillId="2" borderId="45" xfId="0" applyNumberFormat="1" applyFont="1" applyFill="1" applyBorder="1"/>
    <xf numFmtId="167" fontId="40" fillId="8" borderId="41" xfId="0" applyNumberFormat="1" applyFont="1" applyFill="1" applyBorder="1"/>
    <xf numFmtId="167" fontId="40" fillId="8" borderId="9" xfId="0" applyNumberFormat="1" applyFont="1" applyFill="1" applyBorder="1"/>
    <xf numFmtId="0" fontId="41" fillId="0" borderId="0" xfId="0" applyFont="1" applyFill="1" applyBorder="1"/>
    <xf numFmtId="167" fontId="41" fillId="2" borderId="45" xfId="0" applyNumberFormat="1" applyFont="1" applyFill="1" applyBorder="1" applyAlignment="1">
      <alignment horizontal="right" vertical="center"/>
    </xf>
    <xf numFmtId="0" fontId="41" fillId="0" borderId="0" xfId="0" applyFont="1" applyFill="1" applyBorder="1"/>
    <xf numFmtId="167" fontId="41" fillId="2" borderId="45" xfId="36" applyNumberFormat="1" applyFont="1" applyFill="1" applyBorder="1" applyAlignment="1">
      <alignment vertical="center"/>
    </xf>
    <xf numFmtId="167" fontId="46" fillId="5" borderId="9" xfId="22" applyNumberFormat="1" applyFont="1" applyFill="1" applyBorder="1" applyAlignment="1">
      <alignment vertical="center"/>
    </xf>
    <xf numFmtId="167" fontId="46" fillId="2" borderId="45" xfId="22" applyNumberFormat="1" applyFont="1" applyFill="1" applyBorder="1" applyAlignment="1">
      <alignment vertical="center"/>
    </xf>
    <xf numFmtId="167" fontId="44" fillId="2" borderId="45" xfId="22" applyNumberFormat="1" applyFont="1" applyFill="1" applyBorder="1" applyAlignment="1">
      <alignment vertical="center"/>
    </xf>
    <xf numFmtId="167" fontId="64" fillId="2" borderId="45" xfId="22" applyNumberFormat="1" applyFont="1" applyFill="1" applyBorder="1" applyAlignment="1">
      <alignment vertical="center"/>
    </xf>
    <xf numFmtId="167" fontId="46" fillId="2" borderId="15" xfId="22" applyNumberFormat="1" applyFont="1" applyFill="1" applyBorder="1" applyAlignment="1">
      <alignment vertical="center"/>
    </xf>
    <xf numFmtId="167" fontId="63" fillId="2" borderId="9" xfId="22" applyNumberFormat="1" applyFont="1" applyFill="1" applyBorder="1" applyAlignment="1">
      <alignment vertical="center"/>
    </xf>
    <xf numFmtId="167" fontId="44" fillId="0" borderId="45" xfId="22" applyNumberFormat="1" applyFont="1" applyFill="1" applyBorder="1" applyAlignment="1">
      <alignment vertical="center"/>
    </xf>
    <xf numFmtId="178" fontId="46" fillId="5" borderId="19" xfId="22" applyNumberFormat="1" applyFont="1" applyFill="1" applyBorder="1" applyAlignment="1">
      <alignment vertical="center"/>
    </xf>
    <xf numFmtId="178" fontId="46" fillId="2" borderId="16" xfId="22" applyNumberFormat="1" applyFont="1" applyFill="1" applyBorder="1" applyAlignment="1">
      <alignment vertical="center"/>
    </xf>
    <xf numFmtId="178" fontId="46" fillId="2" borderId="54" xfId="22" applyNumberFormat="1" applyFont="1" applyFill="1" applyBorder="1" applyAlignment="1">
      <alignment vertical="center"/>
    </xf>
    <xf numFmtId="167" fontId="23" fillId="2" borderId="45" xfId="36" applyNumberFormat="1" applyFont="1" applyFill="1" applyBorder="1" applyAlignment="1">
      <alignment vertical="center"/>
    </xf>
    <xf numFmtId="167" fontId="40" fillId="2" borderId="44" xfId="0" applyNumberFormat="1" applyFont="1" applyFill="1" applyBorder="1"/>
    <xf numFmtId="167" fontId="40" fillId="2" borderId="45" xfId="0" applyNumberFormat="1" applyFont="1" applyFill="1" applyBorder="1"/>
    <xf numFmtId="167" fontId="40" fillId="2" borderId="9" xfId="0" applyNumberFormat="1" applyFont="1" applyFill="1" applyBorder="1"/>
    <xf numFmtId="167" fontId="40" fillId="2" borderId="15" xfId="0" applyNumberFormat="1" applyFont="1" applyFill="1" applyBorder="1"/>
    <xf numFmtId="167" fontId="40" fillId="0" borderId="22" xfId="0" applyNumberFormat="1" applyFont="1" applyFill="1" applyBorder="1"/>
    <xf numFmtId="167" fontId="40" fillId="0" borderId="9" xfId="0" applyNumberFormat="1" applyFont="1" applyFill="1" applyBorder="1"/>
    <xf numFmtId="167" fontId="41" fillId="2" borderId="44" xfId="0" applyNumberFormat="1" applyFont="1" applyFill="1" applyBorder="1"/>
    <xf numFmtId="167" fontId="41" fillId="2" borderId="29" xfId="0" applyNumberFormat="1" applyFont="1" applyFill="1" applyBorder="1"/>
    <xf numFmtId="178" fontId="40" fillId="8" borderId="19" xfId="0" applyNumberFormat="1" applyFont="1" applyFill="1" applyBorder="1"/>
    <xf numFmtId="178" fontId="40" fillId="8" borderId="16" xfId="0" applyNumberFormat="1" applyFont="1" applyFill="1" applyBorder="1"/>
    <xf numFmtId="178" fontId="40" fillId="8" borderId="54" xfId="0" applyNumberFormat="1" applyFont="1" applyFill="1" applyBorder="1"/>
    <xf numFmtId="178" fontId="40" fillId="8" borderId="51" xfId="0" applyNumberFormat="1" applyFont="1" applyFill="1" applyBorder="1"/>
    <xf numFmtId="167" fontId="40" fillId="6" borderId="9" xfId="0" applyNumberFormat="1" applyFont="1" applyFill="1" applyBorder="1" applyAlignment="1">
      <alignment horizontal="right" vertical="center"/>
    </xf>
    <xf numFmtId="167" fontId="40" fillId="2" borderId="44" xfId="0" applyNumberFormat="1" applyFont="1" applyFill="1" applyBorder="1" applyAlignment="1">
      <alignment horizontal="right" vertical="center"/>
    </xf>
    <xf numFmtId="167" fontId="62" fillId="13" borderId="45" xfId="36" applyNumberFormat="1" applyFont="1" applyFill="1" applyBorder="1" applyAlignment="1">
      <alignment vertical="center"/>
    </xf>
    <xf numFmtId="167" fontId="40" fillId="2" borderId="45" xfId="0" applyNumberFormat="1" applyFont="1" applyFill="1" applyBorder="1" applyAlignment="1">
      <alignment horizontal="right" vertical="center"/>
    </xf>
    <xf numFmtId="167" fontId="60" fillId="2" borderId="45" xfId="0" applyNumberFormat="1" applyFont="1" applyFill="1" applyBorder="1" applyAlignment="1">
      <alignment vertical="center"/>
    </xf>
    <xf numFmtId="167" fontId="65" fillId="6" borderId="9" xfId="0" applyNumberFormat="1" applyFont="1" applyFill="1" applyBorder="1" applyAlignment="1">
      <alignment horizontal="right" vertical="center"/>
    </xf>
    <xf numFmtId="167" fontId="23" fillId="0" borderId="45" xfId="0" applyNumberFormat="1" applyFont="1" applyFill="1" applyBorder="1" applyAlignment="1">
      <alignment horizontal="right" vertical="center"/>
    </xf>
    <xf numFmtId="167" fontId="23" fillId="2" borderId="45" xfId="0" applyNumberFormat="1" applyFont="1" applyFill="1" applyBorder="1" applyAlignment="1">
      <alignment horizontal="right" vertical="center"/>
    </xf>
    <xf numFmtId="167" fontId="23" fillId="0" borderId="45" xfId="0" applyNumberFormat="1" applyFont="1" applyFill="1" applyBorder="1" applyAlignment="1">
      <alignment vertical="center"/>
    </xf>
    <xf numFmtId="167" fontId="40" fillId="0" borderId="9" xfId="0" applyNumberFormat="1" applyFont="1" applyFill="1" applyBorder="1" applyAlignment="1">
      <alignment horizontal="right" vertical="center"/>
    </xf>
    <xf numFmtId="167" fontId="41" fillId="2" borderId="44" xfId="0" applyNumberFormat="1" applyFont="1" applyFill="1" applyBorder="1" applyAlignment="1">
      <alignment horizontal="right" vertical="center"/>
    </xf>
    <xf numFmtId="167" fontId="41" fillId="2" borderId="45" xfId="0" applyNumberFormat="1" applyFont="1" applyFill="1" applyBorder="1" applyAlignment="1">
      <alignment vertical="center"/>
    </xf>
    <xf numFmtId="167" fontId="40" fillId="2" borderId="15" xfId="0" applyNumberFormat="1" applyFont="1" applyFill="1" applyBorder="1" applyAlignment="1">
      <alignment horizontal="right" vertical="center"/>
    </xf>
    <xf numFmtId="167" fontId="32" fillId="2" borderId="22" xfId="0" applyNumberFormat="1" applyFont="1" applyFill="1" applyBorder="1" applyAlignment="1">
      <alignment vertical="center"/>
    </xf>
    <xf numFmtId="167" fontId="40" fillId="2" borderId="9" xfId="0" applyNumberFormat="1" applyFont="1" applyFill="1" applyBorder="1" applyAlignment="1">
      <alignment horizontal="right" vertical="center"/>
    </xf>
    <xf numFmtId="167" fontId="40" fillId="6" borderId="9" xfId="0" applyNumberFormat="1" applyFont="1" applyFill="1" applyBorder="1" applyAlignment="1">
      <alignment vertical="center"/>
    </xf>
    <xf numFmtId="167" fontId="41" fillId="2" borderId="44" xfId="0" applyNumberFormat="1" applyFont="1" applyFill="1" applyBorder="1" applyAlignment="1">
      <alignment vertical="center"/>
    </xf>
    <xf numFmtId="167" fontId="53" fillId="0" borderId="45" xfId="0" applyNumberFormat="1" applyFont="1" applyFill="1" applyBorder="1" applyAlignment="1">
      <alignment vertical="center"/>
    </xf>
    <xf numFmtId="167" fontId="40" fillId="2" borderId="15" xfId="0" applyNumberFormat="1" applyFont="1" applyFill="1" applyBorder="1" applyAlignment="1">
      <alignment vertical="center"/>
    </xf>
    <xf numFmtId="178" fontId="40" fillId="6" borderId="35" xfId="0" applyNumberFormat="1" applyFont="1" applyFill="1" applyBorder="1" applyAlignment="1">
      <alignment horizontal="right" vertical="center"/>
    </xf>
    <xf numFmtId="178" fontId="40" fillId="2" borderId="43" xfId="0" applyNumberFormat="1" applyFont="1" applyFill="1" applyBorder="1" applyAlignment="1">
      <alignment horizontal="right" vertical="center"/>
    </xf>
    <xf numFmtId="178" fontId="41" fillId="2" borderId="20" xfId="0" applyNumberFormat="1" applyFont="1" applyFill="1" applyBorder="1" applyAlignment="1">
      <alignment horizontal="right" vertical="center"/>
    </xf>
    <xf numFmtId="178" fontId="40" fillId="2" borderId="20" xfId="0" applyNumberFormat="1" applyFont="1" applyFill="1" applyBorder="1" applyAlignment="1">
      <alignment horizontal="right" vertical="center"/>
    </xf>
    <xf numFmtId="178" fontId="52" fillId="2" borderId="20" xfId="0" applyNumberFormat="1" applyFont="1" applyFill="1" applyBorder="1" applyAlignment="1">
      <alignment vertical="center"/>
    </xf>
    <xf numFmtId="178" fontId="40" fillId="0" borderId="20" xfId="0" applyNumberFormat="1" applyFont="1" applyFill="1" applyBorder="1" applyAlignment="1">
      <alignment horizontal="right" vertical="center"/>
    </xf>
    <xf numFmtId="178" fontId="40" fillId="0" borderId="35" xfId="0" applyNumberFormat="1" applyFont="1" applyFill="1" applyBorder="1" applyAlignment="1">
      <alignment horizontal="right" vertical="center"/>
    </xf>
    <xf numFmtId="178" fontId="41" fillId="2" borderId="43" xfId="0" applyNumberFormat="1" applyFont="1" applyFill="1" applyBorder="1" applyAlignment="1">
      <alignment horizontal="right" vertical="center"/>
    </xf>
    <xf numFmtId="178" fontId="40" fillId="2" borderId="30" xfId="0" applyNumberFormat="1" applyFont="1" applyFill="1" applyBorder="1" applyAlignment="1">
      <alignment horizontal="right" vertical="center"/>
    </xf>
    <xf numFmtId="178" fontId="32" fillId="2" borderId="36" xfId="0" applyNumberFormat="1" applyFont="1" applyFill="1" applyBorder="1" applyAlignment="1">
      <alignment vertical="center"/>
    </xf>
    <xf numFmtId="178" fontId="40" fillId="2" borderId="35" xfId="0" applyNumberFormat="1" applyFont="1" applyFill="1" applyBorder="1" applyAlignment="1">
      <alignment horizontal="right" vertical="center"/>
    </xf>
    <xf numFmtId="178" fontId="40" fillId="6" borderId="35" xfId="0" applyNumberFormat="1" applyFont="1" applyFill="1" applyBorder="1" applyAlignment="1">
      <alignment vertical="center"/>
    </xf>
    <xf numFmtId="178" fontId="41" fillId="2" borderId="43" xfId="0" applyNumberFormat="1" applyFont="1" applyFill="1" applyBorder="1" applyAlignment="1">
      <alignment vertical="center"/>
    </xf>
    <xf numFmtId="178" fontId="41" fillId="2" borderId="20" xfId="0" applyNumberFormat="1" applyFont="1" applyFill="1" applyBorder="1" applyAlignment="1">
      <alignment vertical="center"/>
    </xf>
    <xf numFmtId="178" fontId="53" fillId="0" borderId="20" xfId="0" applyNumberFormat="1" applyFont="1" applyFill="1" applyBorder="1" applyAlignment="1">
      <alignment vertical="center"/>
    </xf>
    <xf numFmtId="178" fontId="40" fillId="2" borderId="30" xfId="0" applyNumberFormat="1" applyFont="1" applyFill="1" applyBorder="1" applyAlignment="1">
      <alignment vertical="center"/>
    </xf>
    <xf numFmtId="0" fontId="41" fillId="2" borderId="0" xfId="0" applyFont="1" applyFill="1" applyBorder="1" applyAlignment="1">
      <alignment horizontal="center"/>
    </xf>
    <xf numFmtId="167" fontId="54" fillId="2" borderId="0" xfId="0" applyNumberFormat="1" applyFont="1" applyFill="1" applyBorder="1" applyProtection="1">
      <protection hidden="1"/>
    </xf>
    <xf numFmtId="49" fontId="40" fillId="2" borderId="0" xfId="0" applyNumberFormat="1" applyFont="1" applyFill="1" applyBorder="1" applyAlignment="1">
      <alignment horizontal="left" wrapText="1" indent="1"/>
    </xf>
    <xf numFmtId="0" fontId="41" fillId="2" borderId="0" xfId="0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left" wrapText="1" indent="5"/>
    </xf>
    <xf numFmtId="49" fontId="41" fillId="2" borderId="0" xfId="0" applyNumberFormat="1" applyFont="1" applyFill="1" applyBorder="1" applyAlignment="1">
      <alignment horizontal="left" wrapText="1" indent="3"/>
    </xf>
    <xf numFmtId="49" fontId="40" fillId="2" borderId="0" xfId="0" applyNumberFormat="1" applyFont="1" applyFill="1" applyBorder="1" applyAlignment="1">
      <alignment horizontal="left" wrapText="1" indent="2"/>
    </xf>
    <xf numFmtId="49" fontId="40" fillId="2" borderId="0" xfId="0" applyNumberFormat="1" applyFont="1" applyFill="1" applyBorder="1" applyAlignment="1">
      <alignment horizontal="left" wrapText="1"/>
    </xf>
    <xf numFmtId="0" fontId="68" fillId="2" borderId="0" xfId="22" applyFont="1" applyFill="1"/>
    <xf numFmtId="165" fontId="64" fillId="2" borderId="45" xfId="22" applyNumberFormat="1" applyFont="1" applyFill="1" applyBorder="1" applyAlignment="1">
      <alignment vertical="center"/>
    </xf>
    <xf numFmtId="178" fontId="46" fillId="5" borderId="35" xfId="22" applyNumberFormat="1" applyFont="1" applyFill="1" applyBorder="1" applyAlignment="1">
      <alignment vertical="center"/>
    </xf>
    <xf numFmtId="178" fontId="44" fillId="2" borderId="16" xfId="22" applyNumberFormat="1" applyFont="1" applyFill="1" applyBorder="1" applyAlignment="1">
      <alignment vertical="center"/>
    </xf>
    <xf numFmtId="178" fontId="44" fillId="2" borderId="19" xfId="22" applyNumberFormat="1" applyFont="1" applyFill="1" applyBorder="1" applyAlignment="1">
      <alignment vertical="center"/>
    </xf>
    <xf numFmtId="178" fontId="44" fillId="0" borderId="16" xfId="22" applyNumberFormat="1" applyFont="1" applyFill="1" applyBorder="1" applyAlignment="1">
      <alignment vertical="center"/>
    </xf>
    <xf numFmtId="0" fontId="41" fillId="2" borderId="0" xfId="0" applyFont="1" applyFill="1" applyBorder="1" applyAlignment="1">
      <alignment horizontal="center"/>
    </xf>
    <xf numFmtId="165" fontId="40" fillId="8" borderId="9" xfId="36" applyNumberFormat="1" applyFont="1" applyFill="1" applyBorder="1" applyAlignment="1">
      <alignment vertical="center"/>
    </xf>
    <xf numFmtId="165" fontId="46" fillId="2" borderId="15" xfId="36" applyNumberFormat="1" applyFont="1" applyFill="1" applyBorder="1" applyAlignment="1">
      <alignment vertical="center"/>
    </xf>
    <xf numFmtId="165" fontId="32" fillId="6" borderId="9" xfId="0" applyNumberFormat="1" applyFont="1" applyFill="1" applyBorder="1" applyAlignment="1">
      <alignment horizontal="right" vertical="center"/>
    </xf>
    <xf numFmtId="165" fontId="44" fillId="2" borderId="45" xfId="36" applyNumberFormat="1" applyFont="1" applyFill="1" applyBorder="1" applyAlignment="1">
      <alignment vertical="center"/>
    </xf>
    <xf numFmtId="44" fontId="41" fillId="2" borderId="0" xfId="39" applyFont="1" applyFill="1"/>
    <xf numFmtId="43" fontId="41" fillId="2" borderId="0" xfId="38" applyFont="1" applyFill="1"/>
    <xf numFmtId="4" fontId="56" fillId="2" borderId="0" xfId="0" applyNumberFormat="1" applyFont="1" applyFill="1"/>
    <xf numFmtId="167" fontId="41" fillId="2" borderId="0" xfId="0" applyNumberFormat="1" applyFont="1" applyFill="1" applyBorder="1" applyAlignment="1" applyProtection="1">
      <alignment horizontal="center" vertical="center"/>
      <protection hidden="1"/>
    </xf>
    <xf numFmtId="179" fontId="22" fillId="2" borderId="24" xfId="0" applyNumberFormat="1" applyFont="1" applyFill="1" applyBorder="1" applyAlignment="1" applyProtection="1">
      <alignment horizontal="center"/>
    </xf>
    <xf numFmtId="179" fontId="0" fillId="2" borderId="24" xfId="0" applyNumberForma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justify" vertical="justify" wrapText="1"/>
    </xf>
    <xf numFmtId="0" fontId="0" fillId="2" borderId="7" xfId="0" applyFill="1" applyBorder="1" applyAlignment="1" applyProtection="1">
      <alignment horizontal="justify" vertical="justify" wrapText="1"/>
    </xf>
    <xf numFmtId="0" fontId="0" fillId="2" borderId="8" xfId="0" applyFill="1" applyBorder="1" applyAlignment="1" applyProtection="1">
      <alignment horizontal="justify" vertical="justify" wrapText="1"/>
    </xf>
    <xf numFmtId="0" fontId="25" fillId="2" borderId="0" xfId="0" applyFont="1" applyFill="1" applyAlignment="1" applyProtection="1">
      <alignment horizontal="center"/>
    </xf>
    <xf numFmtId="0" fontId="13" fillId="2" borderId="0" xfId="0" applyFont="1" applyFill="1" applyAlignment="1" applyProtection="1">
      <alignment horizontal="left"/>
    </xf>
    <xf numFmtId="0" fontId="13" fillId="2" borderId="24" xfId="0" applyFont="1" applyFill="1" applyBorder="1" applyAlignment="1" applyProtection="1">
      <alignment horizontal="left"/>
    </xf>
    <xf numFmtId="0" fontId="55" fillId="12" borderId="10" xfId="0" applyFont="1" applyFill="1" applyBorder="1" applyAlignment="1">
      <alignment horizontal="center" vertical="center" wrapText="1"/>
    </xf>
    <xf numFmtId="0" fontId="55" fillId="12" borderId="34" xfId="0" applyFont="1" applyFill="1" applyBorder="1" applyAlignment="1">
      <alignment horizontal="center" vertical="center" wrapText="1"/>
    </xf>
    <xf numFmtId="0" fontId="36" fillId="12" borderId="44" xfId="0" applyFont="1" applyFill="1" applyBorder="1" applyAlignment="1">
      <alignment horizontal="center" vertical="center" textRotation="45" wrapText="1"/>
    </xf>
    <xf numFmtId="0" fontId="36" fillId="12" borderId="45" xfId="0" applyFont="1" applyFill="1" applyBorder="1" applyAlignment="1">
      <alignment horizontal="center" vertical="center" textRotation="45" wrapText="1"/>
    </xf>
    <xf numFmtId="0" fontId="36" fillId="12" borderId="15" xfId="0" applyFont="1" applyFill="1" applyBorder="1" applyAlignment="1">
      <alignment horizontal="center" vertical="center" textRotation="45" wrapText="1"/>
    </xf>
    <xf numFmtId="0" fontId="25" fillId="2" borderId="0" xfId="0" applyFont="1" applyFill="1" applyBorder="1" applyAlignment="1">
      <alignment horizontal="center"/>
    </xf>
    <xf numFmtId="0" fontId="36" fillId="12" borderId="31" xfId="0" applyFont="1" applyFill="1" applyBorder="1" applyAlignment="1">
      <alignment horizontal="center" vertical="center" wrapText="1"/>
    </xf>
    <xf numFmtId="0" fontId="36" fillId="12" borderId="32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55" fillId="12" borderId="35" xfId="0" applyFont="1" applyFill="1" applyBorder="1" applyAlignment="1">
      <alignment horizontal="center" vertical="center" wrapText="1"/>
    </xf>
    <xf numFmtId="167" fontId="61" fillId="5" borderId="10" xfId="0" applyNumberFormat="1" applyFont="1" applyFill="1" applyBorder="1" applyAlignment="1" applyProtection="1">
      <alignment horizontal="center" vertical="center"/>
      <protection hidden="1"/>
    </xf>
    <xf numFmtId="167" fontId="61" fillId="5" borderId="35" xfId="0" applyNumberFormat="1" applyFont="1" applyFill="1" applyBorder="1" applyAlignment="1" applyProtection="1">
      <alignment horizontal="center" vertical="center"/>
      <protection hidden="1"/>
    </xf>
    <xf numFmtId="0" fontId="40" fillId="5" borderId="38" xfId="22" applyFont="1" applyFill="1" applyBorder="1" applyAlignment="1">
      <alignment horizontal="center" vertical="center"/>
    </xf>
    <xf numFmtId="0" fontId="40" fillId="5" borderId="39" xfId="22" applyFont="1" applyFill="1" applyBorder="1" applyAlignment="1">
      <alignment horizontal="center" vertical="center"/>
    </xf>
    <xf numFmtId="0" fontId="42" fillId="9" borderId="31" xfId="22" applyFont="1" applyFill="1" applyBorder="1" applyAlignment="1">
      <alignment horizontal="center" vertical="center"/>
    </xf>
    <xf numFmtId="0" fontId="42" fillId="9" borderId="29" xfId="22" applyFont="1" applyFill="1" applyBorder="1" applyAlignment="1">
      <alignment horizontal="center" vertical="center"/>
    </xf>
    <xf numFmtId="167" fontId="45" fillId="5" borderId="14" xfId="0" applyNumberFormat="1" applyFont="1" applyFill="1" applyBorder="1" applyAlignment="1" applyProtection="1">
      <alignment horizontal="center" vertical="center"/>
      <protection hidden="1"/>
    </xf>
    <xf numFmtId="167" fontId="61" fillId="5" borderId="14" xfId="0" applyNumberFormat="1" applyFont="1" applyFill="1" applyBorder="1" applyAlignment="1" applyProtection="1">
      <alignment horizontal="center" vertical="center"/>
      <protection hidden="1"/>
    </xf>
    <xf numFmtId="2" fontId="42" fillId="10" borderId="27" xfId="0" applyNumberFormat="1" applyFont="1" applyFill="1" applyBorder="1" applyAlignment="1">
      <alignment horizontal="center" vertical="center"/>
    </xf>
    <xf numFmtId="2" fontId="42" fillId="10" borderId="28" xfId="0" applyNumberFormat="1" applyFont="1" applyFill="1" applyBorder="1" applyAlignment="1">
      <alignment horizontal="center" vertical="center"/>
    </xf>
    <xf numFmtId="167" fontId="51" fillId="8" borderId="14" xfId="0" applyNumberFormat="1" applyFont="1" applyFill="1" applyBorder="1" applyAlignment="1">
      <alignment horizontal="center" vertical="center"/>
    </xf>
    <xf numFmtId="0" fontId="48" fillId="2" borderId="33" xfId="22" applyFont="1" applyFill="1" applyBorder="1" applyAlignment="1">
      <alignment horizontal="center"/>
    </xf>
    <xf numFmtId="0" fontId="40" fillId="8" borderId="38" xfId="0" applyFont="1" applyFill="1" applyBorder="1" applyAlignment="1">
      <alignment horizontal="center" vertical="center"/>
    </xf>
    <xf numFmtId="0" fontId="40" fillId="8" borderId="39" xfId="0" applyFont="1" applyFill="1" applyBorder="1" applyAlignment="1">
      <alignment horizontal="center" vertical="center"/>
    </xf>
    <xf numFmtId="167" fontId="66" fillId="6" borderId="14" xfId="0" applyNumberFormat="1" applyFont="1" applyFill="1" applyBorder="1" applyAlignment="1">
      <alignment horizontal="center" vertical="center"/>
    </xf>
    <xf numFmtId="0" fontId="40" fillId="6" borderId="40" xfId="0" applyFont="1" applyFill="1" applyBorder="1" applyAlignment="1">
      <alignment horizontal="center" vertical="center"/>
    </xf>
    <xf numFmtId="2" fontId="42" fillId="7" borderId="31" xfId="0" applyNumberFormat="1" applyFont="1" applyFill="1" applyBorder="1" applyAlignment="1">
      <alignment horizontal="center" vertical="center"/>
    </xf>
    <xf numFmtId="2" fontId="42" fillId="7" borderId="29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wrapText="1"/>
    </xf>
    <xf numFmtId="0" fontId="41" fillId="0" borderId="0" xfId="0" applyFont="1" applyFill="1" applyBorder="1"/>
    <xf numFmtId="164" fontId="41" fillId="2" borderId="0" xfId="0" applyNumberFormat="1" applyFont="1" applyFill="1" applyBorder="1" applyAlignment="1">
      <alignment horizontal="center" vertical="center"/>
    </xf>
    <xf numFmtId="0" fontId="41" fillId="2" borderId="0" xfId="0" applyFont="1" applyFill="1" applyBorder="1"/>
    <xf numFmtId="0" fontId="4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textRotation="45"/>
    </xf>
    <xf numFmtId="0" fontId="23" fillId="0" borderId="0" xfId="0" applyFont="1" applyFill="1" applyAlignment="1">
      <alignment horizontal="center" vertical="center" textRotation="45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" fontId="23" fillId="0" borderId="0" xfId="0" applyNumberFormat="1" applyFont="1" applyFill="1" applyAlignment="1">
      <alignment horizontal="center" vertical="center"/>
    </xf>
    <xf numFmtId="165" fontId="46" fillId="2" borderId="0" xfId="0" applyNumberFormat="1" applyFont="1" applyFill="1" applyBorder="1"/>
  </cellXfs>
  <cellStyles count="76">
    <cellStyle name="1 indent" xfId="1"/>
    <cellStyle name="1 indent 2" xfId="40"/>
    <cellStyle name="2 indents" xfId="2"/>
    <cellStyle name="2 indents 2" xfId="41"/>
    <cellStyle name="3 indents" xfId="3"/>
    <cellStyle name="3 indents 2" xfId="42"/>
    <cellStyle name="4 indents" xfId="4"/>
    <cellStyle name="4 indents 2" xfId="43"/>
    <cellStyle name="Comma" xfId="38" builtinId="3"/>
    <cellStyle name="Currency" xfId="39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one decimal 2" xfId="44"/>
    <cellStyle name="imf-zero decimal" xfId="17"/>
    <cellStyle name="imf-zero decimal 2" xfId="45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0 2" xfId="46"/>
    <cellStyle name="Normal 11" xfId="34"/>
    <cellStyle name="Normal 11 2" xfId="47"/>
    <cellStyle name="Normal 12" xfId="35"/>
    <cellStyle name="Normal 12 2" xfId="48"/>
    <cellStyle name="Normal 2" xfId="22"/>
    <cellStyle name="Normal 2 2" xfId="36"/>
    <cellStyle name="Normal 2 2 2" xfId="49"/>
    <cellStyle name="Normal 3" xfId="26"/>
    <cellStyle name="Normal 4" xfId="27"/>
    <cellStyle name="Normal 4 2" xfId="51"/>
    <cellStyle name="Normal 4 3" xfId="50"/>
    <cellStyle name="Normal 44" xfId="52"/>
    <cellStyle name="Normal 45" xfId="53"/>
    <cellStyle name="Normal 46" xfId="54"/>
    <cellStyle name="Normal 47" xfId="65"/>
    <cellStyle name="Normal 48" xfId="37"/>
    <cellStyle name="Normal 49" xfId="71"/>
    <cellStyle name="Normal 5" xfId="28"/>
    <cellStyle name="Normal 5 2" xfId="55"/>
    <cellStyle name="Normal 50" xfId="72"/>
    <cellStyle name="Normal 52" xfId="74"/>
    <cellStyle name="Normal 53" xfId="73"/>
    <cellStyle name="Normal 55" xfId="75"/>
    <cellStyle name="Normal 56" xfId="62"/>
    <cellStyle name="Normal 57" xfId="63"/>
    <cellStyle name="Normal 58" xfId="64"/>
    <cellStyle name="Normal 59" xfId="66"/>
    <cellStyle name="Normal 6" xfId="29"/>
    <cellStyle name="Normal 6 2" xfId="56"/>
    <cellStyle name="Normal 60" xfId="67"/>
    <cellStyle name="Normal 61" xfId="68"/>
    <cellStyle name="Normal 62" xfId="69"/>
    <cellStyle name="Normal 63" xfId="70"/>
    <cellStyle name="Normal 7" xfId="30"/>
    <cellStyle name="Normal 7 2" xfId="57"/>
    <cellStyle name="Normal 8" xfId="31"/>
    <cellStyle name="Normal 8 2" xfId="58"/>
    <cellStyle name="Normal 9" xfId="32"/>
    <cellStyle name="Normal 9 2" xfId="59"/>
    <cellStyle name="Obično_KnjigaZIKS i Min pomorstva i saobracaja" xfId="23"/>
    <cellStyle name="Percent 2" xfId="60"/>
    <cellStyle name="percentage difference" xfId="24"/>
    <cellStyle name="percentage difference 2" xfId="61"/>
    <cellStyle name="Publication" xfId="25"/>
  </cellStyles>
  <dxfs count="0"/>
  <tableStyles count="0" defaultTableStyle="TableStyleMedium9" defaultPivotStyle="PivotStyleLight16"/>
  <colors>
    <mruColors>
      <color rgb="FF7E0000"/>
      <color rgb="FF910000"/>
      <color rgb="FF820000"/>
      <color rgb="FF5A0000"/>
      <color rgb="FF640000"/>
      <color rgb="FF6E0000"/>
      <color rgb="FF730000"/>
      <color rgb="FF780000"/>
      <color rgb="FF7D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494251</xdr:colOff>
      <xdr:row>13</xdr:row>
      <xdr:rowOff>142456</xdr:rowOff>
    </xdr:from>
    <xdr:to>
      <xdr:col>8</xdr:col>
      <xdr:colOff>351864</xdr:colOff>
      <xdr:row>37</xdr:row>
      <xdr:rowOff>109445</xdr:rowOff>
    </xdr:to>
    <xdr:pic>
      <xdr:nvPicPr>
        <xdr:cNvPr id="2" name="Picture 1" descr="Crna Gora_map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9369" y="2439662"/>
          <a:ext cx="4082230" cy="4079548"/>
        </a:xfrm>
        <a:prstGeom prst="rect">
          <a:avLst/>
        </a:prstGeom>
      </xdr:spPr>
    </xdr:pic>
    <xdr:clientData/>
  </xdr:twoCellAnchor>
  <xdr:twoCellAnchor editAs="oneCell">
    <xdr:from>
      <xdr:col>9</xdr:col>
      <xdr:colOff>528272</xdr:colOff>
      <xdr:row>1</xdr:row>
      <xdr:rowOff>28566</xdr:rowOff>
    </xdr:from>
    <xdr:to>
      <xdr:col>11</xdr:col>
      <xdr:colOff>95250</xdr:colOff>
      <xdr:row>5</xdr:row>
      <xdr:rowOff>105508</xdr:rowOff>
    </xdr:to>
    <xdr:pic>
      <xdr:nvPicPr>
        <xdr:cNvPr id="4" name="Picture 3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05072" y="28566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5</xdr:col>
          <xdr:colOff>0</xdr:colOff>
          <xdr:row>4</xdr:row>
          <xdr:rowOff>123825</xdr:rowOff>
        </xdr:to>
        <xdr:sp macro="" textlink="">
          <xdr:nvSpPr>
            <xdr:cNvPr id="43010" name="List Box 2" hidden="1">
              <a:extLst>
                <a:ext uri="{63B3BB69-23CF-44E3-9099-C40C66FF867C}">
                  <a14:compatExt spid="_x0000_s4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85725</xdr:rowOff>
    </xdr:from>
    <xdr:to>
      <xdr:col>7</xdr:col>
      <xdr:colOff>167053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3</xdr:col>
          <xdr:colOff>666750</xdr:colOff>
          <xdr:row>1</xdr:row>
          <xdr:rowOff>142875</xdr:rowOff>
        </xdr:to>
        <xdr:sp macro="" textlink="">
          <xdr:nvSpPr>
            <xdr:cNvPr id="70657" name="List Box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104775</xdr:rowOff>
    </xdr:from>
    <xdr:to>
      <xdr:col>4</xdr:col>
      <xdr:colOff>274209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104775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2</xdr:col>
          <xdr:colOff>1228725</xdr:colOff>
          <xdr:row>1</xdr:row>
          <xdr:rowOff>142875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1247775</xdr:colOff>
          <xdr:row>1</xdr:row>
          <xdr:rowOff>142875</xdr:rowOff>
        </xdr:to>
        <xdr:sp macro="" textlink="">
          <xdr:nvSpPr>
            <xdr:cNvPr id="39938" name="List Box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1219200</xdr:colOff>
          <xdr:row>1</xdr:row>
          <xdr:rowOff>133350</xdr:rowOff>
        </xdr:to>
        <xdr:sp macro="" textlink="">
          <xdr:nvSpPr>
            <xdr:cNvPr id="41986" name="List Box 2" hidden="1">
              <a:extLst>
                <a:ext uri="{63B3BB69-23CF-44E3-9099-C40C66FF867C}">
                  <a14:compatExt spid="_x0000_s4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I100"/>
  <sheetViews>
    <sheetView zoomScale="85" zoomScaleNormal="85" zoomScaleSheetLayoutView="100" workbookViewId="0">
      <selection activeCell="V31" sqref="V31"/>
    </sheetView>
  </sheetViews>
  <sheetFormatPr defaultColWidth="9.140625" defaultRowHeight="12.75"/>
  <cols>
    <col min="1" max="4" width="9.140625" style="41"/>
    <col min="5" max="5" width="8.85546875" style="41" customWidth="1"/>
    <col min="6" max="11" width="9.140625" style="41"/>
    <col min="12" max="12" width="8.5703125" style="41" customWidth="1"/>
    <col min="13" max="13" width="12" style="41" customWidth="1"/>
    <col min="14" max="14" width="9.140625" style="41"/>
    <col min="15" max="15" width="12.85546875" style="41" customWidth="1"/>
    <col min="16" max="16384" width="9.140625" style="41"/>
  </cols>
  <sheetData>
    <row r="1" spans="1:35" ht="12.75" customHeight="1">
      <c r="A1" s="40"/>
      <c r="B1" s="40"/>
      <c r="D1" s="42"/>
      <c r="E1" s="42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12.75" customHeight="1">
      <c r="A2" s="40"/>
      <c r="B2" s="43"/>
      <c r="C2" s="42"/>
      <c r="D2" s="42"/>
      <c r="E2" s="42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ht="27" customHeight="1">
      <c r="A3" s="40"/>
      <c r="B3" s="421" t="str">
        <f>IF(MasterSheet!$A$1=1,MasterSheet!B30,MasterSheet!B31)</f>
        <v>Napomena: Informacija je urađena na engleskom i crnogorskom jeziku</v>
      </c>
      <c r="C3" s="422"/>
      <c r="D3" s="422"/>
      <c r="E3" s="423"/>
      <c r="G3" s="40"/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4" spans="1:35">
      <c r="A4" s="40"/>
      <c r="B4" s="40"/>
      <c r="C4" s="42"/>
      <c r="D4" s="42"/>
      <c r="E4" s="42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</row>
    <row r="7" spans="1:3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1:35" ht="15">
      <c r="A8" s="40"/>
      <c r="B8" s="40"/>
      <c r="C8" s="40"/>
      <c r="D8" s="40"/>
      <c r="E8" s="40"/>
      <c r="F8" s="40"/>
      <c r="G8" s="40"/>
      <c r="H8" s="40"/>
      <c r="I8" s="40"/>
      <c r="J8" s="424" t="str">
        <f>IF(MasterSheet!$A$1 = 1, MasterSheet!C5,MasterSheet!B5)</f>
        <v>CRNA GORA</v>
      </c>
      <c r="K8" s="424"/>
      <c r="L8" s="424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5" ht="15">
      <c r="A9" s="40"/>
      <c r="B9" s="40"/>
      <c r="C9" s="40"/>
      <c r="D9" s="40"/>
      <c r="E9" s="40"/>
      <c r="F9" s="40"/>
      <c r="G9" s="40"/>
      <c r="H9" s="40"/>
      <c r="I9" s="424" t="str">
        <f>IF(MasterSheet!$A$1 = 1, MasterSheet!C6,MasterSheet!B6)</f>
        <v>MINISTARSTVO FINANSIJA</v>
      </c>
      <c r="J9" s="424"/>
      <c r="K9" s="424"/>
      <c r="L9" s="424"/>
      <c r="M9" s="424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1:3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1:3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</row>
    <row r="12" spans="1:3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1:3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3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1:3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ht="14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25" t="str">
        <f>IF(MasterSheet!$A$1=1, MasterSheet!C8,MasterSheet!B8)</f>
        <v>Površina (km²)</v>
      </c>
      <c r="L18" s="425"/>
      <c r="M18" s="425"/>
      <c r="N18" s="425"/>
      <c r="O18" s="315">
        <v>13812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</row>
    <row r="19" spans="1:35" ht="14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26" t="str">
        <f>IF(MasterSheet!$A$1=1, MasterSheet!C9,MasterSheet!B9)</f>
        <v>Broj stanovnika (Popis 2011)</v>
      </c>
      <c r="L19" s="426"/>
      <c r="M19" s="426"/>
      <c r="N19" s="426"/>
      <c r="O19" s="316">
        <v>625266</v>
      </c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1:35" ht="14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317"/>
      <c r="L20" s="317"/>
      <c r="M20" s="317"/>
      <c r="N20" s="317"/>
      <c r="O20" s="318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1:35" ht="14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25" t="str">
        <f>IF(MasterSheet!$A$1=1, MasterSheet!C10,MasterSheet!B10)</f>
        <v>Glavni grad</v>
      </c>
      <c r="L21" s="425"/>
      <c r="M21" s="425"/>
      <c r="N21" s="425"/>
      <c r="O21" s="319" t="s">
        <v>217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1:35" ht="14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26" t="str">
        <f>IF(MasterSheet!$A$1=1, MasterSheet!C11,MasterSheet!B11)</f>
        <v>Prijestonica</v>
      </c>
      <c r="L22" s="426"/>
      <c r="M22" s="426"/>
      <c r="N22" s="426"/>
      <c r="O22" s="320" t="s">
        <v>218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1:35" ht="14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317"/>
      <c r="L23" s="317"/>
      <c r="M23" s="317"/>
      <c r="N23" s="317"/>
      <c r="O23" s="318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1:35" ht="1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26" t="str">
        <f>IF(MasterSheet!$A$1=1, MasterSheet!C12,MasterSheet!B12)</f>
        <v>Valuta</v>
      </c>
      <c r="L24" s="426"/>
      <c r="M24" s="426"/>
      <c r="N24" s="426"/>
      <c r="O24" s="319" t="s">
        <v>399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35" ht="14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317"/>
      <c r="L25" s="321"/>
      <c r="M25" s="321"/>
      <c r="N25" s="321"/>
      <c r="O25" s="322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1:35" ht="14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25" t="str">
        <f>IF(MasterSheet!$A$1=1, MasterSheet!C13,MasterSheet!B13)</f>
        <v>BDP (mil. €)*</v>
      </c>
      <c r="L26" s="425"/>
      <c r="M26" s="425"/>
      <c r="N26" s="425"/>
      <c r="O26" s="323">
        <f>+'Public expenditure_int'!H9</f>
        <v>3625000000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1:35" ht="14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25" t="str">
        <f>IF(MasterSheet!$A$1=1, MasterSheet!C14,MasterSheet!B14)</f>
        <v>BDP per capita (€)*</v>
      </c>
      <c r="L27" s="425"/>
      <c r="M27" s="425"/>
      <c r="N27" s="425"/>
      <c r="O27" s="315">
        <f>O26/O19</f>
        <v>5797.5325701381489</v>
      </c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35" ht="14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25" t="str">
        <f>IF(MasterSheet!$A$1=1, MasterSheet!C15,MasterSheet!B15)</f>
        <v xml:space="preserve">   Inflacija (%)</v>
      </c>
      <c r="L28" s="425"/>
      <c r="M28" s="425"/>
      <c r="N28" s="425"/>
      <c r="O28" s="324">
        <v>1.5</v>
      </c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1:35" ht="14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26" t="str">
        <f>IF(MasterSheet!$A$1=1, MasterSheet!C17,MasterSheet!B17)</f>
        <v xml:space="preserve">   Javna potrošnja (% BDP)</v>
      </c>
      <c r="L29" s="426"/>
      <c r="M29" s="426"/>
      <c r="N29" s="426"/>
      <c r="O29" s="325">
        <f>+'Public expenditure_int'!I33</f>
        <v>50.442785371393093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1:35" ht="14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326"/>
      <c r="L30" s="327"/>
      <c r="M30" s="328"/>
      <c r="N30" s="328"/>
      <c r="O30" s="31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1:35" ht="14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25" t="str">
        <f>IF(MasterSheet!$A$1=1, MasterSheet!C18,MasterSheet!B18)</f>
        <v>Prosječna neto zarada (€)</v>
      </c>
      <c r="L31" s="425"/>
      <c r="M31" s="425"/>
      <c r="N31" s="425"/>
      <c r="O31" s="315">
        <v>486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32" spans="1:35" ht="14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26" t="str">
        <f>IF(MasterSheet!$A$1=1, MasterSheet!C19,MasterSheet!B19)</f>
        <v>Stopa nezaposlenosti (%)</v>
      </c>
      <c r="L32" s="426"/>
      <c r="M32" s="426"/>
      <c r="N32" s="426"/>
      <c r="O32" s="325">
        <v>14.9</v>
      </c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</row>
    <row r="33" spans="1:3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4" t="str">
        <f>IF(MasterSheet!$A$1=1, MasterSheet!C21,MasterSheet!B21)</f>
        <v>Izvor: ZZZ, Monstat, Ministarstvo finansija</v>
      </c>
      <c r="L33" s="40"/>
      <c r="M33" s="40"/>
      <c r="N33" s="40"/>
      <c r="O33" s="45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</row>
    <row r="34" spans="1:3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6" t="str">
        <f>IF(MasterSheet!$A$1=1, MasterSheet!B25,MasterSheet!B24)</f>
        <v>*podaci su procjena Ministarstva finansija</v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</row>
    <row r="35" spans="1:3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</row>
    <row r="36" spans="1:3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</row>
    <row r="37" spans="1:3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</row>
    <row r="38" spans="1:3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</row>
    <row r="39" spans="1:3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 t="str">
        <f>IF(MasterSheet!$A$1=1,MasterSheet!C22,MasterSheet!B22)</f>
        <v>Ažurirano:</v>
      </c>
      <c r="L39" s="419">
        <v>41329</v>
      </c>
      <c r="M39" s="42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</row>
    <row r="40" spans="1:3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</row>
    <row r="41" spans="1:3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5" t="s">
        <v>398</v>
      </c>
      <c r="L41" s="40"/>
      <c r="M41" s="102" t="s">
        <v>397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</row>
    <row r="42" spans="1:3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</row>
    <row r="43" spans="1:3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</row>
    <row r="44" spans="1:3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</row>
    <row r="45" spans="1:3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</row>
    <row r="46" spans="1:3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</row>
    <row r="47" spans="1:3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</row>
    <row r="48" spans="1:3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</row>
    <row r="49" spans="1:3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</row>
    <row r="50" spans="1:3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</row>
    <row r="51" spans="1:3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</row>
    <row r="52" spans="1:3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</row>
    <row r="53" spans="1:3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</row>
    <row r="54" spans="1:3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</row>
    <row r="55" spans="1:3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</row>
    <row r="56" spans="1:3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</row>
    <row r="57" spans="1:3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</row>
    <row r="58" spans="1:3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</row>
    <row r="59" spans="1:3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</row>
    <row r="60" spans="1:3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</row>
    <row r="61" spans="1:3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</row>
    <row r="62" spans="1:3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</row>
    <row r="63" spans="1:3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</row>
    <row r="64" spans="1:3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</row>
    <row r="65" spans="1:3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</row>
    <row r="66" spans="1:3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</row>
    <row r="67" spans="1:3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</row>
    <row r="68" spans="1:3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</row>
    <row r="69" spans="1:3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</row>
    <row r="70" spans="1:3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</row>
    <row r="71" spans="1:3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</row>
    <row r="72" spans="1:3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</row>
    <row r="73" spans="1:3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</row>
    <row r="74" spans="1:3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</row>
    <row r="75" spans="1:3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</row>
    <row r="76" spans="1:3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</row>
    <row r="77" spans="1:3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</row>
    <row r="78" spans="1:3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</row>
    <row r="79" spans="1:3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</row>
    <row r="80" spans="1:3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</row>
    <row r="81" spans="1:3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</row>
    <row r="82" spans="1:3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</row>
    <row r="83" spans="1:3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</row>
    <row r="84" spans="1:3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</row>
    <row r="85" spans="1:3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</row>
    <row r="86" spans="1:3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</row>
    <row r="87" spans="1:3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</row>
    <row r="88" spans="1:3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</row>
    <row r="89" spans="1:3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</row>
    <row r="90" spans="1:3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</row>
    <row r="91" spans="1:3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</row>
    <row r="92" spans="1:3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</row>
    <row r="93" spans="1:3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</row>
    <row r="94" spans="1:3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</row>
    <row r="95" spans="1:3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</row>
    <row r="96" spans="1:3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</row>
    <row r="97" spans="1:3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</row>
    <row r="98" spans="1:3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</row>
    <row r="99" spans="1:3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</row>
    <row r="100" spans="1:3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</row>
  </sheetData>
  <sheetProtection formatCells="0" formatColumns="0" formatRows="0" insertHyperlinks="0" sort="0" autoFilter="0"/>
  <mergeCells count="15">
    <mergeCell ref="L39:M39"/>
    <mergeCell ref="B3:E3"/>
    <mergeCell ref="J8:L8"/>
    <mergeCell ref="I9:M9"/>
    <mergeCell ref="K31:N31"/>
    <mergeCell ref="K32:N32"/>
    <mergeCell ref="K26:N26"/>
    <mergeCell ref="K18:N18"/>
    <mergeCell ref="K19:N19"/>
    <mergeCell ref="K27:N27"/>
    <mergeCell ref="K21:N21"/>
    <mergeCell ref="K22:N22"/>
    <mergeCell ref="K24:N24"/>
    <mergeCell ref="K29:N29"/>
    <mergeCell ref="K28:N28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  <rowBreaks count="1" manualBreakCount="1">
    <brk id="78" max="16383" man="1"/>
  </rowBreaks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0" r:id="rId4" name="List Box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5</xdr:col>
                    <xdr:colOff>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99"/>
  <sheetViews>
    <sheetView topLeftCell="D1" zoomScale="80" zoomScaleNormal="80" zoomScaleSheetLayoutView="115" workbookViewId="0">
      <selection activeCell="V13" sqref="V13"/>
    </sheetView>
  </sheetViews>
  <sheetFormatPr defaultRowHeight="12.75"/>
  <cols>
    <col min="1" max="3" width="9" customWidth="1"/>
    <col min="4" max="4" width="25.85546875" customWidth="1"/>
    <col min="5" max="5" width="41.5703125" customWidth="1"/>
    <col min="6" max="6" width="10.85546875" customWidth="1"/>
    <col min="7" max="10" width="9.28515625" customWidth="1"/>
    <col min="11" max="11" width="11" customWidth="1"/>
    <col min="12" max="15" width="9.28515625" customWidth="1"/>
    <col min="22" max="37" width="9.140625" style="13"/>
  </cols>
  <sheetData>
    <row r="1" spans="1:2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5">
      <c r="A8" s="13"/>
      <c r="B8" s="13"/>
      <c r="C8" s="13"/>
      <c r="D8" s="13"/>
      <c r="E8" s="13"/>
      <c r="F8" s="13"/>
      <c r="G8" s="13"/>
      <c r="H8" s="13"/>
      <c r="I8" s="16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5">
      <c r="A9" s="13"/>
      <c r="B9" s="13"/>
      <c r="C9" s="13"/>
      <c r="D9" s="13"/>
      <c r="E9" s="13"/>
      <c r="F9" s="432" t="str">
        <f>IF(MasterSheet!$A$1 = 1, MasterSheet!C5,MasterSheet!B5)</f>
        <v>CRNA GORA</v>
      </c>
      <c r="G9" s="432"/>
      <c r="H9" s="432"/>
      <c r="I9" s="34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5">
      <c r="A10" s="13"/>
      <c r="B10" s="13"/>
      <c r="C10" s="13"/>
      <c r="D10" s="13"/>
      <c r="E10" s="13"/>
      <c r="F10" s="432" t="str">
        <f>IF(MasterSheet!$A$1 = 1, MasterSheet!C6,MasterSheet!B6)</f>
        <v>MINISTARSTVO FINANSIJA</v>
      </c>
      <c r="G10" s="432"/>
      <c r="H10" s="432"/>
      <c r="I10" s="34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3.5" thickBot="1">
      <c r="A14" s="13"/>
      <c r="B14" s="13"/>
      <c r="C14" s="17"/>
      <c r="D14" s="17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6.5" customHeight="1" thickTop="1" thickBot="1">
      <c r="A15" s="13"/>
      <c r="B15" s="13"/>
      <c r="C15" s="13"/>
      <c r="D15" s="433" t="str">
        <f>IF(MasterSheet!$A$1=1,MasterSheet!D40,MasterSheet!B40)</f>
        <v>Makroekonomski i fiskalni okvir  (u % BDP-a)</v>
      </c>
      <c r="E15" s="434"/>
      <c r="F15" s="427" t="str">
        <f>IF(MasterSheet!$A$1=1,MasterSheet!F42,MasterSheet!F40)</f>
        <v>Ostvarenje</v>
      </c>
      <c r="G15" s="428"/>
      <c r="H15" s="428"/>
      <c r="I15" s="428"/>
      <c r="J15" s="437"/>
      <c r="K15" s="290" t="str">
        <f>IF(MasterSheet!$A$1=1,MasterSheet!I42,MasterSheet!I40)</f>
        <v>Procjena</v>
      </c>
      <c r="L15" s="427" t="str">
        <f>IF(MasterSheet!$A$1=1,MasterSheet!J42,MasterSheet!J40)</f>
        <v>Osnovni scenario</v>
      </c>
      <c r="M15" s="428"/>
      <c r="N15" s="427" t="str">
        <f>IF(MasterSheet!$A$1=1,MasterSheet!M42,MasterSheet!M40)</f>
        <v>Scenario nižeg rasta</v>
      </c>
      <c r="O15" s="428"/>
      <c r="P15" s="13"/>
      <c r="Q15" s="13"/>
      <c r="R15" s="13"/>
      <c r="S15" s="13"/>
      <c r="T15" s="13"/>
      <c r="U15" s="13"/>
    </row>
    <row r="16" spans="1:21" ht="16.5" thickTop="1" thickBot="1">
      <c r="A16" s="13"/>
      <c r="B16" s="13"/>
      <c r="C16" s="13"/>
      <c r="D16" s="435"/>
      <c r="E16" s="436"/>
      <c r="F16" s="96" t="s">
        <v>222</v>
      </c>
      <c r="G16" s="97" t="s">
        <v>223</v>
      </c>
      <c r="H16" s="98" t="s">
        <v>224</v>
      </c>
      <c r="I16" s="99" t="s">
        <v>225</v>
      </c>
      <c r="J16" s="99" t="s">
        <v>396</v>
      </c>
      <c r="K16" s="99">
        <v>2013</v>
      </c>
      <c r="L16" s="99">
        <v>2014</v>
      </c>
      <c r="M16" s="99">
        <v>2015</v>
      </c>
      <c r="N16" s="99">
        <v>2014</v>
      </c>
      <c r="O16" s="99">
        <v>2015</v>
      </c>
      <c r="P16" s="13"/>
      <c r="Q16" s="13"/>
      <c r="R16" s="13"/>
      <c r="S16" s="13"/>
      <c r="T16" s="13"/>
      <c r="U16" s="13"/>
    </row>
    <row r="17" spans="1:21" ht="15.75" thickTop="1">
      <c r="A17" s="13"/>
      <c r="B17" s="13"/>
      <c r="C17" s="13"/>
      <c r="D17" s="429" t="str">
        <f>IF(MasterSheet!$A$1=1,MasterSheet!D42,MasterSheet!B42)</f>
        <v>Makroekonomski pokazatelji</v>
      </c>
      <c r="E17" s="91" t="str">
        <f>IF(MasterSheet!$A$1=1,MasterSheet!E42,MasterSheet!C42)</f>
        <v>Nominalni rast BDP-a</v>
      </c>
      <c r="F17" s="76">
        <v>15.1</v>
      </c>
      <c r="G17" s="77">
        <v>-3.4</v>
      </c>
      <c r="H17" s="77">
        <v>4.0999999999999996</v>
      </c>
      <c r="I17" s="78">
        <v>4.2</v>
      </c>
      <c r="J17" s="78">
        <v>-2.6</v>
      </c>
      <c r="K17" s="78">
        <v>5.2</v>
      </c>
      <c r="L17" s="284">
        <v>6.2</v>
      </c>
      <c r="M17" s="285">
        <v>6.1</v>
      </c>
      <c r="N17" s="284">
        <v>3.1</v>
      </c>
      <c r="O17" s="285">
        <v>3.5</v>
      </c>
      <c r="P17" s="280"/>
      <c r="Q17" s="13"/>
      <c r="R17" s="13"/>
      <c r="S17" s="13"/>
      <c r="T17" s="13"/>
      <c r="U17" s="13"/>
    </row>
    <row r="18" spans="1:21" ht="15">
      <c r="A18" s="13"/>
      <c r="B18" s="13"/>
      <c r="C18" s="13"/>
      <c r="D18" s="430"/>
      <c r="E18" s="92" t="str">
        <f>IF(MasterSheet!$A$1=1,MasterSheet!E43,MasterSheet!C43)</f>
        <v>Realni rast BDP-a</v>
      </c>
      <c r="F18" s="79">
        <v>6.9</v>
      </c>
      <c r="G18" s="80">
        <v>-5.7</v>
      </c>
      <c r="H18" s="80">
        <v>2.5</v>
      </c>
      <c r="I18" s="81">
        <v>3.2</v>
      </c>
      <c r="J18" s="81">
        <v>-2.5</v>
      </c>
      <c r="K18" s="81">
        <v>2.6</v>
      </c>
      <c r="L18" s="79">
        <v>3.6</v>
      </c>
      <c r="M18" s="80">
        <v>3.5</v>
      </c>
      <c r="N18" s="79">
        <v>1.6</v>
      </c>
      <c r="O18" s="80">
        <v>2</v>
      </c>
      <c r="P18" s="280"/>
      <c r="Q18" s="13"/>
      <c r="R18" s="13"/>
      <c r="S18" s="13"/>
      <c r="T18" s="13"/>
      <c r="U18" s="13"/>
    </row>
    <row r="19" spans="1:21" ht="15">
      <c r="A19" s="13"/>
      <c r="B19" s="13"/>
      <c r="C19" s="13"/>
      <c r="D19" s="430"/>
      <c r="E19" s="92" t="str">
        <f>IF(MasterSheet!$A$1=1,MasterSheet!E44,MasterSheet!C44)</f>
        <v>Inflacija</v>
      </c>
      <c r="F19" s="79">
        <v>7.1</v>
      </c>
      <c r="G19" s="80">
        <v>3.4</v>
      </c>
      <c r="H19" s="80">
        <v>0.5</v>
      </c>
      <c r="I19" s="81">
        <v>3.1</v>
      </c>
      <c r="J19" s="82">
        <v>4.0999999999999996</v>
      </c>
      <c r="K19" s="82">
        <v>2.5</v>
      </c>
      <c r="L19" s="87">
        <v>2.9</v>
      </c>
      <c r="M19" s="88">
        <v>2.5</v>
      </c>
      <c r="N19" s="87">
        <v>1.5</v>
      </c>
      <c r="O19" s="88">
        <v>1.5</v>
      </c>
      <c r="P19" s="280"/>
      <c r="Q19" s="13"/>
      <c r="R19" s="13"/>
      <c r="S19" s="13"/>
      <c r="T19" s="13"/>
      <c r="U19" s="13"/>
    </row>
    <row r="20" spans="1:21" ht="15">
      <c r="A20" s="13"/>
      <c r="B20" s="13"/>
      <c r="C20" s="13"/>
      <c r="D20" s="430"/>
      <c r="E20" s="92" t="str">
        <f>IF(MasterSheet!$A$1=1,MasterSheet!E45,MasterSheet!C45)</f>
        <v xml:space="preserve">Uvoz </v>
      </c>
      <c r="F20" s="79">
        <v>82.7</v>
      </c>
      <c r="G20" s="80">
        <v>65.900000000000006</v>
      </c>
      <c r="H20" s="80">
        <v>63.7</v>
      </c>
      <c r="I20" s="82">
        <v>64.920904374068499</v>
      </c>
      <c r="J20" s="82">
        <v>44.124295456191042</v>
      </c>
      <c r="K20" s="82">
        <v>45.227529806546684</v>
      </c>
      <c r="L20" s="87">
        <v>64.244880372327401</v>
      </c>
      <c r="M20" s="88">
        <v>62.435698516667415</v>
      </c>
      <c r="N20" s="87">
        <v>63.953219074979508</v>
      </c>
      <c r="O20" s="88">
        <v>61.451975673414339</v>
      </c>
      <c r="P20" s="280"/>
      <c r="Q20" s="13"/>
      <c r="R20" s="13"/>
      <c r="S20" s="13"/>
      <c r="T20" s="13"/>
      <c r="U20" s="13"/>
    </row>
    <row r="21" spans="1:21" ht="15">
      <c r="A21" s="13"/>
      <c r="B21" s="13"/>
      <c r="C21" s="13"/>
      <c r="D21" s="430"/>
      <c r="E21" s="92" t="str">
        <f>IF(MasterSheet!$A$1=1,MasterSheet!E46,MasterSheet!C46)</f>
        <v>Izvoz</v>
      </c>
      <c r="F21" s="79">
        <v>38.9</v>
      </c>
      <c r="G21" s="80">
        <v>32.799999999999997</v>
      </c>
      <c r="H21" s="80">
        <v>35.6</v>
      </c>
      <c r="I21" s="82">
        <v>40.861703246074597</v>
      </c>
      <c r="J21" s="82">
        <v>68.798019994513851</v>
      </c>
      <c r="K21" s="82">
        <v>66.10623882497525</v>
      </c>
      <c r="L21" s="87">
        <v>44.405624473775241</v>
      </c>
      <c r="M21" s="88">
        <v>43.893461433771044</v>
      </c>
      <c r="N21" s="87">
        <v>44.651676514164734</v>
      </c>
      <c r="O21" s="88">
        <v>44.328130236735468</v>
      </c>
      <c r="P21" s="280"/>
      <c r="Q21" s="13"/>
      <c r="R21" s="13"/>
      <c r="S21" s="13"/>
      <c r="T21" s="13"/>
      <c r="U21" s="13"/>
    </row>
    <row r="22" spans="1:21" ht="15">
      <c r="A22" s="13"/>
      <c r="B22" s="13"/>
      <c r="C22" s="13"/>
      <c r="D22" s="430"/>
      <c r="E22" s="92" t="str">
        <f>IF(MasterSheet!$A$1=1,MasterSheet!E47,MasterSheet!C47)</f>
        <v>Ostalo</v>
      </c>
      <c r="F22" s="79">
        <v>3.8</v>
      </c>
      <c r="G22" s="80">
        <v>3</v>
      </c>
      <c r="H22" s="80">
        <v>3</v>
      </c>
      <c r="I22" s="82">
        <v>4.452607558301338</v>
      </c>
      <c r="J22" s="82">
        <v>6.0118503486931942</v>
      </c>
      <c r="K22" s="82">
        <v>5.4356106464315701</v>
      </c>
      <c r="L22" s="87">
        <v>5.2609471994111203</v>
      </c>
      <c r="M22" s="88">
        <v>4.9590641681735477</v>
      </c>
      <c r="N22" s="87">
        <v>5.4387739549588865</v>
      </c>
      <c r="O22" s="88">
        <v>5.2533313580207484</v>
      </c>
      <c r="P22" s="280"/>
      <c r="Q22" s="13"/>
      <c r="R22" s="13"/>
      <c r="S22" s="13"/>
      <c r="T22" s="13"/>
      <c r="U22" s="13"/>
    </row>
    <row r="23" spans="1:21" ht="15">
      <c r="A23" s="13"/>
      <c r="B23" s="13"/>
      <c r="C23" s="13"/>
      <c r="D23" s="430"/>
      <c r="E23" s="92" t="str">
        <f>IF(MasterSheet!$A$1=1,MasterSheet!E48,MasterSheet!C48)</f>
        <v>Deficit tekućeg računa</v>
      </c>
      <c r="F23" s="79">
        <v>-40</v>
      </c>
      <c r="G23" s="80">
        <v>-30.1</v>
      </c>
      <c r="H23" s="80">
        <v>-25.1</v>
      </c>
      <c r="I23" s="82">
        <v>-19.606593569692581</v>
      </c>
      <c r="J23" s="82">
        <v>-18.661874189629607</v>
      </c>
      <c r="K23" s="82">
        <v>-15.4</v>
      </c>
      <c r="L23" s="87">
        <v>-14.6</v>
      </c>
      <c r="M23" s="88">
        <v>-13.6</v>
      </c>
      <c r="N23" s="87">
        <v>-13.6</v>
      </c>
      <c r="O23" s="88">
        <v>-11.8</v>
      </c>
      <c r="P23" s="280"/>
      <c r="Q23" s="13"/>
      <c r="R23" s="13"/>
      <c r="S23" s="13"/>
      <c r="T23" s="13"/>
      <c r="U23" s="13"/>
    </row>
    <row r="24" spans="1:21" ht="15">
      <c r="A24" s="13"/>
      <c r="B24" s="13"/>
      <c r="C24" s="13"/>
      <c r="D24" s="430"/>
      <c r="E24" s="92" t="str">
        <f>IF(MasterSheet!$A$1=1,MasterSheet!E49,MasterSheet!C49)</f>
        <v>Neto strane direktne investicije</v>
      </c>
      <c r="F24" s="79">
        <v>18.8</v>
      </c>
      <c r="G24" s="80">
        <v>35.799999999999997</v>
      </c>
      <c r="H24" s="80">
        <v>17.8</v>
      </c>
      <c r="I24" s="82">
        <v>12.028224584577901</v>
      </c>
      <c r="J24" s="82">
        <v>14.658987537065041</v>
      </c>
      <c r="K24" s="82">
        <v>8.8438104836220877</v>
      </c>
      <c r="L24" s="87">
        <v>14.763419953763874</v>
      </c>
      <c r="M24" s="88">
        <v>16.619566401446487</v>
      </c>
      <c r="N24" s="87">
        <v>9.4076090031721158</v>
      </c>
      <c r="O24" s="88">
        <v>9.6547711444705619</v>
      </c>
      <c r="P24" s="280"/>
      <c r="Q24" s="13"/>
      <c r="R24" s="13"/>
      <c r="S24" s="13"/>
      <c r="T24" s="13"/>
      <c r="U24" s="13"/>
    </row>
    <row r="25" spans="1:21" ht="14.25" customHeight="1">
      <c r="A25" s="13"/>
      <c r="B25" s="13"/>
      <c r="C25" s="13"/>
      <c r="D25" s="430"/>
      <c r="E25" s="92" t="str">
        <f>IF(MasterSheet!$A$1=1,MasterSheet!E50,MasterSheet!C50)</f>
        <v>Domaći krediti</v>
      </c>
      <c r="F25" s="79">
        <v>88.5</v>
      </c>
      <c r="G25" s="80">
        <v>77.7</v>
      </c>
      <c r="H25" s="80">
        <v>68.599999999999994</v>
      </c>
      <c r="I25" s="82">
        <v>60.621231517040506</v>
      </c>
      <c r="J25" s="82">
        <v>74.374479977134868</v>
      </c>
      <c r="K25" s="82">
        <v>72.83544724285801</v>
      </c>
      <c r="L25" s="286"/>
      <c r="M25" s="287"/>
      <c r="N25" s="286"/>
      <c r="O25" s="287"/>
      <c r="P25" s="280"/>
      <c r="Q25" s="13"/>
      <c r="R25" s="13"/>
      <c r="S25" s="13"/>
      <c r="T25" s="13"/>
      <c r="U25" s="13"/>
    </row>
    <row r="26" spans="1:21" ht="15.75" thickBot="1">
      <c r="A26" s="13"/>
      <c r="B26" s="13"/>
      <c r="C26" s="13"/>
      <c r="D26" s="431"/>
      <c r="E26" s="93" t="str">
        <f>IF(MasterSheet!$A$1=1,MasterSheet!E51,MasterSheet!C51)</f>
        <v>Bankarski depoziti (domaći)</v>
      </c>
      <c r="F26" s="83">
        <v>50.5</v>
      </c>
      <c r="G26" s="84">
        <v>48.5</v>
      </c>
      <c r="H26" s="84">
        <v>46.8</v>
      </c>
      <c r="I26" s="85">
        <v>46.264571467443396</v>
      </c>
      <c r="J26" s="85">
        <v>62.901902251579919</v>
      </c>
      <c r="K26" s="85">
        <v>63.374282780696987</v>
      </c>
      <c r="L26" s="288"/>
      <c r="M26" s="289"/>
      <c r="N26" s="288"/>
      <c r="O26" s="289"/>
      <c r="P26" s="280"/>
      <c r="Q26" s="13"/>
      <c r="R26" s="13"/>
      <c r="S26" s="13"/>
      <c r="T26" s="13"/>
      <c r="U26" s="13"/>
    </row>
    <row r="27" spans="1:21" ht="15.75" thickTop="1">
      <c r="A27" s="13"/>
      <c r="B27" s="13"/>
      <c r="C27" s="13"/>
      <c r="D27" s="429" t="str">
        <f>IF(MasterSheet!$A$1=1,MasterSheet!D52,MasterSheet!B52)</f>
        <v>Fiskalni pokazatelji</v>
      </c>
      <c r="E27" s="91" t="str">
        <f>IF(MasterSheet!$A$1=1,MasterSheet!E52,MasterSheet!C52)</f>
        <v>Izvorni javni prihodi</v>
      </c>
      <c r="F27" s="76" t="e">
        <f>+'Public expenditure_int'!#REF!</f>
        <v>#REF!</v>
      </c>
      <c r="G27" s="77" t="e">
        <f>+'Public expenditure_int'!#REF!</f>
        <v>#REF!</v>
      </c>
      <c r="H27" s="77" t="e">
        <f>+'Public expenditure_int'!#REF!</f>
        <v>#REF!</v>
      </c>
      <c r="I27" s="86" t="e">
        <f>+'Public expenditure_int'!#REF!</f>
        <v>#REF!</v>
      </c>
      <c r="J27" s="86" t="e">
        <f>+'Public expenditure_int'!#REF!</f>
        <v>#REF!</v>
      </c>
      <c r="K27" s="281">
        <f>+'Public expenditure_int'!E13</f>
        <v>42.590680458953003</v>
      </c>
      <c r="L27" s="282">
        <f>+'Public expenditure_int'!G13</f>
        <v>44.81926148355938</v>
      </c>
      <c r="M27" s="283">
        <f>+'Public expenditure_int'!I13</f>
        <v>42.091354064220695</v>
      </c>
      <c r="N27" s="282">
        <v>41.1</v>
      </c>
      <c r="O27" s="283">
        <v>40</v>
      </c>
      <c r="P27" s="280"/>
      <c r="Q27" s="13"/>
      <c r="R27" s="13"/>
      <c r="S27" s="13"/>
      <c r="T27" s="13"/>
      <c r="U27" s="13"/>
    </row>
    <row r="28" spans="1:21" ht="15">
      <c r="A28" s="13"/>
      <c r="B28" s="13"/>
      <c r="C28" s="13"/>
      <c r="D28" s="430"/>
      <c r="E28" s="94" t="str">
        <f>IF(MasterSheet!$A$1=1,MasterSheet!E53,MasterSheet!C53)</f>
        <v>Javna potrošnja</v>
      </c>
      <c r="F28" s="79" t="e">
        <f>+'Public expenditure_int'!#REF!</f>
        <v>#REF!</v>
      </c>
      <c r="G28" s="80" t="e">
        <f>+'Public expenditure_int'!#REF!</f>
        <v>#REF!</v>
      </c>
      <c r="H28" s="80" t="e">
        <f>+'Public expenditure_int'!#REF!</f>
        <v>#REF!</v>
      </c>
      <c r="I28" s="103" t="e">
        <f>+'Public expenditure_int'!#REF!</f>
        <v>#REF!</v>
      </c>
      <c r="J28" s="103" t="e">
        <f>+'Public expenditure_int'!#REF!</f>
        <v>#REF!</v>
      </c>
      <c r="K28" s="281">
        <f>+'Public expenditure_int'!E33</f>
        <v>47.190577150505639</v>
      </c>
      <c r="L28" s="282">
        <f>+'Public expenditure_int'!G33</f>
        <v>47.738855489531211</v>
      </c>
      <c r="M28" s="283">
        <f>+'Public expenditure_int'!I33</f>
        <v>50.442785371393093</v>
      </c>
      <c r="N28" s="282">
        <v>43.1</v>
      </c>
      <c r="O28" s="283">
        <v>41</v>
      </c>
      <c r="P28" s="280"/>
      <c r="Q28" s="13"/>
      <c r="R28" s="13"/>
      <c r="S28" s="13"/>
      <c r="T28" s="13"/>
      <c r="U28" s="13"/>
    </row>
    <row r="29" spans="1:21" ht="15">
      <c r="A29" s="13"/>
      <c r="B29" s="13"/>
      <c r="C29" s="13"/>
      <c r="D29" s="430"/>
      <c r="E29" s="92" t="str">
        <f>IF(MasterSheet!$A$1=1,MasterSheet!E54,MasterSheet!C54)</f>
        <v>Deficit/Suficit</v>
      </c>
      <c r="F29" s="79" t="e">
        <f>+F27-F28</f>
        <v>#REF!</v>
      </c>
      <c r="G29" s="80" t="e">
        <f t="shared" ref="G29:M29" si="0">+G27-G28</f>
        <v>#REF!</v>
      </c>
      <c r="H29" s="80" t="e">
        <f t="shared" si="0"/>
        <v>#REF!</v>
      </c>
      <c r="I29" s="103" t="e">
        <f t="shared" si="0"/>
        <v>#REF!</v>
      </c>
      <c r="J29" s="103" t="e">
        <f t="shared" si="0"/>
        <v>#REF!</v>
      </c>
      <c r="K29" s="281">
        <f>+K27-K28</f>
        <v>-4.5998966915526367</v>
      </c>
      <c r="L29" s="282">
        <f t="shared" si="0"/>
        <v>-2.9195940059718311</v>
      </c>
      <c r="M29" s="283">
        <f t="shared" si="0"/>
        <v>-8.3514313071723976</v>
      </c>
      <c r="N29" s="282">
        <f t="shared" ref="N29" si="1">+N27-N28</f>
        <v>-2</v>
      </c>
      <c r="O29" s="283">
        <f t="shared" ref="O29" si="2">+O27-O28</f>
        <v>-1</v>
      </c>
      <c r="P29" s="280"/>
      <c r="Q29" s="13"/>
      <c r="R29" s="13"/>
      <c r="S29" s="13"/>
      <c r="T29" s="13"/>
      <c r="U29" s="13"/>
    </row>
    <row r="30" spans="1:21" ht="15">
      <c r="A30" s="13"/>
      <c r="B30" s="13"/>
      <c r="C30" s="13"/>
      <c r="D30" s="430"/>
      <c r="E30" s="92" t="str">
        <f>IF(MasterSheet!$A$1=1,MasterSheet!E55,MasterSheet!C55)</f>
        <v>Deficit/Suficit (bez garancija)</v>
      </c>
      <c r="F30" s="87">
        <v>-0.4</v>
      </c>
      <c r="G30" s="88">
        <v>-5.74</v>
      </c>
      <c r="H30" s="88">
        <v>-4.87</v>
      </c>
      <c r="I30" s="100" t="e">
        <f>+I29+'Public expenditure_int'!#REF!</f>
        <v>#REF!</v>
      </c>
      <c r="J30" s="100" t="e">
        <f>+J29+'Public expenditure_int'!#REF!</f>
        <v>#REF!</v>
      </c>
      <c r="K30" s="281" t="e">
        <f>+K29+'Public expenditure_int'!#REF!</f>
        <v>#REF!</v>
      </c>
      <c r="L30" s="282">
        <f>+L29+'Public expenditure_int'!G$68</f>
        <v>-2.4783166136238743</v>
      </c>
      <c r="M30" s="283">
        <f>+M29+'Public expenditure_int'!I$68</f>
        <v>-8.3514313071723976</v>
      </c>
      <c r="N30" s="282">
        <f>+N29+0</f>
        <v>-2</v>
      </c>
      <c r="O30" s="283">
        <f t="shared" ref="O30" si="3">+O29+0</f>
        <v>-1</v>
      </c>
      <c r="P30" s="280"/>
      <c r="Q30" s="13"/>
      <c r="R30" s="13"/>
      <c r="S30" s="13"/>
      <c r="T30" s="13"/>
      <c r="U30" s="13"/>
    </row>
    <row r="31" spans="1:21" ht="15">
      <c r="A31" s="13"/>
      <c r="B31" s="13"/>
      <c r="C31" s="13"/>
      <c r="D31" s="430"/>
      <c r="E31" s="92" t="str">
        <f>IF(MasterSheet!$A$1=1,MasterSheet!E56,MasterSheet!C56)</f>
        <v>Kamate</v>
      </c>
      <c r="F31" s="79">
        <v>0.77</v>
      </c>
      <c r="G31" s="80">
        <v>0.86</v>
      </c>
      <c r="H31" s="80">
        <v>1.01</v>
      </c>
      <c r="I31" s="103" t="e">
        <f>+'Public expenditure_int'!#REF!</f>
        <v>#REF!</v>
      </c>
      <c r="J31" s="103" t="e">
        <f>+'Public expenditure_int'!#REF!</f>
        <v>#REF!</v>
      </c>
      <c r="K31" s="281">
        <f>+'Public expenditure_int'!E45</f>
        <v>2.1198711362284359</v>
      </c>
      <c r="L31" s="282">
        <f>+'Public expenditure_int'!G45</f>
        <v>2.2817834075595016</v>
      </c>
      <c r="M31" s="283">
        <f>+'Public expenditure_int'!I45</f>
        <v>2.379188194482758</v>
      </c>
      <c r="N31" s="282">
        <v>2.2999999999999998</v>
      </c>
      <c r="O31" s="283">
        <v>2</v>
      </c>
      <c r="P31" s="280"/>
      <c r="Q31" s="13"/>
      <c r="R31" s="13"/>
      <c r="S31" s="13"/>
      <c r="T31" s="13"/>
      <c r="U31" s="13"/>
    </row>
    <row r="32" spans="1:21" ht="15">
      <c r="A32" s="13"/>
      <c r="B32" s="13"/>
      <c r="C32" s="13"/>
      <c r="D32" s="430"/>
      <c r="E32" s="92" t="str">
        <f>IF(MasterSheet!$A$1=1,MasterSheet!E57,MasterSheet!C57)</f>
        <v>Primarni deficit/suficit</v>
      </c>
      <c r="F32" s="79">
        <v>0.3804263970526463</v>
      </c>
      <c r="G32" s="80">
        <v>-4.8826737619758322</v>
      </c>
      <c r="H32" s="80">
        <v>-3.8556288073949214</v>
      </c>
      <c r="I32" s="103" t="e">
        <f>+I29+I31</f>
        <v>#REF!</v>
      </c>
      <c r="J32" s="103" t="e">
        <f>+J29+J31</f>
        <v>#REF!</v>
      </c>
      <c r="K32" s="281">
        <f>+K29+K31</f>
        <v>-2.4800255553242008</v>
      </c>
      <c r="L32" s="282">
        <f t="shared" ref="L32:M32" si="4">+L29+L31</f>
        <v>-0.63781059841232945</v>
      </c>
      <c r="M32" s="283">
        <f t="shared" si="4"/>
        <v>-5.9722431126896396</v>
      </c>
      <c r="N32" s="282">
        <v>0.3</v>
      </c>
      <c r="O32" s="283">
        <v>0.9</v>
      </c>
      <c r="P32" s="280"/>
      <c r="Q32" s="13"/>
      <c r="R32" s="13"/>
      <c r="S32" s="13"/>
      <c r="T32" s="13"/>
      <c r="U32" s="13"/>
    </row>
    <row r="33" spans="1:21" ht="15">
      <c r="A33" s="13"/>
      <c r="B33" s="13"/>
      <c r="C33" s="13"/>
      <c r="D33" s="430"/>
      <c r="E33" s="95" t="str">
        <f>IF(MasterSheet!$A$1=1,MasterSheet!E58,MasterSheet!C58)</f>
        <v>Primarni deficit/suficit (bez garancija)</v>
      </c>
      <c r="F33" s="89">
        <v>0.37</v>
      </c>
      <c r="G33" s="90">
        <v>-4.88</v>
      </c>
      <c r="H33" s="90">
        <v>-3.86</v>
      </c>
      <c r="I33" s="101" t="e">
        <f>+I31+I30</f>
        <v>#REF!</v>
      </c>
      <c r="J33" s="101" t="e">
        <f>+J31+J30</f>
        <v>#REF!</v>
      </c>
      <c r="K33" s="281" t="e">
        <f t="shared" ref="K33:M33" si="5">+K31+K30</f>
        <v>#REF!</v>
      </c>
      <c r="L33" s="282">
        <f t="shared" si="5"/>
        <v>-0.19653320606437275</v>
      </c>
      <c r="M33" s="283">
        <f t="shared" si="5"/>
        <v>-5.9722431126896396</v>
      </c>
      <c r="N33" s="282">
        <v>0.3</v>
      </c>
      <c r="O33" s="283">
        <v>0.9</v>
      </c>
      <c r="P33" s="280"/>
      <c r="Q33" s="13"/>
      <c r="R33" s="13"/>
      <c r="S33" s="13"/>
      <c r="T33" s="13"/>
      <c r="U33" s="13"/>
    </row>
    <row r="34" spans="1:21">
      <c r="A34" s="13"/>
      <c r="B34" s="13"/>
      <c r="C34" s="13"/>
      <c r="D34" s="38" t="str">
        <f>IF(MasterSheet!$A$1=1,MasterSheet!D60,MasterSheet!B60)</f>
        <v>Izvor: Ministarstvo finansija, Centralna banka, Monstat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>
      <c r="A35" s="13"/>
      <c r="B35" s="13"/>
      <c r="C35" s="14"/>
      <c r="D35" s="13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3"/>
      <c r="B36" s="13"/>
      <c r="C36" s="13"/>
      <c r="D36" s="13"/>
      <c r="E36" s="13"/>
      <c r="F36" s="71"/>
      <c r="G36" s="71"/>
      <c r="H36" s="71"/>
      <c r="I36" s="7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>
      <c r="A37" s="13"/>
      <c r="B37" s="13"/>
      <c r="C37" s="13"/>
      <c r="D37" s="13"/>
      <c r="E37" s="13"/>
      <c r="F37" s="71"/>
      <c r="G37" s="71"/>
      <c r="H37" s="71"/>
      <c r="I37" s="71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>
      <c r="A38" s="13"/>
      <c r="B38" s="13"/>
      <c r="C38" s="13"/>
      <c r="D38" s="13"/>
      <c r="E38" s="13"/>
      <c r="F38" s="71"/>
      <c r="G38" s="71"/>
      <c r="H38" s="71"/>
      <c r="I38" s="71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>
      <c r="A39" s="13"/>
      <c r="B39" s="13"/>
      <c r="C39" s="13"/>
      <c r="D39" s="13"/>
      <c r="E39" s="13"/>
      <c r="F39" s="71"/>
      <c r="G39" s="71"/>
      <c r="H39" s="71"/>
      <c r="I39" s="71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>
      <c r="A40" s="13"/>
      <c r="B40" s="13"/>
      <c r="C40" s="13"/>
      <c r="D40" s="14"/>
      <c r="E40" s="14"/>
      <c r="F40" s="71"/>
      <c r="G40" s="71"/>
      <c r="H40" s="71"/>
      <c r="I40" s="71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>
      <c r="A41" s="13"/>
      <c r="B41" s="13"/>
      <c r="C41" s="13"/>
      <c r="D41" s="13"/>
      <c r="E41" s="13"/>
      <c r="F41" s="71"/>
      <c r="G41" s="71"/>
      <c r="H41" s="71"/>
      <c r="I41" s="7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>
      <c r="A42" s="13"/>
      <c r="B42" s="13"/>
      <c r="C42" s="13"/>
      <c r="D42" s="13"/>
      <c r="E42" s="13"/>
      <c r="F42" s="71"/>
      <c r="G42" s="71"/>
      <c r="H42" s="71"/>
      <c r="I42" s="71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>
      <c r="A43" s="13"/>
      <c r="B43" s="13"/>
      <c r="C43" s="13"/>
      <c r="D43" s="13"/>
      <c r="E43" s="13"/>
      <c r="F43" s="71"/>
      <c r="G43" s="71"/>
      <c r="H43" s="71"/>
      <c r="I43" s="71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>
      <c r="A44" s="13"/>
      <c r="B44" s="13"/>
      <c r="C44" s="13"/>
      <c r="D44" s="13"/>
      <c r="E44" s="13"/>
      <c r="F44" s="71"/>
      <c r="G44" s="71"/>
      <c r="H44" s="71"/>
      <c r="I44" s="7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13"/>
      <c r="B45" s="13"/>
      <c r="C45" s="13"/>
      <c r="D45" s="13"/>
      <c r="E45" s="13"/>
      <c r="F45" s="71"/>
      <c r="G45" s="71"/>
      <c r="H45" s="71"/>
      <c r="I45" s="71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>
      <c r="A46" s="13"/>
      <c r="B46" s="13"/>
      <c r="C46" s="13"/>
      <c r="D46" s="14"/>
      <c r="E46" s="15"/>
      <c r="F46" s="71"/>
      <c r="G46" s="71"/>
      <c r="H46" s="71"/>
      <c r="I46" s="72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>
      <c r="A47" s="13"/>
      <c r="B47" s="13"/>
      <c r="C47" s="13"/>
      <c r="D47" s="13"/>
      <c r="E47" s="13"/>
      <c r="F47" s="71"/>
      <c r="G47" s="71"/>
      <c r="H47" s="71"/>
      <c r="I47" s="72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13"/>
      <c r="B48" s="13"/>
      <c r="C48" s="13"/>
      <c r="D48" s="13"/>
      <c r="E48" s="13"/>
      <c r="F48" s="71"/>
      <c r="G48" s="71"/>
      <c r="H48" s="71"/>
      <c r="I48" s="72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>
      <c r="A49" s="13"/>
      <c r="B49" s="13"/>
      <c r="C49" s="13"/>
      <c r="D49" s="13"/>
      <c r="E49" s="13"/>
      <c r="F49" s="71"/>
      <c r="G49" s="71"/>
      <c r="H49" s="71"/>
      <c r="I49" s="72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>
      <c r="A50" s="13"/>
      <c r="B50" s="13"/>
      <c r="C50" s="13"/>
      <c r="D50" s="13"/>
      <c r="E50" s="13"/>
      <c r="F50" s="71"/>
      <c r="G50" s="71"/>
      <c r="H50" s="71"/>
      <c r="I50" s="72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3"/>
      <c r="B51" s="13"/>
      <c r="C51" s="13"/>
      <c r="D51" s="13"/>
      <c r="E51" s="13"/>
      <c r="F51" s="73"/>
      <c r="G51" s="73"/>
      <c r="H51" s="73"/>
      <c r="I51" s="74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</sheetData>
  <sheetProtection formatCells="0" formatColumns="0" formatRows="0" sort="0" autoFilter="0" pivotTables="0"/>
  <mergeCells count="8">
    <mergeCell ref="L15:M15"/>
    <mergeCell ref="N15:O15"/>
    <mergeCell ref="D17:D26"/>
    <mergeCell ref="D27:D33"/>
    <mergeCell ref="F9:H9"/>
    <mergeCell ref="F10:H10"/>
    <mergeCell ref="D15:E16"/>
    <mergeCell ref="F15:J1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List Box 1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3</xdr:col>
                    <xdr:colOff>666750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N191"/>
  <sheetViews>
    <sheetView tabSelected="1" topLeftCell="C1" zoomScaleNormal="100" workbookViewId="0">
      <pane ySplit="14" topLeftCell="A15" activePane="bottomLeft" state="frozen"/>
      <selection pane="bottomLeft" activeCell="I101" sqref="I101"/>
    </sheetView>
  </sheetViews>
  <sheetFormatPr defaultColWidth="9.140625" defaultRowHeight="12.75"/>
  <cols>
    <col min="1" max="2" width="9.140625" style="10" customWidth="1"/>
    <col min="3" max="3" width="53.7109375" style="10" customWidth="1"/>
    <col min="4" max="5" width="7.7109375" style="10" customWidth="1"/>
    <col min="6" max="37" width="7.7109375" style="26" customWidth="1"/>
    <col min="38" max="38" width="9.140625" style="26" customWidth="1"/>
    <col min="39" max="84" width="9.140625" style="10" customWidth="1"/>
    <col min="85" max="85" width="9.140625" style="10"/>
    <col min="86" max="86" width="15.42578125" style="10" customWidth="1"/>
    <col min="87" max="87" width="12.7109375" style="10" customWidth="1"/>
    <col min="88" max="88" width="11.85546875" style="10" customWidth="1"/>
    <col min="89" max="16384" width="9.140625" style="10"/>
  </cols>
  <sheetData>
    <row r="1" spans="1:84" ht="12.75" customHeight="1">
      <c r="A1" s="26"/>
      <c r="B1" s="26"/>
      <c r="C1" s="26"/>
      <c r="D1" s="26"/>
      <c r="E1" s="26"/>
      <c r="J1" s="27"/>
      <c r="K1" s="27"/>
    </row>
    <row r="2" spans="1:84" ht="12.75" customHeight="1">
      <c r="A2" s="26"/>
      <c r="B2" s="26"/>
      <c r="C2" s="26"/>
      <c r="D2" s="26"/>
      <c r="E2" s="26"/>
      <c r="J2" s="27"/>
      <c r="K2" s="27"/>
    </row>
    <row r="3" spans="1:84" ht="12.75" customHeight="1">
      <c r="A3" s="26"/>
      <c r="B3" s="26"/>
      <c r="C3" s="26"/>
      <c r="D3" s="26"/>
      <c r="E3" s="26"/>
      <c r="J3" s="27"/>
      <c r="K3" s="27"/>
    </row>
    <row r="4" spans="1:84" ht="15" customHeight="1">
      <c r="A4" s="26"/>
      <c r="B4" s="26"/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</row>
    <row r="5" spans="1:84" ht="15" customHeight="1">
      <c r="A5" s="26"/>
      <c r="B5" s="26"/>
      <c r="C5" s="2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</row>
    <row r="6" spans="1:84" ht="15" customHeight="1">
      <c r="A6" s="26"/>
      <c r="B6" s="26"/>
      <c r="C6" s="28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</row>
    <row r="7" spans="1:84" ht="15" customHeight="1">
      <c r="A7" s="26"/>
      <c r="B7" s="26"/>
      <c r="C7" s="28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</row>
    <row r="8" spans="1:84" ht="15" customHeight="1">
      <c r="A8" s="26"/>
      <c r="B8" s="26"/>
      <c r="C8" s="28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</row>
    <row r="9" spans="1:84" ht="15" customHeight="1">
      <c r="A9" s="26"/>
      <c r="B9" s="26"/>
      <c r="C9" s="28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</row>
    <row r="10" spans="1:84" ht="15" customHeight="1" thickBot="1">
      <c r="A10" s="26"/>
      <c r="B10" s="26"/>
      <c r="C10" s="2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</row>
    <row r="11" spans="1:84" ht="18.75" customHeight="1" thickTop="1" thickBot="1">
      <c r="A11" s="26"/>
      <c r="B11" s="26"/>
      <c r="C11" s="39" t="str">
        <f>IF(MasterSheet!$A$1=1,MasterSheet!B67,MasterSheet!B66)</f>
        <v>BDP (u mil. €)</v>
      </c>
      <c r="D11" s="445">
        <v>3362000000</v>
      </c>
      <c r="E11" s="445"/>
      <c r="F11" s="444">
        <v>3457900000</v>
      </c>
      <c r="G11" s="444">
        <v>0</v>
      </c>
      <c r="H11" s="445">
        <v>3625000000</v>
      </c>
      <c r="I11" s="445"/>
      <c r="J11" s="438">
        <v>3773000000</v>
      </c>
      <c r="K11" s="439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</row>
    <row r="12" spans="1:84" ht="17.25" customHeight="1" thickTop="1" thickBot="1">
      <c r="A12" s="26"/>
      <c r="B12" s="29"/>
      <c r="C12" s="30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</row>
    <row r="13" spans="1:84" ht="15.75" customHeight="1" thickTop="1">
      <c r="A13" s="26"/>
      <c r="B13" s="31"/>
      <c r="C13" s="442" t="str">
        <f>IF(MasterSheet!$A$1=1,MasterSheet!B71,MasterSheet!B70)</f>
        <v>Budžet Crne Gore</v>
      </c>
      <c r="D13" s="440">
        <v>2013</v>
      </c>
      <c r="E13" s="441"/>
      <c r="F13" s="440">
        <v>2014</v>
      </c>
      <c r="G13" s="441"/>
      <c r="H13" s="440">
        <v>2015</v>
      </c>
      <c r="I13" s="441"/>
      <c r="J13" s="440">
        <v>2016</v>
      </c>
      <c r="K13" s="441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</row>
    <row r="14" spans="1:84" ht="15" customHeight="1" thickBot="1">
      <c r="A14" s="26"/>
      <c r="B14" s="26"/>
      <c r="C14" s="443" t="str">
        <f>IF(MasterSheet!$A$1=1,MasterSheet!B71,MasterSheet!B70)</f>
        <v>Budžet Crne Gore</v>
      </c>
      <c r="D14" s="104" t="str">
        <f>IF(MasterSheet!$A$1=1,MasterSheet!Q71,MasterSheet!Q70)</f>
        <v>mil. €</v>
      </c>
      <c r="E14" s="106" t="str">
        <f>IF(MasterSheet!$A$1=1,MasterSheet!R71,MasterSheet!R70)</f>
        <v>% BDP</v>
      </c>
      <c r="F14" s="104" t="str">
        <f>IF(MasterSheet!$A$1=1,MasterSheet!S71,MasterSheet!S70)</f>
        <v>mil. €</v>
      </c>
      <c r="G14" s="106" t="str">
        <f>IF(MasterSheet!$A$1=1,MasterSheet!T71,MasterSheet!T70)</f>
        <v>% BDP</v>
      </c>
      <c r="H14" s="104" t="str">
        <f>IF(MasterSheet!$A$1=1,MasterSheet!U71,MasterSheet!U70)</f>
        <v>mil. €</v>
      </c>
      <c r="I14" s="105" t="str">
        <f>IF(MasterSheet!$A$1=1,MasterSheet!V71,MasterSheet!V70)</f>
        <v>% BDP</v>
      </c>
      <c r="J14" s="104" t="s">
        <v>407</v>
      </c>
      <c r="K14" s="105" t="s">
        <v>150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</row>
    <row r="15" spans="1:84" ht="15" customHeight="1" thickTop="1" thickBot="1">
      <c r="A15" s="26"/>
      <c r="B15" s="26"/>
      <c r="C15" s="107" t="str">
        <f>IF(MasterSheet!$A$1=1,MasterSheet!C72,MasterSheet!B72)</f>
        <v>Izvorni prihodi</v>
      </c>
      <c r="D15" s="119">
        <f>D16+D24+D29+D34+D41+D46+D47</f>
        <v>1243527724.4700003</v>
      </c>
      <c r="E15" s="120">
        <f>D15/D$11*100</f>
        <v>36.987737194229631</v>
      </c>
      <c r="F15" s="119">
        <f>F16+F24+F29+F34+F41+F46+F47</f>
        <v>1353669813.1500003</v>
      </c>
      <c r="G15" s="120">
        <f>F15/F$11*100</f>
        <v>39.147164844269653</v>
      </c>
      <c r="H15" s="119">
        <f>H16+H24+H29+H34+H41+H46+H47</f>
        <v>1326705635</v>
      </c>
      <c r="I15" s="406">
        <f>H15/H$11*100</f>
        <v>36.598776137931033</v>
      </c>
      <c r="J15" s="119">
        <f>J16+J24+J29+J34+J41+J46+J47</f>
        <v>1487051231.24</v>
      </c>
      <c r="K15" s="406">
        <f>J15/J$11*100</f>
        <v>39.412966637688839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</row>
    <row r="16" spans="1:84" ht="15" customHeight="1" thickTop="1">
      <c r="A16" s="26"/>
      <c r="B16" s="26"/>
      <c r="C16" s="108" t="str">
        <f>IF(MasterSheet!$A$1=1,MasterSheet!C73,MasterSheet!B73)</f>
        <v>Porezi</v>
      </c>
      <c r="D16" s="121">
        <f>SUM(D17:D23)</f>
        <v>755696459.51000011</v>
      </c>
      <c r="E16" s="122">
        <f t="shared" ref="E16:E80" si="0">D16/D$11*100</f>
        <v>22.477586541047</v>
      </c>
      <c r="F16" s="121">
        <f>SUM(F17:F23)</f>
        <v>833203582.5200001</v>
      </c>
      <c r="G16" s="122">
        <f t="shared" ref="G16:G80" si="1">F16/F$11*100</f>
        <v>24.095652925764195</v>
      </c>
      <c r="H16" s="339">
        <f>SUM(H17:H23)</f>
        <v>805537586.3599999</v>
      </c>
      <c r="I16" s="346">
        <f t="shared" ref="I16:K80" si="2">H16/H$11*100</f>
        <v>22.221726520275858</v>
      </c>
      <c r="J16" s="339">
        <f>SUM(J17:J23)</f>
        <v>886526735.73000002</v>
      </c>
      <c r="K16" s="346">
        <f t="shared" si="2"/>
        <v>23.496600469917837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</row>
    <row r="17" spans="1:89" ht="15" customHeight="1">
      <c r="A17" s="26"/>
      <c r="B17" s="26"/>
      <c r="C17" s="109" t="str">
        <f>IF(MasterSheet!$A$1=1,MasterSheet!C74,MasterSheet!B74)</f>
        <v>Porez na dohodak fizičkih lica</v>
      </c>
      <c r="D17" s="123">
        <v>95618433.910000011</v>
      </c>
      <c r="E17" s="124">
        <f t="shared" si="0"/>
        <v>2.8440938105294471</v>
      </c>
      <c r="F17" s="123">
        <v>104405821.67</v>
      </c>
      <c r="G17" s="124">
        <f t="shared" si="1"/>
        <v>3.0193418453396568</v>
      </c>
      <c r="H17" s="340">
        <v>104766319.15999998</v>
      </c>
      <c r="I17" s="407">
        <f t="shared" si="2"/>
        <v>2.8901053561379304</v>
      </c>
      <c r="J17" s="340">
        <v>123131602.47000001</v>
      </c>
      <c r="K17" s="407">
        <f t="shared" si="2"/>
        <v>3.2634933069175727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</row>
    <row r="18" spans="1:89" ht="15" customHeight="1">
      <c r="A18" s="26"/>
      <c r="B18" s="26"/>
      <c r="C18" s="109" t="str">
        <f>IF(MasterSheet!$A$1=1,MasterSheet!C75,MasterSheet!B75)</f>
        <v>Porez na dobit pravnih lica</v>
      </c>
      <c r="D18" s="123">
        <v>40638726.390000008</v>
      </c>
      <c r="E18" s="124">
        <f t="shared" si="0"/>
        <v>1.2087664006543728</v>
      </c>
      <c r="F18" s="123">
        <v>45020371.5</v>
      </c>
      <c r="G18" s="124">
        <f t="shared" si="1"/>
        <v>1.3019570114809567</v>
      </c>
      <c r="H18" s="340">
        <v>42151728.179999992</v>
      </c>
      <c r="I18" s="407">
        <f t="shared" si="2"/>
        <v>1.1628062946206894</v>
      </c>
      <c r="J18" s="340">
        <v>45254590.029999994</v>
      </c>
      <c r="K18" s="407">
        <f t="shared" si="2"/>
        <v>1.199432547839915</v>
      </c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8"/>
      <c r="AK18" s="117"/>
      <c r="AL18" s="117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H18" s="21"/>
    </row>
    <row r="19" spans="1:89" ht="15" customHeight="1">
      <c r="A19" s="26"/>
      <c r="B19" s="26"/>
      <c r="C19" s="109" t="str">
        <f>IF(MasterSheet!$A$1=1,MasterSheet!C76,MasterSheet!B76)</f>
        <v>Porez na promet nepokretnosti</v>
      </c>
      <c r="D19" s="123">
        <v>1440565.3199999998</v>
      </c>
      <c r="E19" s="124">
        <f t="shared" si="0"/>
        <v>4.284846281975014E-2</v>
      </c>
      <c r="F19" s="123">
        <v>1479399.88</v>
      </c>
      <c r="G19" s="124">
        <f t="shared" si="1"/>
        <v>4.2783188640504351E-2</v>
      </c>
      <c r="H19" s="340">
        <v>1486795.3800000001</v>
      </c>
      <c r="I19" s="407">
        <f t="shared" si="2"/>
        <v>4.1015044965517243E-2</v>
      </c>
      <c r="J19" s="340">
        <v>1330049.99</v>
      </c>
      <c r="K19" s="407">
        <f t="shared" si="2"/>
        <v>3.5251788762258152E-2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8"/>
      <c r="AK19" s="117"/>
      <c r="AL19" s="117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</row>
    <row r="20" spans="1:89" ht="15" customHeight="1">
      <c r="A20" s="26"/>
      <c r="B20" s="26"/>
      <c r="C20" s="109" t="str">
        <f>IF(MasterSheet!$A$1=1,MasterSheet!C77,MasterSheet!B77)</f>
        <v>Porez na dodatu vrijednost</v>
      </c>
      <c r="D20" s="123">
        <v>429195069.32999998</v>
      </c>
      <c r="E20" s="124">
        <f t="shared" si="0"/>
        <v>12.766063930101129</v>
      </c>
      <c r="F20" s="123">
        <v>497589192.80000001</v>
      </c>
      <c r="G20" s="124">
        <f t="shared" si="1"/>
        <v>14.38992431244397</v>
      </c>
      <c r="H20" s="340">
        <v>457115481.22000003</v>
      </c>
      <c r="I20" s="407">
        <f t="shared" si="2"/>
        <v>12.610082240551726</v>
      </c>
      <c r="J20" s="340">
        <v>500656533.33000004</v>
      </c>
      <c r="K20" s="407">
        <f t="shared" si="2"/>
        <v>13.269454898754308</v>
      </c>
    </row>
    <row r="21" spans="1:89" ht="15" customHeight="1">
      <c r="A21" s="26"/>
      <c r="B21" s="26"/>
      <c r="C21" s="109" t="str">
        <f>IF(MasterSheet!$A$1=1,MasterSheet!C78,MasterSheet!B78)</f>
        <v>Akcize</v>
      </c>
      <c r="D21" s="123">
        <v>161445470.17000002</v>
      </c>
      <c r="E21" s="124">
        <f t="shared" si="0"/>
        <v>4.802066334622249</v>
      </c>
      <c r="F21" s="123">
        <v>156466946.75</v>
      </c>
      <c r="G21" s="124">
        <f t="shared" si="1"/>
        <v>4.5249124251713466</v>
      </c>
      <c r="H21" s="340">
        <v>170010238.31999999</v>
      </c>
      <c r="I21" s="407">
        <f t="shared" si="2"/>
        <v>4.6899376088275861</v>
      </c>
      <c r="J21" s="340">
        <v>182670922.38</v>
      </c>
      <c r="K21" s="407">
        <f t="shared" si="2"/>
        <v>4.8415298802014313</v>
      </c>
    </row>
    <row r="22" spans="1:89" ht="15" customHeight="1">
      <c r="A22" s="26"/>
      <c r="B22" s="26"/>
      <c r="C22" s="109" t="str">
        <f>IF(MasterSheet!$A$1=1,MasterSheet!C79,MasterSheet!B79)</f>
        <v>Porez na međunarodnu trgovinu i transakcije</v>
      </c>
      <c r="D22" s="123">
        <v>22269382.640000001</v>
      </c>
      <c r="E22" s="124">
        <f t="shared" si="0"/>
        <v>0.66238496847114814</v>
      </c>
      <c r="F22" s="123">
        <v>22270229.460000001</v>
      </c>
      <c r="G22" s="124">
        <f t="shared" si="1"/>
        <v>0.64403914109719773</v>
      </c>
      <c r="H22" s="340">
        <v>22887481.920000002</v>
      </c>
      <c r="I22" s="407">
        <f t="shared" si="2"/>
        <v>0.63137881158620701</v>
      </c>
      <c r="J22" s="340">
        <v>24283642.720000003</v>
      </c>
      <c r="K22" s="407">
        <f t="shared" si="2"/>
        <v>0.64361629260535391</v>
      </c>
      <c r="CI22" s="1"/>
      <c r="CJ22" s="1"/>
      <c r="CK22" s="21"/>
    </row>
    <row r="23" spans="1:89" ht="15" customHeight="1">
      <c r="A23" s="26"/>
      <c r="B23" s="26"/>
      <c r="C23" s="109" t="str">
        <f>IF(MasterSheet!$A$1=1,MasterSheet!C80,MasterSheet!B80)</f>
        <v>Ostali republički prihodi</v>
      </c>
      <c r="D23" s="123">
        <v>5088811.75</v>
      </c>
      <c r="E23" s="124">
        <f t="shared" si="0"/>
        <v>0.15136263384889945</v>
      </c>
      <c r="F23" s="123">
        <v>5971620.4600000009</v>
      </c>
      <c r="G23" s="124">
        <f t="shared" si="1"/>
        <v>0.17269500159056075</v>
      </c>
      <c r="H23" s="340">
        <v>7119542.1799999997</v>
      </c>
      <c r="I23" s="407">
        <f t="shared" si="2"/>
        <v>0.19640116358620691</v>
      </c>
      <c r="J23" s="340">
        <v>9199394.8100000005</v>
      </c>
      <c r="K23" s="407">
        <f t="shared" si="2"/>
        <v>0.24382175483699972</v>
      </c>
      <c r="CI23" s="1"/>
      <c r="CJ23" s="1"/>
      <c r="CK23" s="21"/>
    </row>
    <row r="24" spans="1:89" ht="15" customHeight="1">
      <c r="A24" s="26"/>
      <c r="B24" s="26"/>
      <c r="C24" s="108" t="str">
        <f>IF(MasterSheet!$A$1=1,MasterSheet!C81,MasterSheet!B81)</f>
        <v>Doprinosi</v>
      </c>
      <c r="D24" s="121">
        <f>SUM(D25:D28)</f>
        <v>398494284.19</v>
      </c>
      <c r="E24" s="122">
        <f t="shared" si="0"/>
        <v>11.852893640392622</v>
      </c>
      <c r="F24" s="121">
        <f>SUM(F25:F28)</f>
        <v>444303244.55000001</v>
      </c>
      <c r="G24" s="122">
        <f t="shared" si="1"/>
        <v>12.848932720726452</v>
      </c>
      <c r="H24" s="339">
        <f>SUM(H25:H28)</f>
        <v>437288820.67000002</v>
      </c>
      <c r="I24" s="346">
        <f t="shared" si="2"/>
        <v>12.063139880551725</v>
      </c>
      <c r="J24" s="339">
        <f>SUM(J25:J28)</f>
        <v>462885204.29000008</v>
      </c>
      <c r="K24" s="346">
        <f t="shared" si="2"/>
        <v>12.26835950940896</v>
      </c>
      <c r="CI24" s="1"/>
      <c r="CJ24" s="1"/>
      <c r="CK24" s="21"/>
    </row>
    <row r="25" spans="1:89" ht="15" customHeight="1">
      <c r="A25" s="26"/>
      <c r="B25" s="26"/>
      <c r="C25" s="109" t="str">
        <f>IF(MasterSheet!$A$1=1,MasterSheet!C82,MasterSheet!B82)</f>
        <v>Doprinosi za penzijsko i invalidsko osiguranje</v>
      </c>
      <c r="D25" s="123">
        <v>241949355.72999999</v>
      </c>
      <c r="E25" s="124">
        <f t="shared" si="0"/>
        <v>7.196589997917906</v>
      </c>
      <c r="F25" s="123">
        <v>270120228.04000002</v>
      </c>
      <c r="G25" s="124">
        <f t="shared" si="1"/>
        <v>7.8116842025506807</v>
      </c>
      <c r="H25" s="340">
        <v>264099239.14000005</v>
      </c>
      <c r="I25" s="407">
        <f t="shared" si="2"/>
        <v>7.2854962521379321</v>
      </c>
      <c r="J25" s="340">
        <v>273553324.41000003</v>
      </c>
      <c r="K25" s="407">
        <f t="shared" si="2"/>
        <v>7.2502868913331575</v>
      </c>
      <c r="CI25" s="1"/>
      <c r="CJ25" s="1"/>
      <c r="CK25" s="21"/>
    </row>
    <row r="26" spans="1:89" ht="15" customHeight="1">
      <c r="A26" s="26"/>
      <c r="B26" s="26"/>
      <c r="C26" s="109" t="str">
        <f>IF(MasterSheet!$A$1=1,MasterSheet!C83,MasterSheet!B83)</f>
        <v>Doprinosi za zdravstveno osiguranje</v>
      </c>
      <c r="D26" s="123">
        <v>134703897.09</v>
      </c>
      <c r="E26" s="124">
        <f t="shared" si="0"/>
        <v>4.0066596397977401</v>
      </c>
      <c r="F26" s="123">
        <v>151034703.57999998</v>
      </c>
      <c r="G26" s="124">
        <f t="shared" si="1"/>
        <v>4.3678158298389187</v>
      </c>
      <c r="H26" s="340">
        <v>150309788.34999993</v>
      </c>
      <c r="I26" s="407">
        <f t="shared" si="2"/>
        <v>4.1464769199999978</v>
      </c>
      <c r="J26" s="340">
        <v>164379366.90000004</v>
      </c>
      <c r="K26" s="407">
        <f t="shared" si="2"/>
        <v>4.3567285157699454</v>
      </c>
      <c r="CI26" s="1"/>
      <c r="CJ26" s="1"/>
      <c r="CK26" s="21"/>
    </row>
    <row r="27" spans="1:89" ht="15" customHeight="1">
      <c r="A27" s="26"/>
      <c r="B27" s="26"/>
      <c r="C27" s="109" t="str">
        <f>IF(MasterSheet!$A$1=1,MasterSheet!C84,MasterSheet!B84)</f>
        <v>Doprinosi za osiguranje od nezaposlenosti</v>
      </c>
      <c r="D27" s="123">
        <v>10770190.189999999</v>
      </c>
      <c r="E27" s="124">
        <f t="shared" si="0"/>
        <v>0.32035068976799519</v>
      </c>
      <c r="F27" s="123">
        <v>12160117.389999999</v>
      </c>
      <c r="G27" s="124">
        <f t="shared" si="1"/>
        <v>0.35166191590271545</v>
      </c>
      <c r="H27" s="340">
        <v>12114496.520000001</v>
      </c>
      <c r="I27" s="407">
        <f t="shared" si="2"/>
        <v>0.3341930074482759</v>
      </c>
      <c r="J27" s="340">
        <v>12989910.719999999</v>
      </c>
      <c r="K27" s="407">
        <f t="shared" si="2"/>
        <v>0.34428599840975349</v>
      </c>
      <c r="CI27" s="1"/>
      <c r="CJ27" s="1"/>
      <c r="CK27" s="21"/>
    </row>
    <row r="28" spans="1:89" ht="15" customHeight="1">
      <c r="A28" s="26"/>
      <c r="B28" s="26"/>
      <c r="C28" s="109" t="str">
        <f>IF(MasterSheet!$A$1=1,MasterSheet!C85,MasterSheet!B85)</f>
        <v>Ostali doprinosi</v>
      </c>
      <c r="D28" s="123">
        <v>11070841.180000002</v>
      </c>
      <c r="E28" s="124">
        <f t="shared" si="0"/>
        <v>0.32929331290898278</v>
      </c>
      <c r="F28" s="123">
        <v>10988195.539999999</v>
      </c>
      <c r="G28" s="124">
        <f t="shared" si="1"/>
        <v>0.31777077243413632</v>
      </c>
      <c r="H28" s="340">
        <v>10765296.66</v>
      </c>
      <c r="I28" s="407">
        <f t="shared" si="2"/>
        <v>0.29697370096551723</v>
      </c>
      <c r="J28" s="340">
        <v>11962602.260000002</v>
      </c>
      <c r="K28" s="407">
        <f t="shared" si="2"/>
        <v>0.31705810389610395</v>
      </c>
      <c r="CI28" s="21"/>
      <c r="CJ28" s="21"/>
      <c r="CK28" s="21"/>
    </row>
    <row r="29" spans="1:89" ht="15" customHeight="1">
      <c r="A29" s="26"/>
      <c r="B29" s="26"/>
      <c r="C29" s="108" t="str">
        <f>IF(MasterSheet!$A$1=1,MasterSheet!C86,MasterSheet!B86)</f>
        <v>Takse</v>
      </c>
      <c r="D29" s="121">
        <f>SUM(D30:D33)</f>
        <v>27179432.649999999</v>
      </c>
      <c r="E29" s="122">
        <f t="shared" si="0"/>
        <v>0.8084304773944081</v>
      </c>
      <c r="F29" s="121">
        <f>SUM(F30:F33)</f>
        <v>15038439.810000001</v>
      </c>
      <c r="G29" s="122">
        <f t="shared" si="1"/>
        <v>0.43490094594985401</v>
      </c>
      <c r="H29" s="339">
        <f>SUM(H30:H33)</f>
        <v>13154413.690000001</v>
      </c>
      <c r="I29" s="346">
        <f t="shared" si="2"/>
        <v>0.36288037765517245</v>
      </c>
      <c r="J29" s="339">
        <f>SUM(J30:J33)</f>
        <v>12985556.879999999</v>
      </c>
      <c r="K29" s="346">
        <f t="shared" si="2"/>
        <v>0.34417060376358333</v>
      </c>
      <c r="CI29" s="21"/>
      <c r="CJ29" s="21"/>
      <c r="CK29" s="21"/>
    </row>
    <row r="30" spans="1:89" ht="15" customHeight="1">
      <c r="A30" s="26"/>
      <c r="B30" s="26"/>
      <c r="C30" s="109" t="str">
        <f>IF(MasterSheet!$A$1=1,MasterSheet!C87,MasterSheet!B87)</f>
        <v>Administrativne takse</v>
      </c>
      <c r="D30" s="123">
        <v>7991437.5899999999</v>
      </c>
      <c r="E30" s="124">
        <f t="shared" si="0"/>
        <v>0.23769891701368234</v>
      </c>
      <c r="F30" s="123">
        <v>7905297.4699999997</v>
      </c>
      <c r="G30" s="124">
        <f t="shared" si="1"/>
        <v>0.22861556060036436</v>
      </c>
      <c r="H30" s="340">
        <v>8333209.8900000015</v>
      </c>
      <c r="I30" s="407">
        <f t="shared" si="2"/>
        <v>0.22988165213793108</v>
      </c>
      <c r="J30" s="340">
        <v>8144665.2300000004</v>
      </c>
      <c r="K30" s="407">
        <f t="shared" si="2"/>
        <v>0.21586708799363905</v>
      </c>
      <c r="CI30" s="21"/>
      <c r="CJ30" s="21"/>
      <c r="CK30" s="21"/>
    </row>
    <row r="31" spans="1:89" ht="15" customHeight="1">
      <c r="A31" s="26"/>
      <c r="B31" s="26"/>
      <c r="C31" s="109" t="str">
        <f>IF(MasterSheet!$A$1=1,MasterSheet!C88,MasterSheet!B88)</f>
        <v>Sudske takse</v>
      </c>
      <c r="D31" s="123">
        <v>4557791.26</v>
      </c>
      <c r="E31" s="124">
        <f t="shared" si="0"/>
        <v>0.13556785425342058</v>
      </c>
      <c r="F31" s="123">
        <v>3784205.9000000004</v>
      </c>
      <c r="G31" s="124">
        <f t="shared" si="1"/>
        <v>0.10943653373434745</v>
      </c>
      <c r="H31" s="340">
        <v>1862618.2899999998</v>
      </c>
      <c r="I31" s="407">
        <f t="shared" si="2"/>
        <v>5.1382573517241369E-2</v>
      </c>
      <c r="J31" s="340">
        <v>1438003.6099999999</v>
      </c>
      <c r="K31" s="407">
        <f t="shared" si="2"/>
        <v>3.8113003180492974E-2</v>
      </c>
      <c r="CI31" s="1"/>
      <c r="CJ31" s="1"/>
      <c r="CK31" s="1"/>
    </row>
    <row r="32" spans="1:89" ht="15" customHeight="1">
      <c r="A32" s="26"/>
      <c r="B32" s="26"/>
      <c r="C32" s="109" t="str">
        <f>IF(MasterSheet!$A$1=1,MasterSheet!C89,MasterSheet!B89)</f>
        <v>Boravišne takse</v>
      </c>
      <c r="D32" s="123">
        <v>767936.98999999987</v>
      </c>
      <c r="E32" s="124">
        <f t="shared" si="0"/>
        <v>2.284167132659131E-2</v>
      </c>
      <c r="F32" s="123">
        <v>644189.07999999984</v>
      </c>
      <c r="G32" s="124">
        <f t="shared" si="1"/>
        <v>1.8629488417825843E-2</v>
      </c>
      <c r="H32" s="340">
        <v>874440.19000000006</v>
      </c>
      <c r="I32" s="407">
        <f t="shared" si="2"/>
        <v>2.4122488000000001E-2</v>
      </c>
      <c r="J32" s="340">
        <v>1198558.77</v>
      </c>
      <c r="K32" s="407">
        <f t="shared" si="2"/>
        <v>3.1766731248343498E-2</v>
      </c>
      <c r="CI32" s="1"/>
      <c r="CJ32" s="1"/>
      <c r="CK32" s="1"/>
    </row>
    <row r="33" spans="1:92" ht="15" customHeight="1">
      <c r="A33" s="26"/>
      <c r="B33" s="26"/>
      <c r="C33" s="109" t="str">
        <f>IF(MasterSheet!$A$1=1,MasterSheet!C90,MasterSheet!B90)</f>
        <v>Ostale takse</v>
      </c>
      <c r="D33" s="123">
        <v>13862266.809999999</v>
      </c>
      <c r="E33" s="124">
        <f t="shared" si="0"/>
        <v>0.41232203480071383</v>
      </c>
      <c r="F33" s="123">
        <v>2704747.36</v>
      </c>
      <c r="G33" s="124">
        <f t="shared" si="1"/>
        <v>7.8219363197316288E-2</v>
      </c>
      <c r="H33" s="340">
        <v>2084145.32</v>
      </c>
      <c r="I33" s="407">
        <f t="shared" si="2"/>
        <v>5.7493664E-2</v>
      </c>
      <c r="J33" s="340">
        <v>2204329.27</v>
      </c>
      <c r="K33" s="407">
        <f t="shared" si="2"/>
        <v>5.8423781341107879E-2</v>
      </c>
      <c r="CI33" s="1"/>
      <c r="CJ33" s="1"/>
      <c r="CK33" s="1"/>
    </row>
    <row r="34" spans="1:92" ht="15" customHeight="1">
      <c r="A34" s="26"/>
      <c r="B34" s="26"/>
      <c r="C34" s="108" t="str">
        <f>IF(MasterSheet!$A$1=1,MasterSheet!C91,MasterSheet!B91)</f>
        <v>Naknade</v>
      </c>
      <c r="D34" s="121">
        <f>SUM(D35:D40)</f>
        <v>13233490.18</v>
      </c>
      <c r="E34" s="122">
        <f t="shared" si="0"/>
        <v>0.39361957703747769</v>
      </c>
      <c r="F34" s="121">
        <f>SUM(F35:F40)</f>
        <v>17342019.190000001</v>
      </c>
      <c r="G34" s="122">
        <f t="shared" si="1"/>
        <v>0.50151881749038429</v>
      </c>
      <c r="H34" s="339">
        <f>SUM(H35:H40)</f>
        <v>29630001.300000001</v>
      </c>
      <c r="I34" s="346">
        <f t="shared" si="2"/>
        <v>0.81737934620689656</v>
      </c>
      <c r="J34" s="339">
        <f>SUM(J35:J40)</f>
        <v>73964486.599999994</v>
      </c>
      <c r="K34" s="346">
        <f t="shared" si="2"/>
        <v>1.9603627511264246</v>
      </c>
      <c r="CI34" s="1"/>
      <c r="CJ34" s="1"/>
      <c r="CK34" s="1"/>
    </row>
    <row r="35" spans="1:92" ht="15" customHeight="1">
      <c r="A35" s="26"/>
      <c r="B35" s="26"/>
      <c r="C35" s="109" t="str">
        <f>IF(MasterSheet!$A$1=1,MasterSheet!C92,MasterSheet!B92)</f>
        <v>Naknade za korišćenje dobara od opšteg interesa</v>
      </c>
      <c r="D35" s="123">
        <v>647266.8600000001</v>
      </c>
      <c r="E35" s="124">
        <f t="shared" si="0"/>
        <v>1.9252434860202266E-2</v>
      </c>
      <c r="F35" s="123">
        <v>691442</v>
      </c>
      <c r="G35" s="124">
        <f t="shared" si="1"/>
        <v>1.9996009138494461E-2</v>
      </c>
      <c r="H35" s="340">
        <v>589070.87</v>
      </c>
      <c r="I35" s="407">
        <f t="shared" si="2"/>
        <v>1.6250230896551723E-2</v>
      </c>
      <c r="J35" s="340">
        <v>762242.79999999993</v>
      </c>
      <c r="K35" s="407">
        <f t="shared" si="2"/>
        <v>2.0202565597667636E-2</v>
      </c>
      <c r="CI35" s="1"/>
      <c r="CJ35" s="1"/>
      <c r="CK35" s="1"/>
    </row>
    <row r="36" spans="1:92" ht="15" customHeight="1">
      <c r="A36" s="26"/>
      <c r="B36" s="26"/>
      <c r="C36" s="109" t="str">
        <f>IF(MasterSheet!$A$1=1,MasterSheet!C93,MasterSheet!B93)</f>
        <v>Naknade za korišćenje prirodnih dobara</v>
      </c>
      <c r="D36" s="123">
        <v>1995183.6300000001</v>
      </c>
      <c r="E36" s="124">
        <f t="shared" si="0"/>
        <v>5.934514069006544E-2</v>
      </c>
      <c r="F36" s="123">
        <v>2187369.91</v>
      </c>
      <c r="G36" s="124">
        <f t="shared" si="1"/>
        <v>6.3257176610081262E-2</v>
      </c>
      <c r="H36" s="340">
        <v>2017461.7800000003</v>
      </c>
      <c r="I36" s="407">
        <f t="shared" si="2"/>
        <v>5.5654118068965523E-2</v>
      </c>
      <c r="J36" s="340">
        <v>2945277.4899999998</v>
      </c>
      <c r="K36" s="407">
        <f t="shared" si="2"/>
        <v>7.8061953087728592E-2</v>
      </c>
      <c r="CI36" s="1"/>
      <c r="CJ36" s="1"/>
      <c r="CK36" s="1"/>
    </row>
    <row r="37" spans="1:92" ht="15" customHeight="1">
      <c r="A37" s="26"/>
      <c r="B37" s="26"/>
      <c r="C37" s="109" t="str">
        <f>IF(MasterSheet!$A$1=1,MasterSheet!C94,MasterSheet!B94)</f>
        <v>Ekološke naknade</v>
      </c>
      <c r="D37" s="123">
        <v>309851.25</v>
      </c>
      <c r="E37" s="124">
        <f t="shared" si="0"/>
        <v>9.2162775133848903E-3</v>
      </c>
      <c r="F37" s="123">
        <v>166617.24</v>
      </c>
      <c r="G37" s="124">
        <f t="shared" si="1"/>
        <v>4.8184516614129961E-3</v>
      </c>
      <c r="H37" s="340">
        <v>99518.200000000012</v>
      </c>
      <c r="I37" s="407">
        <f t="shared" si="2"/>
        <v>2.7453296551724141E-3</v>
      </c>
      <c r="J37" s="340">
        <v>278274.19</v>
      </c>
      <c r="K37" s="407">
        <f t="shared" si="2"/>
        <v>7.3754092234296319E-3</v>
      </c>
      <c r="CI37" s="1"/>
      <c r="CJ37" s="1"/>
      <c r="CK37" s="1"/>
      <c r="CL37" s="21"/>
      <c r="CM37" s="21"/>
    </row>
    <row r="38" spans="1:92" ht="15" customHeight="1">
      <c r="A38" s="26"/>
      <c r="B38" s="26"/>
      <c r="C38" s="109" t="str">
        <f>IF(MasterSheet!$A$1=1,MasterSheet!C95,MasterSheet!B95)</f>
        <v>Naknade za priređivanje igara na sreću</v>
      </c>
      <c r="D38" s="123">
        <v>3324177.16</v>
      </c>
      <c r="E38" s="124">
        <f t="shared" si="0"/>
        <v>9.8874989886972048E-2</v>
      </c>
      <c r="F38" s="123">
        <v>4965390.66</v>
      </c>
      <c r="G38" s="124">
        <f t="shared" si="1"/>
        <v>0.14359555394892856</v>
      </c>
      <c r="H38" s="340">
        <v>6224101.3200000003</v>
      </c>
      <c r="I38" s="407">
        <f t="shared" si="2"/>
        <v>0.1716993467586207</v>
      </c>
      <c r="J38" s="340">
        <v>9214185.910000002</v>
      </c>
      <c r="K38" s="407">
        <f t="shared" si="2"/>
        <v>0.24421377975086142</v>
      </c>
      <c r="CI38" s="1"/>
      <c r="CJ38" s="1"/>
      <c r="CK38" s="1"/>
      <c r="CL38" s="21"/>
      <c r="CM38" s="21"/>
    </row>
    <row r="39" spans="1:92" ht="15" customHeight="1">
      <c r="A39" s="26"/>
      <c r="B39" s="26"/>
      <c r="C39" s="109" t="str">
        <f>IF(MasterSheet!$A$1=1,MasterSheet!C96,MasterSheet!B96)</f>
        <v>Naknada za puteve</v>
      </c>
      <c r="D39" s="123">
        <v>3659024.1899999995</v>
      </c>
      <c r="E39" s="124">
        <f t="shared" si="0"/>
        <v>0.10883474687685901</v>
      </c>
      <c r="F39" s="123">
        <v>3154323.14</v>
      </c>
      <c r="G39" s="124">
        <f t="shared" si="1"/>
        <v>9.1220773880100636E-2</v>
      </c>
      <c r="H39" s="340">
        <v>15360647.609999999</v>
      </c>
      <c r="I39" s="407">
        <f t="shared" si="2"/>
        <v>0.42374200303448278</v>
      </c>
      <c r="J39" s="340">
        <v>3994658.91</v>
      </c>
      <c r="K39" s="407">
        <f t="shared" si="2"/>
        <v>0.10587487172011663</v>
      </c>
      <c r="CI39" s="1"/>
      <c r="CJ39" s="1"/>
      <c r="CK39" s="1"/>
      <c r="CL39" s="21"/>
      <c r="CM39" s="21"/>
    </row>
    <row r="40" spans="1:92" ht="15" customHeight="1">
      <c r="A40" s="26"/>
      <c r="B40" s="26"/>
      <c r="C40" s="109" t="str">
        <f>IF(MasterSheet!$A$1=1,MasterSheet!C97,MasterSheet!B97)</f>
        <v>Ostale naknade</v>
      </c>
      <c r="D40" s="123">
        <v>3297987.09</v>
      </c>
      <c r="E40" s="124">
        <f t="shared" si="0"/>
        <v>9.8095987209994046E-2</v>
      </c>
      <c r="F40" s="123">
        <v>6176876.2400000002</v>
      </c>
      <c r="G40" s="124">
        <f t="shared" si="1"/>
        <v>0.17863085225136643</v>
      </c>
      <c r="H40" s="340">
        <v>5339201.5199999996</v>
      </c>
      <c r="I40" s="407">
        <f t="shared" si="2"/>
        <v>0.14728831779310345</v>
      </c>
      <c r="J40" s="340">
        <v>56769847.299999997</v>
      </c>
      <c r="K40" s="407">
        <f t="shared" si="2"/>
        <v>1.5046341717466205</v>
      </c>
      <c r="CI40" s="21"/>
      <c r="CJ40" s="21"/>
      <c r="CK40" s="21"/>
      <c r="CL40" s="21"/>
      <c r="CM40" s="21"/>
    </row>
    <row r="41" spans="1:92" ht="15" customHeight="1">
      <c r="A41" s="26"/>
      <c r="B41" s="26"/>
      <c r="C41" s="108" t="str">
        <f>IF(MasterSheet!$A$1=1,MasterSheet!C98,MasterSheet!B98)</f>
        <v>Ostali prihodi</v>
      </c>
      <c r="D41" s="121">
        <f>SUM(D42:D45)</f>
        <v>33675934.090000004</v>
      </c>
      <c r="E41" s="122">
        <f t="shared" si="0"/>
        <v>1.0016637147531231</v>
      </c>
      <c r="F41" s="121">
        <f>SUM(F42:F45)</f>
        <v>29705548.170000002</v>
      </c>
      <c r="G41" s="122">
        <f t="shared" si="1"/>
        <v>0.85906325139535555</v>
      </c>
      <c r="H41" s="339">
        <f>SUM(H42:H45)</f>
        <v>26566961.210000001</v>
      </c>
      <c r="I41" s="346">
        <f t="shared" si="2"/>
        <v>0.73288168855172409</v>
      </c>
      <c r="J41" s="339">
        <f>SUM(J42:J45)</f>
        <v>34446855.609999999</v>
      </c>
      <c r="K41" s="346">
        <f t="shared" si="2"/>
        <v>0.91298318605883899</v>
      </c>
      <c r="CI41" s="21"/>
      <c r="CJ41" s="21"/>
      <c r="CK41" s="21"/>
      <c r="CL41" s="21"/>
      <c r="CM41" s="21"/>
    </row>
    <row r="42" spans="1:92" ht="15" customHeight="1">
      <c r="A42" s="26"/>
      <c r="B42" s="26"/>
      <c r="C42" s="109" t="str">
        <f>IF(MasterSheet!$A$1=1,MasterSheet!C99,MasterSheet!B99)</f>
        <v>Prihodi od kapitala</v>
      </c>
      <c r="D42" s="123">
        <v>6152889.7300000004</v>
      </c>
      <c r="E42" s="124">
        <f t="shared" si="0"/>
        <v>0.18301278197501489</v>
      </c>
      <c r="F42" s="123">
        <v>2751166.12</v>
      </c>
      <c r="G42" s="124">
        <f t="shared" si="1"/>
        <v>7.9561760606148252E-2</v>
      </c>
      <c r="H42" s="340">
        <v>1885665.4</v>
      </c>
      <c r="I42" s="407">
        <f t="shared" si="2"/>
        <v>5.2018355862068967E-2</v>
      </c>
      <c r="J42" s="340">
        <v>4322642.84</v>
      </c>
      <c r="K42" s="407">
        <f t="shared" si="2"/>
        <v>0.11456779326795652</v>
      </c>
      <c r="CI42" s="12"/>
      <c r="CJ42" s="12"/>
      <c r="CK42" s="12"/>
      <c r="CL42" s="12"/>
      <c r="CM42" s="12"/>
      <c r="CN42" s="2"/>
    </row>
    <row r="43" spans="1:92" ht="15" customHeight="1">
      <c r="A43" s="26"/>
      <c r="B43" s="26"/>
      <c r="C43" s="109" t="str">
        <f>IF(MasterSheet!$A$1=1,MasterSheet!C100,MasterSheet!B100)</f>
        <v>Novčane kazne i oduzete imovinske koristi</v>
      </c>
      <c r="D43" s="123">
        <v>12316700.43</v>
      </c>
      <c r="E43" s="124">
        <f t="shared" si="0"/>
        <v>0.36635039946460435</v>
      </c>
      <c r="F43" s="123">
        <v>14149381.440000001</v>
      </c>
      <c r="G43" s="124">
        <f t="shared" si="1"/>
        <v>0.40919001243529313</v>
      </c>
      <c r="H43" s="340">
        <v>12627752.640000001</v>
      </c>
      <c r="I43" s="407">
        <f t="shared" si="2"/>
        <v>0.34835179696551727</v>
      </c>
      <c r="J43" s="340">
        <v>14232344.130000001</v>
      </c>
      <c r="K43" s="407">
        <f t="shared" si="2"/>
        <v>0.37721558786111847</v>
      </c>
      <c r="CI43" s="12"/>
      <c r="CJ43" s="12"/>
      <c r="CK43" s="3"/>
      <c r="CL43" s="3"/>
      <c r="CM43" s="9"/>
      <c r="CN43" s="2"/>
    </row>
    <row r="44" spans="1:92" ht="15" customHeight="1">
      <c r="A44" s="26"/>
      <c r="B44" s="26"/>
      <c r="C44" s="109" t="str">
        <f>IF(MasterSheet!$A$1=1,MasterSheet!C101,MasterSheet!B101)</f>
        <v>Prihodi koje organi ostvaruju vršenjem svoje djelatnosti</v>
      </c>
      <c r="D44" s="123">
        <v>2179410.2600000002</v>
      </c>
      <c r="E44" s="124">
        <f t="shared" si="0"/>
        <v>6.4824814396192754E-2</v>
      </c>
      <c r="F44" s="123">
        <v>2329494.69</v>
      </c>
      <c r="G44" s="124">
        <f t="shared" si="1"/>
        <v>6.7367323809248383E-2</v>
      </c>
      <c r="H44" s="340">
        <v>2068334.6199999999</v>
      </c>
      <c r="I44" s="407">
        <f t="shared" si="2"/>
        <v>5.7057506758620688E-2</v>
      </c>
      <c r="J44" s="340">
        <v>4729306.28</v>
      </c>
      <c r="K44" s="407">
        <f t="shared" si="2"/>
        <v>0.12534604505698385</v>
      </c>
      <c r="CI44" s="4"/>
      <c r="CJ44" s="4"/>
      <c r="CK44" s="5"/>
      <c r="CL44" s="5"/>
      <c r="CM44" s="5"/>
      <c r="CN44" s="2"/>
    </row>
    <row r="45" spans="1:92" ht="15" customHeight="1">
      <c r="A45" s="26"/>
      <c r="B45" s="26"/>
      <c r="C45" s="109" t="str">
        <f>IF(MasterSheet!$A$1=1,MasterSheet!C102,MasterSheet!B102)</f>
        <v>Ostali prihodi</v>
      </c>
      <c r="D45" s="123">
        <v>13026933.670000002</v>
      </c>
      <c r="E45" s="124">
        <f t="shared" si="0"/>
        <v>0.38747571891731114</v>
      </c>
      <c r="F45" s="123">
        <v>10475505.92</v>
      </c>
      <c r="G45" s="124">
        <f t="shared" si="1"/>
        <v>0.30294415454466583</v>
      </c>
      <c r="H45" s="340">
        <v>9985208.5499999989</v>
      </c>
      <c r="I45" s="407">
        <f t="shared" si="2"/>
        <v>0.27545402896551718</v>
      </c>
      <c r="J45" s="340">
        <v>11162562.359999999</v>
      </c>
      <c r="K45" s="407">
        <f t="shared" si="2"/>
        <v>0.29585375987278029</v>
      </c>
      <c r="CH45" s="24"/>
      <c r="CI45" s="24"/>
      <c r="CJ45" s="6"/>
      <c r="CK45" s="5"/>
      <c r="CL45" s="5"/>
      <c r="CM45" s="5"/>
      <c r="CN45" s="2"/>
    </row>
    <row r="46" spans="1:92">
      <c r="A46" s="26"/>
      <c r="B46" s="26"/>
      <c r="C46" s="110" t="str">
        <f>IF(MasterSheet!$A$1=1,MasterSheet!C103,MasterSheet!B103)</f>
        <v>Primici od otplate kredita</v>
      </c>
      <c r="D46" s="121">
        <v>8633294.2100000009</v>
      </c>
      <c r="E46" s="122">
        <f t="shared" si="0"/>
        <v>0.25679042861392032</v>
      </c>
      <c r="F46" s="121">
        <v>8522051.1899999995</v>
      </c>
      <c r="G46" s="122">
        <f t="shared" si="1"/>
        <v>0.24645163798837441</v>
      </c>
      <c r="H46" s="339">
        <v>7929787.8700000001</v>
      </c>
      <c r="I46" s="346">
        <f t="shared" si="2"/>
        <v>0.21875276882758621</v>
      </c>
      <c r="J46" s="339">
        <v>4662620.91</v>
      </c>
      <c r="K46" s="346">
        <f t="shared" si="2"/>
        <v>0.1235786087993639</v>
      </c>
      <c r="CH46" s="24"/>
      <c r="CI46" s="24"/>
      <c r="CJ46" s="6"/>
      <c r="CK46" s="5"/>
      <c r="CL46" s="5"/>
      <c r="CM46" s="5"/>
      <c r="CN46" s="2"/>
    </row>
    <row r="47" spans="1:92" ht="15" customHeight="1" thickBot="1">
      <c r="A47" s="26"/>
      <c r="B47" s="26"/>
      <c r="C47" s="108" t="str">
        <f>IF(MasterSheet!$A$1=1,MasterSheet!C148,MasterSheet!B148)</f>
        <v>Donacije</v>
      </c>
      <c r="D47" s="121">
        <v>6614829.6400000006</v>
      </c>
      <c r="E47" s="122">
        <f>D47/D$11*100</f>
        <v>0.19675281499107675</v>
      </c>
      <c r="F47" s="121">
        <v>5554927.7199999997</v>
      </c>
      <c r="G47" s="122">
        <f>F47/F$11*100</f>
        <v>0.1606445449550305</v>
      </c>
      <c r="H47" s="339">
        <v>6598063.9000000004</v>
      </c>
      <c r="I47" s="346">
        <f>H47/H$11*100</f>
        <v>0.18201555586206897</v>
      </c>
      <c r="J47" s="339">
        <v>11579771.220000001</v>
      </c>
      <c r="K47" s="346">
        <f>J47/J$11*100</f>
        <v>0.30691150861383515</v>
      </c>
    </row>
    <row r="48" spans="1:92" ht="15" customHeight="1" thickTop="1" thickBot="1">
      <c r="A48" s="26"/>
      <c r="B48" s="26"/>
      <c r="C48" s="107" t="str">
        <f>IF(MasterSheet!$A$1=1,MasterSheet!C104,MasterSheet!B104)</f>
        <v>Izdaci</v>
      </c>
      <c r="D48" s="119">
        <f>D50+D65+D71+D78+D79+D80+D81+D82</f>
        <v>1444790143.1499999</v>
      </c>
      <c r="E48" s="125">
        <f t="shared" si="0"/>
        <v>42.974126803985719</v>
      </c>
      <c r="F48" s="119">
        <f>F50+F64+F65+F71+F78+F79+F80+F81+F82</f>
        <v>1456693340.7400002</v>
      </c>
      <c r="G48" s="125">
        <f t="shared" si="1"/>
        <v>42.126531731397677</v>
      </c>
      <c r="H48" s="119">
        <f>H50+H65+H71+H78+H79+H80+H81+H82</f>
        <v>1617955701.3999999</v>
      </c>
      <c r="I48" s="345">
        <f t="shared" si="2"/>
        <v>44.633260728275857</v>
      </c>
      <c r="J48" s="119">
        <f>J50+J65+J71+J78+J79+J80+J81+J82</f>
        <v>1622008657.8200002</v>
      </c>
      <c r="K48" s="345">
        <f t="shared" si="2"/>
        <v>42.989892865624171</v>
      </c>
      <c r="CI48" s="4"/>
      <c r="CJ48" s="4"/>
      <c r="CK48" s="5"/>
      <c r="CL48" s="5"/>
      <c r="CM48" s="5"/>
      <c r="CN48" s="2"/>
    </row>
    <row r="49" spans="1:92" ht="13.5" customHeight="1" thickTop="1" thickBot="1">
      <c r="A49" s="26"/>
      <c r="B49" s="26"/>
      <c r="C49" s="107" t="str">
        <f>IF(MasterSheet!$A$1=1,MasterSheet!C105,MasterSheet!B105)</f>
        <v>Tekuća budžetska potrošnja</v>
      </c>
      <c r="D49" s="119">
        <f>D48-D78</f>
        <v>1367570915.7199998</v>
      </c>
      <c r="E49" s="125">
        <f t="shared" si="0"/>
        <v>40.67730266864961</v>
      </c>
      <c r="F49" s="119">
        <f>F48-F78</f>
        <v>1388967503.7200003</v>
      </c>
      <c r="G49" s="125">
        <f t="shared" si="1"/>
        <v>40.167948862604483</v>
      </c>
      <c r="H49" s="338">
        <f>H48-H78</f>
        <v>1389952592.8299999</v>
      </c>
      <c r="I49" s="345">
        <f t="shared" si="2"/>
        <v>38.343519802206892</v>
      </c>
      <c r="J49" s="338">
        <f>J48-J78</f>
        <v>1557189212.8200002</v>
      </c>
      <c r="K49" s="345">
        <f t="shared" si="2"/>
        <v>41.271911285979328</v>
      </c>
      <c r="CI49" s="7"/>
      <c r="CJ49" s="7"/>
      <c r="CK49" s="5"/>
      <c r="CL49" s="5"/>
      <c r="CM49" s="5"/>
      <c r="CN49" s="2"/>
    </row>
    <row r="50" spans="1:92" ht="15" customHeight="1" thickTop="1">
      <c r="A50" s="26"/>
      <c r="B50" s="26"/>
      <c r="C50" s="108" t="str">
        <f>IF(MasterSheet!$A$1=1,MasterSheet!C106,MasterSheet!B106)</f>
        <v>Tekući izdaci</v>
      </c>
      <c r="D50" s="121">
        <f>D51+SUM(D57:D64)</f>
        <v>605642630.86000001</v>
      </c>
      <c r="E50" s="122">
        <f t="shared" si="0"/>
        <v>18.014355468768589</v>
      </c>
      <c r="F50" s="121">
        <f>F51+SUM(F57:F63)</f>
        <v>635026761.19000006</v>
      </c>
      <c r="G50" s="122">
        <f t="shared" si="1"/>
        <v>18.364520697243993</v>
      </c>
      <c r="H50" s="339">
        <f>H51+H57+H58+H59+H60+H61+H62+H63+H64</f>
        <v>669657056.96000004</v>
      </c>
      <c r="I50" s="346">
        <f t="shared" si="2"/>
        <v>18.473298123034485</v>
      </c>
      <c r="J50" s="339">
        <f>J51+J57+J58+J59+J60+J61+J62+J63+J64</f>
        <v>739361964.83000004</v>
      </c>
      <c r="K50" s="346">
        <f t="shared" si="2"/>
        <v>19.59612946806255</v>
      </c>
    </row>
    <row r="51" spans="1:92" ht="15" customHeight="1">
      <c r="A51" s="26"/>
      <c r="B51" s="26"/>
      <c r="C51" s="108" t="str">
        <f>IF(MasterSheet!$A$1=1,MasterSheet!C107,MasterSheet!B107)</f>
        <v>Bruto zarade i doprinosi na teret poslodavca</v>
      </c>
      <c r="D51" s="121">
        <v>371004370.17000002</v>
      </c>
      <c r="E51" s="122">
        <f t="shared" si="0"/>
        <v>11.035228143069602</v>
      </c>
      <c r="F51" s="121">
        <v>387342557.38999999</v>
      </c>
      <c r="G51" s="122">
        <f t="shared" si="1"/>
        <v>11.201670302495733</v>
      </c>
      <c r="H51" s="341">
        <v>382177081.81999993</v>
      </c>
      <c r="I51" s="346">
        <f t="shared" si="2"/>
        <v>10.542816050206895</v>
      </c>
      <c r="J51" s="341">
        <v>422490767.01999998</v>
      </c>
      <c r="K51" s="346">
        <f t="shared" si="2"/>
        <v>11.197740975881262</v>
      </c>
      <c r="CL51" s="8"/>
    </row>
    <row r="52" spans="1:92" ht="15" hidden="1" customHeight="1">
      <c r="A52" s="26"/>
      <c r="B52" s="26"/>
      <c r="C52" s="109" t="str">
        <f>IF(MasterSheet!$A$1=1,MasterSheet!C108,MasterSheet!B108)</f>
        <v>Neto zarade</v>
      </c>
      <c r="D52" s="123">
        <v>371004370.17000002</v>
      </c>
      <c r="E52" s="124">
        <f t="shared" si="0"/>
        <v>11.035228143069602</v>
      </c>
      <c r="F52" s="123">
        <v>226496765.57999998</v>
      </c>
      <c r="G52" s="124">
        <f t="shared" si="1"/>
        <v>6.5501248034934498</v>
      </c>
      <c r="H52" s="341">
        <v>226248436.30094996</v>
      </c>
      <c r="I52" s="407">
        <f t="shared" si="2"/>
        <v>6.2413361738193087</v>
      </c>
      <c r="J52" s="341"/>
      <c r="K52" s="346">
        <f t="shared" si="2"/>
        <v>0</v>
      </c>
    </row>
    <row r="53" spans="1:92" ht="15" hidden="1" customHeight="1">
      <c r="A53" s="26"/>
      <c r="B53" s="26"/>
      <c r="C53" s="109" t="str">
        <f>IF(MasterSheet!$A$1=1,MasterSheet!C109,MasterSheet!B109)</f>
        <v>Porez na zarade</v>
      </c>
      <c r="D53" s="123">
        <v>28739217.374159642</v>
      </c>
      <c r="E53" s="124">
        <f t="shared" si="0"/>
        <v>0.85482502600117916</v>
      </c>
      <c r="F53" s="123">
        <v>32560918.48</v>
      </c>
      <c r="G53" s="124">
        <f t="shared" si="1"/>
        <v>0.94163852280285731</v>
      </c>
      <c r="H53" s="341">
        <v>32504390.545799997</v>
      </c>
      <c r="I53" s="407">
        <f t="shared" si="2"/>
        <v>0.89667284264275859</v>
      </c>
      <c r="J53" s="341"/>
      <c r="K53" s="346">
        <f t="shared" si="2"/>
        <v>0</v>
      </c>
    </row>
    <row r="54" spans="1:92" ht="15" hidden="1" customHeight="1">
      <c r="A54" s="26"/>
      <c r="B54" s="26"/>
      <c r="C54" s="109" t="str">
        <f>IF(MasterSheet!$A$1=1,MasterSheet!C110,MasterSheet!B110)</f>
        <v>Doprinosi na teret zaposlenog</v>
      </c>
      <c r="D54" s="123">
        <v>74994595.276842996</v>
      </c>
      <c r="E54" s="124">
        <f t="shared" si="0"/>
        <v>2.2306542319108567</v>
      </c>
      <c r="F54" s="123">
        <v>81122166.140000001</v>
      </c>
      <c r="G54" s="124">
        <f t="shared" si="1"/>
        <v>2.3459951456086063</v>
      </c>
      <c r="H54" s="341">
        <v>81879784.873799995</v>
      </c>
      <c r="I54" s="407">
        <f t="shared" si="2"/>
        <v>2.2587526861737932</v>
      </c>
      <c r="J54" s="341"/>
      <c r="K54" s="346">
        <f t="shared" si="2"/>
        <v>0</v>
      </c>
    </row>
    <row r="55" spans="1:92" ht="15" hidden="1" customHeight="1">
      <c r="A55" s="26"/>
      <c r="B55" s="26"/>
      <c r="C55" s="109" t="str">
        <f>IF(MasterSheet!$A$1=1,MasterSheet!C111,MasterSheet!B111)</f>
        <v>Doprinosi na teret poslodavca</v>
      </c>
      <c r="D55" s="123">
        <v>39274858.600693747</v>
      </c>
      <c r="E55" s="124">
        <f t="shared" si="0"/>
        <v>1.1681992445179579</v>
      </c>
      <c r="F55" s="123">
        <v>41699308.260000005</v>
      </c>
      <c r="G55" s="124">
        <f t="shared" si="1"/>
        <v>1.2059142329159318</v>
      </c>
      <c r="H55" s="341">
        <v>41775265.340999998</v>
      </c>
      <c r="I55" s="407">
        <f t="shared" si="2"/>
        <v>1.1524211128551725</v>
      </c>
      <c r="J55" s="341"/>
      <c r="K55" s="346">
        <f t="shared" si="2"/>
        <v>0</v>
      </c>
    </row>
    <row r="56" spans="1:92" ht="15" hidden="1" customHeight="1">
      <c r="A56" s="26"/>
      <c r="B56" s="26"/>
      <c r="C56" s="109" t="str">
        <f>IF(MasterSheet!$A$1=1,MasterSheet!C112,MasterSheet!B112)</f>
        <v>Prirez na porez na dohodak</v>
      </c>
      <c r="D56" s="123">
        <v>1370163.0412213285</v>
      </c>
      <c r="E56" s="124">
        <f t="shared" si="0"/>
        <v>4.0754403367677827E-2</v>
      </c>
      <c r="F56" s="123">
        <v>4609535.26</v>
      </c>
      <c r="G56" s="124">
        <f t="shared" si="1"/>
        <v>0.13330446976488619</v>
      </c>
      <c r="H56" s="341">
        <v>4603022.1376499999</v>
      </c>
      <c r="I56" s="407">
        <f t="shared" si="2"/>
        <v>0.12697992103862069</v>
      </c>
      <c r="J56" s="341"/>
      <c r="K56" s="346">
        <f t="shared" si="2"/>
        <v>0</v>
      </c>
    </row>
    <row r="57" spans="1:92" ht="15" customHeight="1">
      <c r="A57" s="26"/>
      <c r="B57" s="26"/>
      <c r="C57" s="108" t="str">
        <f>IF(MasterSheet!$A$1=1,MasterSheet!C113,MasterSheet!B113)</f>
        <v>Ostala lična primanja</v>
      </c>
      <c r="D57" s="121">
        <v>12119032.27</v>
      </c>
      <c r="E57" s="122">
        <f t="shared" si="0"/>
        <v>0.36047091820345034</v>
      </c>
      <c r="F57" s="121">
        <v>11957808.1</v>
      </c>
      <c r="G57" s="122">
        <f t="shared" si="1"/>
        <v>0.34581127562971742</v>
      </c>
      <c r="H57" s="341">
        <v>14740493.810000001</v>
      </c>
      <c r="I57" s="346">
        <f t="shared" si="2"/>
        <v>0.40663431200000005</v>
      </c>
      <c r="J57" s="341">
        <v>10906112.039999999</v>
      </c>
      <c r="K57" s="346">
        <f t="shared" si="2"/>
        <v>0.28905677285979325</v>
      </c>
      <c r="CL57" s="25"/>
    </row>
    <row r="58" spans="1:92" ht="15" customHeight="1">
      <c r="A58" s="26"/>
      <c r="B58" s="26"/>
      <c r="C58" s="108" t="str">
        <f>IF(MasterSheet!$A$1=1,MasterSheet!C114,MasterSheet!B114)</f>
        <v>Rashodi za materijal i usluge</v>
      </c>
      <c r="D58" s="121">
        <v>77138116.629999995</v>
      </c>
      <c r="E58" s="122">
        <f t="shared" si="0"/>
        <v>2.2944115594883998</v>
      </c>
      <c r="F58" s="121">
        <v>82668934.020000011</v>
      </c>
      <c r="G58" s="122">
        <f t="shared" si="1"/>
        <v>2.3907265687266843</v>
      </c>
      <c r="H58" s="341">
        <v>84046561.560000002</v>
      </c>
      <c r="I58" s="346">
        <f t="shared" si="2"/>
        <v>2.3185258361379311</v>
      </c>
      <c r="J58" s="341">
        <v>91122367.090000004</v>
      </c>
      <c r="K58" s="346">
        <f t="shared" si="2"/>
        <v>2.4151170710310099</v>
      </c>
    </row>
    <row r="59" spans="1:92" ht="15" customHeight="1">
      <c r="A59" s="26"/>
      <c r="B59" s="26"/>
      <c r="C59" s="108" t="str">
        <f>IF(MasterSheet!$A$1=1,MasterSheet!C115,MasterSheet!B115)</f>
        <v>Tekuće održavanje</v>
      </c>
      <c r="D59" s="121">
        <v>20415784.169999998</v>
      </c>
      <c r="E59" s="122">
        <f t="shared" si="0"/>
        <v>0.6072511650803093</v>
      </c>
      <c r="F59" s="121">
        <v>21273630.079999998</v>
      </c>
      <c r="G59" s="122">
        <f t="shared" si="1"/>
        <v>0.61521819832846525</v>
      </c>
      <c r="H59" s="341">
        <v>20121139.949999999</v>
      </c>
      <c r="I59" s="346">
        <f t="shared" si="2"/>
        <v>0.55506592965517232</v>
      </c>
      <c r="J59" s="341">
        <v>20452287.48</v>
      </c>
      <c r="K59" s="346">
        <f t="shared" si="2"/>
        <v>0.54206963901404726</v>
      </c>
    </row>
    <row r="60" spans="1:92" ht="15" customHeight="1">
      <c r="A60" s="26"/>
      <c r="B60" s="26"/>
      <c r="C60" s="108" t="str">
        <f>IF(MasterSheet!$A$1=1,MasterSheet!C116,MasterSheet!B116)</f>
        <v>Kamate</v>
      </c>
      <c r="D60" s="121">
        <v>67922775.540000007</v>
      </c>
      <c r="E60" s="122">
        <f t="shared" si="0"/>
        <v>2.0203086121356337</v>
      </c>
      <c r="F60" s="121">
        <v>75516395.409999996</v>
      </c>
      <c r="G60" s="122">
        <f t="shared" si="1"/>
        <v>2.1838802570924547</v>
      </c>
      <c r="H60" s="341">
        <v>81802749.749999985</v>
      </c>
      <c r="I60" s="346">
        <f t="shared" si="2"/>
        <v>2.2566275793103445</v>
      </c>
      <c r="J60" s="341">
        <v>81576080.650000006</v>
      </c>
      <c r="K60" s="346">
        <f t="shared" si="2"/>
        <v>2.162101262920753</v>
      </c>
    </row>
    <row r="61" spans="1:92" ht="15" customHeight="1">
      <c r="A61" s="26"/>
      <c r="B61" s="26"/>
      <c r="C61" s="108" t="str">
        <f>IF(MasterSheet!$A$1=1,MasterSheet!C117,MasterSheet!B117)</f>
        <v>Renta</v>
      </c>
      <c r="D61" s="121">
        <v>7928041.8099999996</v>
      </c>
      <c r="E61" s="122">
        <f t="shared" si="0"/>
        <v>0.23581326026174895</v>
      </c>
      <c r="F61" s="121">
        <v>8033102.0199999996</v>
      </c>
      <c r="G61" s="122">
        <f t="shared" si="1"/>
        <v>0.23231157696868041</v>
      </c>
      <c r="H61" s="341">
        <v>7918742.3199999994</v>
      </c>
      <c r="I61" s="346">
        <f t="shared" si="2"/>
        <v>0.218448064</v>
      </c>
      <c r="J61" s="341">
        <v>9216029.3300000001</v>
      </c>
      <c r="K61" s="346">
        <f t="shared" si="2"/>
        <v>0.24426263795388287</v>
      </c>
    </row>
    <row r="62" spans="1:92" ht="15" customHeight="1">
      <c r="A62" s="26"/>
      <c r="B62" s="26"/>
      <c r="C62" s="108" t="str">
        <f>IF(MasterSheet!$A$1=1,MasterSheet!C118,MasterSheet!B118)</f>
        <v>Subvencije</v>
      </c>
      <c r="D62" s="121">
        <v>17425749.960000001</v>
      </c>
      <c r="E62" s="122">
        <f t="shared" si="0"/>
        <v>0.51831498988697211</v>
      </c>
      <c r="F62" s="121">
        <v>18426863.34</v>
      </c>
      <c r="G62" s="122">
        <f t="shared" si="1"/>
        <v>0.53289173602475481</v>
      </c>
      <c r="H62" s="341">
        <v>19618046.830000006</v>
      </c>
      <c r="I62" s="346">
        <f t="shared" si="2"/>
        <v>0.54118749875862082</v>
      </c>
      <c r="J62" s="341">
        <v>27120821.130000003</v>
      </c>
      <c r="K62" s="346">
        <f t="shared" si="2"/>
        <v>0.71881317598727812</v>
      </c>
    </row>
    <row r="63" spans="1:92" ht="15" customHeight="1">
      <c r="A63" s="26"/>
      <c r="B63" s="26"/>
      <c r="C63" s="108" t="str">
        <f>IF(MasterSheet!$A$1=1,MasterSheet!C119,MasterSheet!B119)</f>
        <v>Ostali izdaci</v>
      </c>
      <c r="D63" s="121">
        <v>23613640.459999997</v>
      </c>
      <c r="E63" s="122">
        <f t="shared" si="0"/>
        <v>0.70236884176085645</v>
      </c>
      <c r="F63" s="121">
        <v>29807470.829999998</v>
      </c>
      <c r="G63" s="122">
        <f t="shared" si="1"/>
        <v>0.8620107819775007</v>
      </c>
      <c r="H63" s="341">
        <v>30746760.07</v>
      </c>
      <c r="I63" s="346">
        <f t="shared" si="2"/>
        <v>0.84818648468965518</v>
      </c>
      <c r="J63" s="341">
        <v>34388227.020000003</v>
      </c>
      <c r="K63" s="346">
        <f t="shared" si="2"/>
        <v>0.91142928756957342</v>
      </c>
    </row>
    <row r="64" spans="1:92" ht="15" customHeight="1">
      <c r="A64" s="26"/>
      <c r="B64" s="26"/>
      <c r="C64" s="108" t="str">
        <f>IF(MasterSheet!$A$1=1,MasterSheet!C120,MasterSheet!B120)</f>
        <v>Kapitalni izdaci u tekućem budžetu</v>
      </c>
      <c r="D64" s="121">
        <v>8075119.8499999996</v>
      </c>
      <c r="E64" s="122">
        <f t="shared" si="0"/>
        <v>0.24018797888161808</v>
      </c>
      <c r="F64" s="121">
        <v>66246313.219999999</v>
      </c>
      <c r="G64" s="122">
        <f t="shared" si="1"/>
        <v>1.9157960964747391</v>
      </c>
      <c r="H64" s="341">
        <v>28485480.849999994</v>
      </c>
      <c r="I64" s="346">
        <f t="shared" si="2"/>
        <v>0.78580636827586192</v>
      </c>
      <c r="J64" s="341">
        <v>42089273.07</v>
      </c>
      <c r="K64" s="346">
        <f t="shared" si="2"/>
        <v>1.1155386448449509</v>
      </c>
    </row>
    <row r="65" spans="1:11" ht="15" customHeight="1">
      <c r="A65" s="26"/>
      <c r="B65" s="26"/>
      <c r="C65" s="108" t="str">
        <f>IF(MasterSheet!$A$1=1,MasterSheet!C121,MasterSheet!B121)</f>
        <v>Transferi za socijalnu zaštitu</v>
      </c>
      <c r="D65" s="121">
        <f>SUM(D66:D70)</f>
        <v>482967769.27999985</v>
      </c>
      <c r="E65" s="122">
        <f t="shared" si="0"/>
        <v>14.36548986555621</v>
      </c>
      <c r="F65" s="121">
        <v>492148010.12000006</v>
      </c>
      <c r="G65" s="122">
        <f t="shared" si="1"/>
        <v>14.232569192862721</v>
      </c>
      <c r="H65" s="339">
        <f>SUM(H66:H70)</f>
        <v>487041860.10000014</v>
      </c>
      <c r="I65" s="346">
        <f t="shared" si="2"/>
        <v>13.435637520000004</v>
      </c>
      <c r="J65" s="339">
        <f>SUM(J66:J70)</f>
        <v>554983220.35000002</v>
      </c>
      <c r="K65" s="346">
        <f t="shared" si="2"/>
        <v>14.709335286244368</v>
      </c>
    </row>
    <row r="66" spans="1:11" ht="15" customHeight="1">
      <c r="A66" s="26"/>
      <c r="B66" s="26"/>
      <c r="C66" s="109" t="str">
        <f>IF(MasterSheet!$A$1=1,MasterSheet!C122,MasterSheet!B122)</f>
        <v>Prava iz oblasti socijalne zaštite</v>
      </c>
      <c r="D66" s="123">
        <v>64036543.990000002</v>
      </c>
      <c r="E66" s="124">
        <f t="shared" si="0"/>
        <v>1.9047157641284951</v>
      </c>
      <c r="F66" s="123">
        <v>61864914.020000003</v>
      </c>
      <c r="G66" s="124">
        <f t="shared" si="1"/>
        <v>1.7890891587379623</v>
      </c>
      <c r="H66" s="340">
        <v>60836104.649999991</v>
      </c>
      <c r="I66" s="407">
        <f t="shared" si="2"/>
        <v>1.6782373696551722</v>
      </c>
      <c r="J66" s="340">
        <v>114054928.72</v>
      </c>
      <c r="K66" s="407">
        <f t="shared" si="2"/>
        <v>3.0229241643254703</v>
      </c>
    </row>
    <row r="67" spans="1:11" ht="15" customHeight="1">
      <c r="A67" s="26"/>
      <c r="B67" s="26"/>
      <c r="C67" s="109" t="str">
        <f>IF(MasterSheet!$A$1=1,MasterSheet!C123,MasterSheet!B123)</f>
        <v>Sredstva za tehnološke viškove</v>
      </c>
      <c r="D67" s="123">
        <v>13086355.520000001</v>
      </c>
      <c r="E67" s="124">
        <f t="shared" si="0"/>
        <v>0.38924317430101135</v>
      </c>
      <c r="F67" s="123">
        <v>22587777.399999999</v>
      </c>
      <c r="G67" s="124">
        <f t="shared" si="1"/>
        <v>0.65322240087914629</v>
      </c>
      <c r="H67" s="340">
        <v>16655316.650000002</v>
      </c>
      <c r="I67" s="407">
        <f t="shared" si="2"/>
        <v>0.45945701103448278</v>
      </c>
      <c r="J67" s="340">
        <v>22568289.629999999</v>
      </c>
      <c r="K67" s="407">
        <f t="shared" si="2"/>
        <v>0.59815238881526633</v>
      </c>
    </row>
    <row r="68" spans="1:11" ht="15" customHeight="1">
      <c r="A68" s="26"/>
      <c r="B68" s="26"/>
      <c r="C68" s="109" t="str">
        <f>IF(MasterSheet!$A$1=1,MasterSheet!C124,MasterSheet!B124)</f>
        <v>Prava iz oblasti penzijskog i invalidskog osiguranja</v>
      </c>
      <c r="D68" s="123">
        <v>383190248.31999987</v>
      </c>
      <c r="E68" s="124">
        <f t="shared" si="0"/>
        <v>11.397687338488991</v>
      </c>
      <c r="F68" s="123">
        <v>384390842.85000002</v>
      </c>
      <c r="G68" s="124">
        <f t="shared" si="1"/>
        <v>11.116308824720207</v>
      </c>
      <c r="H68" s="340">
        <v>387038896.73000014</v>
      </c>
      <c r="I68" s="407">
        <f t="shared" si="2"/>
        <v>10.676935082206901</v>
      </c>
      <c r="J68" s="340">
        <v>390815475.43000001</v>
      </c>
      <c r="K68" s="407">
        <f t="shared" si="2"/>
        <v>10.358215622316459</v>
      </c>
    </row>
    <row r="69" spans="1:11" ht="15" customHeight="1">
      <c r="A69" s="26"/>
      <c r="B69" s="26"/>
      <c r="C69" s="109" t="str">
        <f>IF(MasterSheet!$A$1=1,MasterSheet!C125,MasterSheet!B125)</f>
        <v>Ostala prava iz oblasti zdravstvene zaštite</v>
      </c>
      <c r="D69" s="123">
        <v>14792096.089999998</v>
      </c>
      <c r="E69" s="124">
        <f t="shared" si="0"/>
        <v>0.43997906276026172</v>
      </c>
      <c r="F69" s="123">
        <v>15215135.74</v>
      </c>
      <c r="G69" s="124">
        <f t="shared" si="1"/>
        <v>0.44001086613262386</v>
      </c>
      <c r="H69" s="340">
        <v>14449999.999999998</v>
      </c>
      <c r="I69" s="407">
        <f t="shared" si="2"/>
        <v>0.39862068965517233</v>
      </c>
      <c r="J69" s="340">
        <v>16279749.999999996</v>
      </c>
      <c r="K69" s="407">
        <f t="shared" si="2"/>
        <v>0.43148025443943799</v>
      </c>
    </row>
    <row r="70" spans="1:11" ht="15" customHeight="1">
      <c r="A70" s="26"/>
      <c r="B70" s="26"/>
      <c r="C70" s="109" t="str">
        <f>IF(MasterSheet!$A$1=1,MasterSheet!C126,MasterSheet!B126)</f>
        <v>Ostala prava iz oblasti zdravstvenog osiguranja</v>
      </c>
      <c r="D70" s="123">
        <v>7862525.3600000013</v>
      </c>
      <c r="E70" s="124">
        <f t="shared" si="0"/>
        <v>0.23386452587745393</v>
      </c>
      <c r="F70" s="123">
        <v>8089340.1100000003</v>
      </c>
      <c r="G70" s="124">
        <f t="shared" si="1"/>
        <v>0.23393794239278176</v>
      </c>
      <c r="H70" s="340">
        <v>8061542.0699999994</v>
      </c>
      <c r="I70" s="407">
        <f t="shared" si="2"/>
        <v>0.22238736744827586</v>
      </c>
      <c r="J70" s="340">
        <v>11264776.57</v>
      </c>
      <c r="K70" s="407">
        <f t="shared" si="2"/>
        <v>0.29856285634773394</v>
      </c>
    </row>
    <row r="71" spans="1:11" ht="13.5" thickBot="1">
      <c r="A71" s="26"/>
      <c r="B71" s="26"/>
      <c r="C71" s="110" t="str">
        <f>IF(MasterSheet!$A$1=1,MasterSheet!C127,MasterSheet!B127)</f>
        <v>Transferi institucijama pojedinicima nevladinom i javnom sektoru</v>
      </c>
      <c r="D71" s="121">
        <f>SUM(D72:D77)</f>
        <v>94307106.209999993</v>
      </c>
      <c r="E71" s="122">
        <f t="shared" si="0"/>
        <v>2.805089417311124</v>
      </c>
      <c r="F71" s="121">
        <v>99048746.079999998</v>
      </c>
      <c r="G71" s="122">
        <f t="shared" si="1"/>
        <v>2.8644190427716243</v>
      </c>
      <c r="H71" s="339">
        <v>136226214.47000006</v>
      </c>
      <c r="I71" s="346">
        <f t="shared" si="2"/>
        <v>3.7579645371034496</v>
      </c>
      <c r="J71" s="339">
        <v>171815385.72</v>
      </c>
      <c r="K71" s="346">
        <f t="shared" si="2"/>
        <v>4.5538135626822154</v>
      </c>
    </row>
    <row r="72" spans="1:11" ht="15" hidden="1" customHeight="1">
      <c r="A72" s="26"/>
      <c r="B72" s="26"/>
      <c r="C72" s="109" t="str">
        <f>IF(MasterSheet!$A$1=1,MasterSheet!C128,MasterSheet!B128)</f>
        <v>Transferi javnim institucijama</v>
      </c>
      <c r="D72" s="123">
        <v>70616515.420000002</v>
      </c>
      <c r="E72" s="124">
        <f t="shared" si="0"/>
        <v>2.1004317495538372</v>
      </c>
      <c r="F72" s="123">
        <v>76847086.239999995</v>
      </c>
      <c r="G72" s="124">
        <f t="shared" si="1"/>
        <v>2.2223628861447695</v>
      </c>
      <c r="H72" s="340">
        <v>74801199.058458924</v>
      </c>
      <c r="I72" s="407">
        <f t="shared" si="2"/>
        <v>2.0634813533367979</v>
      </c>
      <c r="J72" s="340"/>
      <c r="K72" s="407"/>
    </row>
    <row r="73" spans="1:11" ht="15" hidden="1" customHeight="1">
      <c r="A73" s="26"/>
      <c r="B73" s="26"/>
      <c r="C73" s="109" t="str">
        <f>IF(MasterSheet!$A$1=1,MasterSheet!C129,MasterSheet!B129)</f>
        <v>Transferi nevladinim organizacijama</v>
      </c>
      <c r="D73" s="123">
        <v>2381216.02</v>
      </c>
      <c r="E73" s="124">
        <f t="shared" si="0"/>
        <v>7.0827365258774533E-2</v>
      </c>
      <c r="F73" s="123">
        <v>2473509.94</v>
      </c>
      <c r="G73" s="124">
        <f t="shared" si="1"/>
        <v>7.1532142051534159E-2</v>
      </c>
      <c r="H73" s="340">
        <v>3376404.5415099994</v>
      </c>
      <c r="I73" s="407">
        <f t="shared" si="2"/>
        <v>9.3142194248551718E-2</v>
      </c>
      <c r="J73" s="340"/>
      <c r="K73" s="407"/>
    </row>
    <row r="74" spans="1:11" ht="15" hidden="1" customHeight="1">
      <c r="A74" s="26"/>
      <c r="B74" s="26"/>
      <c r="C74" s="109" t="str">
        <f>IF(MasterSheet!$A$1=1,MasterSheet!C130,MasterSheet!B130)</f>
        <v>Transferi pojedincima</v>
      </c>
      <c r="D74" s="123">
        <v>19823729.539999999</v>
      </c>
      <c r="E74" s="124">
        <f t="shared" si="0"/>
        <v>0.58964097382510405</v>
      </c>
      <c r="F74" s="123">
        <v>19451652</v>
      </c>
      <c r="G74" s="124">
        <f t="shared" si="1"/>
        <v>0.56252789265160941</v>
      </c>
      <c r="H74" s="340">
        <v>9100000</v>
      </c>
      <c r="I74" s="407">
        <f t="shared" si="2"/>
        <v>0.25103448275862067</v>
      </c>
      <c r="J74" s="340"/>
      <c r="K74" s="407"/>
    </row>
    <row r="75" spans="1:11" ht="15" hidden="1" customHeight="1">
      <c r="A75" s="26"/>
      <c r="B75" s="26"/>
      <c r="C75" s="109" t="str">
        <f>IF(MasterSheet!$A$1=1,MasterSheet!C131,MasterSheet!B131)</f>
        <v>Transferi opštinama</v>
      </c>
      <c r="D75" s="123">
        <v>1485645.23</v>
      </c>
      <c r="E75" s="124">
        <f t="shared" si="0"/>
        <v>4.4189328673408683E-2</v>
      </c>
      <c r="F75" s="123">
        <v>1892116.77</v>
      </c>
      <c r="G75" s="124">
        <f t="shared" si="1"/>
        <v>5.4718666531710002E-2</v>
      </c>
      <c r="H75" s="340">
        <v>500000</v>
      </c>
      <c r="I75" s="407">
        <f t="shared" si="2"/>
        <v>1.3793103448275862E-2</v>
      </c>
      <c r="J75" s="340"/>
      <c r="K75" s="407"/>
    </row>
    <row r="76" spans="1:11" ht="15" hidden="1" customHeight="1">
      <c r="A76" s="26"/>
      <c r="B76" s="26"/>
      <c r="C76" s="109" t="s">
        <v>395</v>
      </c>
      <c r="D76" s="123"/>
      <c r="E76" s="124">
        <f t="shared" si="0"/>
        <v>0</v>
      </c>
      <c r="F76" s="123">
        <v>25682.67</v>
      </c>
      <c r="G76" s="124">
        <f t="shared" si="1"/>
        <v>7.4272448595968639E-4</v>
      </c>
      <c r="H76" s="340">
        <v>25682.67</v>
      </c>
      <c r="I76" s="407">
        <f t="shared" si="2"/>
        <v>7.0848744827586201E-4</v>
      </c>
      <c r="J76" s="340"/>
      <c r="K76" s="407"/>
    </row>
    <row r="77" spans="1:11" ht="15" hidden="1" customHeight="1" thickBot="1">
      <c r="A77" s="26"/>
      <c r="B77" s="26"/>
      <c r="C77" s="109" t="str">
        <f>IF(MasterSheet!$A$1=1,MasterSheet!C132,MasterSheet!B132)</f>
        <v>Transferi javnim preduzećima</v>
      </c>
      <c r="D77" s="123">
        <v>0</v>
      </c>
      <c r="E77" s="124">
        <f t="shared" si="0"/>
        <v>0</v>
      </c>
      <c r="F77" s="123">
        <v>350000</v>
      </c>
      <c r="G77" s="124">
        <f t="shared" si="1"/>
        <v>1.0121750195205182E-2</v>
      </c>
      <c r="H77" s="340">
        <v>0</v>
      </c>
      <c r="I77" s="407">
        <f t="shared" si="2"/>
        <v>0</v>
      </c>
      <c r="J77" s="340"/>
      <c r="K77" s="407"/>
    </row>
    <row r="78" spans="1:11" ht="15" customHeight="1" thickTop="1" thickBot="1">
      <c r="A78" s="26"/>
      <c r="B78" s="26"/>
      <c r="C78" s="107" t="str">
        <f>IF(MasterSheet!$A$1=1,MasterSheet!C133,MasterSheet!B133)</f>
        <v>Kapitalni budžet</v>
      </c>
      <c r="D78" s="119">
        <v>77219227.430000007</v>
      </c>
      <c r="E78" s="125">
        <f t="shared" si="0"/>
        <v>2.2968241353361099</v>
      </c>
      <c r="F78" s="119">
        <v>67725837.019999996</v>
      </c>
      <c r="G78" s="125">
        <f t="shared" si="1"/>
        <v>1.9585828687931981</v>
      </c>
      <c r="H78" s="338">
        <v>228003108.56999999</v>
      </c>
      <c r="I78" s="345">
        <f t="shared" si="2"/>
        <v>6.2897409260689656</v>
      </c>
      <c r="J78" s="338">
        <v>64819445</v>
      </c>
      <c r="K78" s="345">
        <f t="shared" si="2"/>
        <v>1.717981579644845</v>
      </c>
    </row>
    <row r="79" spans="1:11" ht="15" customHeight="1" thickTop="1">
      <c r="A79" s="26"/>
      <c r="B79" s="26"/>
      <c r="C79" s="111" t="str">
        <f>IF(MasterSheet!$A$1=1,MasterSheet!C134,MasterSheet!B134)</f>
        <v>Pozajmice i krediti</v>
      </c>
      <c r="D79" s="121">
        <v>2752781.98</v>
      </c>
      <c r="E79" s="122">
        <f t="shared" si="0"/>
        <v>8.1879297441998816E-2</v>
      </c>
      <c r="F79" s="121">
        <v>2484899.77</v>
      </c>
      <c r="G79" s="122">
        <f t="shared" si="1"/>
        <v>7.1861527805893749E-2</v>
      </c>
      <c r="H79" s="339">
        <v>2975830.1199999996</v>
      </c>
      <c r="I79" s="346">
        <f t="shared" si="2"/>
        <v>8.2091865379310333E-2</v>
      </c>
      <c r="J79" s="339">
        <v>2868099.3</v>
      </c>
      <c r="K79" s="346">
        <f t="shared" si="2"/>
        <v>7.6016413994169099E-2</v>
      </c>
    </row>
    <row r="80" spans="1:11" ht="15" customHeight="1" thickBot="1">
      <c r="A80" s="26"/>
      <c r="B80" s="26"/>
      <c r="C80" s="112" t="str">
        <f>IF(MasterSheet!$A$1=1,MasterSheet!C135,MasterSheet!B135)</f>
        <v>Rezerve</v>
      </c>
      <c r="D80" s="126">
        <v>14126844.789999999</v>
      </c>
      <c r="E80" s="127">
        <f t="shared" si="0"/>
        <v>0.4201916951219512</v>
      </c>
      <c r="F80" s="126">
        <v>13532542.720000001</v>
      </c>
      <c r="G80" s="127">
        <f t="shared" si="1"/>
        <v>0.39135147690794997</v>
      </c>
      <c r="H80" s="342">
        <v>16643694.030000001</v>
      </c>
      <c r="I80" s="347">
        <f t="shared" si="2"/>
        <v>0.45913638703448278</v>
      </c>
      <c r="J80" s="342">
        <v>18898013.969999999</v>
      </c>
      <c r="K80" s="347">
        <f t="shared" si="2"/>
        <v>0.50087500583090372</v>
      </c>
    </row>
    <row r="81" spans="1:38" ht="15" customHeight="1" thickTop="1" thickBot="1">
      <c r="A81" s="26"/>
      <c r="B81" s="26"/>
      <c r="C81" s="113" t="str">
        <f>IF(MasterSheet!$A$1=1,MasterSheet!C143,MasterSheet!B143)</f>
        <v>Otplata garancija</v>
      </c>
      <c r="D81" s="128">
        <v>107230592.5</v>
      </c>
      <c r="E81" s="129">
        <f t="shared" ref="E81:E97" si="3">D81/D$11*100</f>
        <v>3.1894881766805474</v>
      </c>
      <c r="F81" s="128">
        <v>15258930.949999999</v>
      </c>
      <c r="G81" s="129">
        <f t="shared" ref="G81:G97" si="4">F81/F$11*100</f>
        <v>0.44127739234795682</v>
      </c>
      <c r="H81" s="343">
        <v>0</v>
      </c>
      <c r="I81" s="408">
        <f>H81/H$11*100</f>
        <v>0</v>
      </c>
      <c r="J81" s="343">
        <v>0</v>
      </c>
      <c r="K81" s="408">
        <f>J81/J$11*100</f>
        <v>0</v>
      </c>
    </row>
    <row r="82" spans="1:38" ht="15" customHeight="1" thickTop="1" thickBot="1">
      <c r="A82" s="26"/>
      <c r="B82" s="26"/>
      <c r="C82" s="113" t="s">
        <v>116</v>
      </c>
      <c r="D82" s="128">
        <v>60543190.100000001</v>
      </c>
      <c r="E82" s="129">
        <f t="shared" si="3"/>
        <v>1.800808747769185</v>
      </c>
      <c r="F82" s="128">
        <v>65221299.670000002</v>
      </c>
      <c r="G82" s="129">
        <f t="shared" si="4"/>
        <v>1.8861534361895951</v>
      </c>
      <c r="H82" s="343">
        <v>77407937.149999946</v>
      </c>
      <c r="I82" s="408">
        <f>H82/H$11*100</f>
        <v>2.1353913696551712</v>
      </c>
      <c r="J82" s="343">
        <v>69262528.650000006</v>
      </c>
      <c r="K82" s="408">
        <f>J82/J$11*100</f>
        <v>1.8357415491651208</v>
      </c>
    </row>
    <row r="83" spans="1:38" ht="15" customHeight="1" thickTop="1" thickBot="1">
      <c r="A83" s="26"/>
      <c r="B83" s="26"/>
      <c r="C83" s="108" t="str">
        <f>IF(MasterSheet!$A$1=1,MasterSheet!C136,MasterSheet!B136)</f>
        <v>Neto povećanje obaveza</v>
      </c>
      <c r="D83" s="121">
        <v>14438105.227300003</v>
      </c>
      <c r="E83" s="122">
        <f t="shared" si="3"/>
        <v>0.42944988778405718</v>
      </c>
      <c r="F83" s="121">
        <v>4091274.1600000113</v>
      </c>
      <c r="G83" s="122">
        <f t="shared" si="4"/>
        <v>0.11831672865033724</v>
      </c>
      <c r="H83" s="339">
        <v>-15133946.66</v>
      </c>
      <c r="I83" s="346">
        <f t="shared" ref="I83:K97" si="5">H83/H$11*100</f>
        <v>-0.41748818372413798</v>
      </c>
      <c r="J83" s="339">
        <v>-12686256.23</v>
      </c>
      <c r="K83" s="346">
        <f t="shared" si="5"/>
        <v>-0.33623790697058042</v>
      </c>
    </row>
    <row r="84" spans="1:38" s="20" customFormat="1" ht="15" customHeight="1" thickTop="1" thickBot="1">
      <c r="A84" s="26"/>
      <c r="B84" s="26"/>
      <c r="C84" s="107" t="str">
        <f>IF(MasterSheet!$A$1=1,MasterSheet!C137,MasterSheet!B137)</f>
        <v>Suficit/ Deficit</v>
      </c>
      <c r="D84" s="119">
        <f>D15-D48</f>
        <v>-201262418.67999959</v>
      </c>
      <c r="E84" s="125">
        <f t="shared" si="3"/>
        <v>-5.9863896097560856</v>
      </c>
      <c r="F84" s="119">
        <f>F15-F48</f>
        <v>-103023527.58999991</v>
      </c>
      <c r="G84" s="125">
        <f t="shared" si="4"/>
        <v>-2.9793668871280232</v>
      </c>
      <c r="H84" s="338">
        <f>H15-H48</f>
        <v>-291250066.39999986</v>
      </c>
      <c r="I84" s="345">
        <f t="shared" si="5"/>
        <v>-8.0344845903448228</v>
      </c>
      <c r="J84" s="338">
        <f>J15-J48</f>
        <v>-134957426.58000016</v>
      </c>
      <c r="K84" s="345">
        <f t="shared" si="5"/>
        <v>-3.576926227935334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</row>
    <row r="85" spans="1:38" s="20" customFormat="1" ht="15" customHeight="1" thickTop="1" thickBot="1">
      <c r="A85" s="26"/>
      <c r="B85" s="26"/>
      <c r="C85" s="107" t="s">
        <v>400</v>
      </c>
      <c r="D85" s="119">
        <f>D84-D83</f>
        <v>-215700523.90729958</v>
      </c>
      <c r="E85" s="125">
        <f t="shared" si="3"/>
        <v>-6.4158394975401416</v>
      </c>
      <c r="F85" s="119">
        <f>F84-F83</f>
        <v>-107114801.74999993</v>
      </c>
      <c r="G85" s="125">
        <f t="shared" si="4"/>
        <v>-3.0976836157783603</v>
      </c>
      <c r="H85" s="338">
        <f>H84-H83</f>
        <v>-276116119.73999983</v>
      </c>
      <c r="I85" s="345">
        <f t="shared" si="5"/>
        <v>-7.616996406620685</v>
      </c>
      <c r="J85" s="338">
        <f>J84-J83</f>
        <v>-122271170.35000016</v>
      </c>
      <c r="K85" s="345">
        <f t="shared" si="5"/>
        <v>-3.2406883209647539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</row>
    <row r="86" spans="1:38" s="20" customFormat="1" ht="15" customHeight="1" thickTop="1" thickBot="1">
      <c r="A86" s="26"/>
      <c r="B86" s="26"/>
      <c r="C86" s="107" t="str">
        <f>IF(MasterSheet!$A$1=1,MasterSheet!C138,MasterSheet!B138)</f>
        <v>Primarni deficit</v>
      </c>
      <c r="D86" s="119">
        <f>D84+D60</f>
        <v>-133339643.13999958</v>
      </c>
      <c r="E86" s="125">
        <f t="shared" si="3"/>
        <v>-3.9660809976204519</v>
      </c>
      <c r="F86" s="119">
        <f>F84-F83+F60</f>
        <v>-31598406.339999929</v>
      </c>
      <c r="G86" s="125">
        <f t="shared" si="4"/>
        <v>-0.91380335868590568</v>
      </c>
      <c r="H86" s="338">
        <f>H84-H83+H60</f>
        <v>-194313369.98999983</v>
      </c>
      <c r="I86" s="345">
        <f t="shared" si="5"/>
        <v>-5.3603688273103405</v>
      </c>
      <c r="J86" s="338">
        <f>J84-J83+J60</f>
        <v>-40695089.700000152</v>
      </c>
      <c r="K86" s="345">
        <f t="shared" si="5"/>
        <v>-1.0785870580440009</v>
      </c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</row>
    <row r="87" spans="1:38" s="20" customFormat="1" ht="15" customHeight="1" thickTop="1" thickBot="1">
      <c r="A87" s="26"/>
      <c r="B87" s="26"/>
      <c r="C87" s="107" t="str">
        <f>IF(MasterSheet!$A$1=1,MasterSheet!C139,MasterSheet!B139)</f>
        <v>Otplata duga</v>
      </c>
      <c r="D87" s="119">
        <f>SUM(D88:D90)</f>
        <v>158591727.18000001</v>
      </c>
      <c r="E87" s="125">
        <f t="shared" si="3"/>
        <v>4.7171840327186203</v>
      </c>
      <c r="F87" s="119">
        <v>434061211.94</v>
      </c>
      <c r="G87" s="125">
        <f t="shared" si="4"/>
        <v>12.552740447670551</v>
      </c>
      <c r="H87" s="338">
        <f>SUM(H88:H90)</f>
        <v>541741536.64999998</v>
      </c>
      <c r="I87" s="345">
        <f t="shared" si="5"/>
        <v>14.94459411448276</v>
      </c>
      <c r="J87" s="338">
        <f>SUM(J88:J90)</f>
        <v>533116186.30999994</v>
      </c>
      <c r="K87" s="345">
        <f t="shared" si="5"/>
        <v>14.129769051417968</v>
      </c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</row>
    <row r="88" spans="1:38" s="20" customFormat="1" ht="15" customHeight="1" thickTop="1">
      <c r="A88" s="26"/>
      <c r="B88" s="26"/>
      <c r="C88" s="109" t="str">
        <f>IF(MasterSheet!$A$1=1,MasterSheet!C140,MasterSheet!B140)</f>
        <v>Otplata duga rezidentima</v>
      </c>
      <c r="D88" s="123">
        <v>107621020.42</v>
      </c>
      <c r="E88" s="124">
        <f t="shared" si="3"/>
        <v>3.2011011427721594</v>
      </c>
      <c r="F88" s="123">
        <v>239006096.46000001</v>
      </c>
      <c r="G88" s="124">
        <f t="shared" si="4"/>
        <v>6.9118857242835245</v>
      </c>
      <c r="H88" s="340">
        <v>221708220.00999999</v>
      </c>
      <c r="I88" s="407">
        <f t="shared" si="5"/>
        <v>6.1160888278620682</v>
      </c>
      <c r="J88" s="340">
        <v>225446619.97999999</v>
      </c>
      <c r="K88" s="407">
        <f t="shared" si="5"/>
        <v>5.9752615950172272</v>
      </c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</row>
    <row r="89" spans="1:38" s="20" customFormat="1" ht="15" customHeight="1">
      <c r="A89" s="26"/>
      <c r="B89" s="26"/>
      <c r="C89" s="109" t="str">
        <f>IF(MasterSheet!$A$1=1,MasterSheet!C141,MasterSheet!B141)</f>
        <v>Otplata duga nerezidentima</v>
      </c>
      <c r="D89" s="123">
        <v>50970706.759999998</v>
      </c>
      <c r="E89" s="124">
        <f t="shared" si="3"/>
        <v>1.5160828899464602</v>
      </c>
      <c r="F89" s="123">
        <v>195055115.47999999</v>
      </c>
      <c r="G89" s="124">
        <f t="shared" si="4"/>
        <v>5.6408547233870268</v>
      </c>
      <c r="H89" s="340">
        <v>320033316.63999999</v>
      </c>
      <c r="I89" s="407">
        <f t="shared" si="5"/>
        <v>8.8285052866206879</v>
      </c>
      <c r="J89" s="340">
        <v>307669566.32999992</v>
      </c>
      <c r="K89" s="407">
        <f t="shared" si="5"/>
        <v>8.15450745640074</v>
      </c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</row>
    <row r="90" spans="1:38" s="20" customFormat="1" ht="15" customHeight="1" thickBot="1">
      <c r="A90" s="26"/>
      <c r="B90" s="26"/>
      <c r="C90" s="109" t="str">
        <f>IF(MasterSheet!$A$1=1,MasterSheet!C142,MasterSheet!B142)</f>
        <v>Otplata obaveza iz prethodnog perioda</v>
      </c>
      <c r="D90" s="123">
        <v>0</v>
      </c>
      <c r="E90" s="124">
        <f t="shared" si="3"/>
        <v>0</v>
      </c>
      <c r="F90" s="123">
        <v>0</v>
      </c>
      <c r="G90" s="124">
        <f t="shared" si="4"/>
        <v>0</v>
      </c>
      <c r="H90" s="340">
        <v>0</v>
      </c>
      <c r="I90" s="407">
        <f t="shared" si="5"/>
        <v>0</v>
      </c>
      <c r="J90" s="340">
        <v>0</v>
      </c>
      <c r="K90" s="407">
        <f t="shared" si="5"/>
        <v>0</v>
      </c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</row>
    <row r="91" spans="1:38" ht="15" customHeight="1" thickTop="1" thickBot="1">
      <c r="A91" s="26"/>
      <c r="B91" s="26"/>
      <c r="C91" s="107" t="str">
        <f>IF(MasterSheet!$A$1=1,MasterSheet!C144,MasterSheet!B144)</f>
        <v>Nedostajuća sredstva</v>
      </c>
      <c r="D91" s="119">
        <f>D85-D87</f>
        <v>-374292251.08729959</v>
      </c>
      <c r="E91" s="125">
        <f t="shared" si="3"/>
        <v>-11.133023530258763</v>
      </c>
      <c r="F91" s="119">
        <f>F85-F87+F97</f>
        <v>-546532229.68999994</v>
      </c>
      <c r="G91" s="125">
        <f t="shared" si="4"/>
        <v>-15.805322007287659</v>
      </c>
      <c r="H91" s="119">
        <f>H85-H87+H97</f>
        <v>-825498088.79999983</v>
      </c>
      <c r="I91" s="345">
        <f t="shared" si="5"/>
        <v>-22.772361070344825</v>
      </c>
      <c r="J91" s="119">
        <f>J85-J87</f>
        <v>-655387356.66000009</v>
      </c>
      <c r="K91" s="345">
        <f t="shared" si="5"/>
        <v>-17.370457372382724</v>
      </c>
    </row>
    <row r="92" spans="1:38" ht="15" customHeight="1" thickTop="1" thickBot="1">
      <c r="A92" s="26"/>
      <c r="B92" s="26"/>
      <c r="C92" s="107" t="str">
        <f>IF(MasterSheet!$A$1=1,MasterSheet!C145,MasterSheet!B145)</f>
        <v>Finansiranje</v>
      </c>
      <c r="D92" s="119">
        <f>SUM(D93:D97)</f>
        <v>374292826.82730001</v>
      </c>
      <c r="E92" s="125">
        <f t="shared" si="3"/>
        <v>11.133040655184415</v>
      </c>
      <c r="F92" s="119">
        <f>SUM(F93:F96)</f>
        <v>546532229.36000001</v>
      </c>
      <c r="G92" s="125">
        <f t="shared" si="4"/>
        <v>15.805321997744295</v>
      </c>
      <c r="H92" s="119">
        <f>SUM(H93:H96)</f>
        <v>825499520.90999997</v>
      </c>
      <c r="I92" s="345">
        <f t="shared" si="5"/>
        <v>22.772400576827586</v>
      </c>
      <c r="J92" s="119">
        <f>SUM(J93:J97)</f>
        <v>655387356.66000009</v>
      </c>
      <c r="K92" s="345">
        <f t="shared" si="5"/>
        <v>17.370457372382724</v>
      </c>
    </row>
    <row r="93" spans="1:38" ht="15" customHeight="1" thickTop="1">
      <c r="A93" s="26"/>
      <c r="B93" s="26"/>
      <c r="C93" s="109" t="str">
        <f>IF(MasterSheet!$A$1=1,MasterSheet!C146,MasterSheet!B146)</f>
        <v>Pozajmice i krediti iz domaćih izvora</v>
      </c>
      <c r="D93" s="414">
        <v>145350142</v>
      </c>
      <c r="E93" s="124">
        <f t="shared" si="3"/>
        <v>4.3233236763831053</v>
      </c>
      <c r="F93" s="123">
        <v>244935100</v>
      </c>
      <c r="G93" s="124">
        <f t="shared" si="4"/>
        <v>7.0833482749645738</v>
      </c>
      <c r="H93" s="340">
        <v>175248203.14000002</v>
      </c>
      <c r="I93" s="407">
        <f t="shared" si="5"/>
        <v>4.8344331900689657</v>
      </c>
      <c r="J93" s="340">
        <v>317784300</v>
      </c>
      <c r="K93" s="407">
        <f t="shared" si="5"/>
        <v>8.4225894513649617</v>
      </c>
    </row>
    <row r="94" spans="1:38" ht="15" customHeight="1">
      <c r="A94" s="26"/>
      <c r="B94" s="26"/>
      <c r="C94" s="109" t="str">
        <f>IF(MasterSheet!$A$1=1,MasterSheet!C147,MasterSheet!B147)</f>
        <v>Pozajmice i krediti iz inostranih izvora</v>
      </c>
      <c r="D94" s="123">
        <v>188517208.25</v>
      </c>
      <c r="E94" s="124">
        <f t="shared" si="3"/>
        <v>5.6072935232004761</v>
      </c>
      <c r="F94" s="123">
        <v>290814025.5</v>
      </c>
      <c r="G94" s="124">
        <f t="shared" si="4"/>
        <v>8.4101340553515129</v>
      </c>
      <c r="H94" s="340">
        <v>657542120.07999992</v>
      </c>
      <c r="I94" s="407">
        <f t="shared" si="5"/>
        <v>18.139092967724135</v>
      </c>
      <c r="J94" s="340">
        <v>331776276.06</v>
      </c>
      <c r="K94" s="407">
        <f t="shared" si="5"/>
        <v>8.7934342979061757</v>
      </c>
    </row>
    <row r="95" spans="1:38" ht="13.5" customHeight="1">
      <c r="A95" s="26"/>
      <c r="B95" s="26"/>
      <c r="C95" s="109" t="s">
        <v>152</v>
      </c>
      <c r="D95" s="405">
        <v>14438105.227300003</v>
      </c>
      <c r="E95" s="124">
        <f t="shared" si="3"/>
        <v>0.42944988778405718</v>
      </c>
      <c r="F95" s="123">
        <v>4091274.1600000113</v>
      </c>
      <c r="G95" s="124">
        <f t="shared" si="4"/>
        <v>0.11831672865033724</v>
      </c>
      <c r="H95" s="337">
        <v>-15133946.66</v>
      </c>
      <c r="I95" s="407">
        <f t="shared" si="5"/>
        <v>-0.41748818372413798</v>
      </c>
      <c r="J95" s="337">
        <v>-12686256.23</v>
      </c>
      <c r="K95" s="407">
        <f t="shared" si="5"/>
        <v>-0.33623790697058042</v>
      </c>
    </row>
    <row r="96" spans="1:38" s="20" customFormat="1">
      <c r="C96" s="114" t="str">
        <f>IF(MasterSheet!$A$1=1,MasterSheet!C149,MasterSheet!B149)</f>
        <v>Prihodi od privatizacije</v>
      </c>
      <c r="D96" s="130">
        <v>11948846.35</v>
      </c>
      <c r="E96" s="131">
        <f t="shared" si="3"/>
        <v>0.35540887418203448</v>
      </c>
      <c r="F96" s="130">
        <v>6691829.7000000002</v>
      </c>
      <c r="G96" s="131">
        <f t="shared" si="4"/>
        <v>0.19352293877787097</v>
      </c>
      <c r="H96" s="344">
        <v>7843144.3499999996</v>
      </c>
      <c r="I96" s="409">
        <f t="shared" si="5"/>
        <v>0.21636260275862068</v>
      </c>
      <c r="J96" s="344">
        <v>4219567.51</v>
      </c>
      <c r="K96" s="407">
        <f t="shared" si="5"/>
        <v>0.11183587357540417</v>
      </c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</row>
    <row r="97" spans="1:11" ht="13.5" thickBot="1">
      <c r="A97" s="26"/>
      <c r="B97" s="26"/>
      <c r="C97" s="115" t="str">
        <f>IF(MasterSheet!$A$1=1,MasterSheet!C150,MasterSheet!B150)</f>
        <v>Povećanje/smanjenje depozita</v>
      </c>
      <c r="D97" s="412">
        <v>14038525</v>
      </c>
      <c r="E97" s="127">
        <f t="shared" si="3"/>
        <v>0.41756469363474125</v>
      </c>
      <c r="F97" s="412">
        <v>-5356216</v>
      </c>
      <c r="G97" s="127">
        <f t="shared" si="4"/>
        <v>-0.15489794383874605</v>
      </c>
      <c r="H97" s="412">
        <v>-7640432.4100000001</v>
      </c>
      <c r="I97" s="347">
        <f t="shared" si="5"/>
        <v>-0.21077054924137931</v>
      </c>
      <c r="J97" s="342">
        <f>-J91-SUM(J93:J96)</f>
        <v>14293469.320000172</v>
      </c>
      <c r="K97" s="347">
        <f t="shared" si="5"/>
        <v>0.3788356565067631</v>
      </c>
    </row>
    <row r="98" spans="1:11" ht="13.5" thickTop="1">
      <c r="A98" s="26"/>
      <c r="B98" s="26"/>
      <c r="C98" s="116" t="str">
        <f>IF(MasterSheet!$A$1=1,MasterSheet!C151,MasterSheet!B151)</f>
        <v>Izvor: Ministarstvo finansija Crne Gore</v>
      </c>
      <c r="D98" s="26"/>
      <c r="E98" s="26"/>
      <c r="J98" s="27"/>
      <c r="K98" s="27"/>
    </row>
    <row r="99" spans="1:11">
      <c r="A99" s="26"/>
      <c r="B99" s="26"/>
      <c r="C99" s="18"/>
      <c r="D99" s="26"/>
      <c r="E99" s="26"/>
      <c r="J99" s="27"/>
      <c r="K99" s="27"/>
    </row>
    <row r="100" spans="1:11">
      <c r="A100" s="26"/>
      <c r="B100" s="26"/>
      <c r="C100" s="32"/>
      <c r="D100" s="26"/>
      <c r="E100" s="26"/>
    </row>
    <row r="101" spans="1:11">
      <c r="A101" s="26"/>
      <c r="B101" s="26"/>
      <c r="C101" s="32"/>
      <c r="D101" s="26"/>
      <c r="E101" s="26"/>
    </row>
    <row r="102" spans="1:11" ht="14.25">
      <c r="A102" s="26"/>
      <c r="B102" s="26"/>
      <c r="C102" s="33"/>
      <c r="D102" s="26"/>
      <c r="E102" s="26"/>
      <c r="G102" s="404"/>
    </row>
    <row r="103" spans="1:11">
      <c r="A103" s="26"/>
      <c r="B103" s="26"/>
      <c r="C103" s="32"/>
      <c r="D103" s="26"/>
      <c r="E103" s="26"/>
    </row>
    <row r="104" spans="1:11">
      <c r="A104" s="26"/>
      <c r="B104" s="26"/>
      <c r="C104" s="32"/>
      <c r="D104" s="26"/>
      <c r="E104" s="26"/>
    </row>
    <row r="105" spans="1:11">
      <c r="A105" s="26"/>
      <c r="B105" s="26"/>
      <c r="C105" s="32"/>
      <c r="D105" s="26"/>
      <c r="E105" s="26"/>
    </row>
    <row r="106" spans="1:11">
      <c r="A106" s="26"/>
      <c r="B106" s="26"/>
      <c r="C106" s="32"/>
      <c r="D106" s="26"/>
      <c r="E106" s="26"/>
    </row>
    <row r="107" spans="1:11" ht="13.5" customHeight="1">
      <c r="A107" s="26"/>
      <c r="B107" s="26"/>
      <c r="C107" s="32"/>
      <c r="D107" s="26"/>
      <c r="E107" s="26"/>
    </row>
    <row r="108" spans="1:11" ht="13.5" customHeight="1">
      <c r="A108" s="26"/>
      <c r="B108" s="26"/>
      <c r="C108" s="32"/>
      <c r="D108" s="26"/>
      <c r="E108" s="26"/>
    </row>
    <row r="109" spans="1:11">
      <c r="A109" s="26"/>
      <c r="B109" s="26"/>
      <c r="C109" s="32"/>
      <c r="D109" s="26"/>
      <c r="E109" s="26"/>
    </row>
    <row r="110" spans="1:11">
      <c r="A110" s="26"/>
      <c r="B110" s="26"/>
      <c r="C110" s="32"/>
      <c r="D110" s="26"/>
      <c r="E110" s="26"/>
    </row>
    <row r="111" spans="1:11">
      <c r="A111" s="26"/>
      <c r="B111" s="26"/>
      <c r="C111" s="32"/>
      <c r="D111" s="26"/>
      <c r="E111" s="26"/>
    </row>
    <row r="112" spans="1:11">
      <c r="A112" s="26"/>
      <c r="B112" s="26"/>
      <c r="C112" s="32"/>
      <c r="D112" s="26"/>
      <c r="E112" s="26"/>
    </row>
    <row r="113" spans="1:5">
      <c r="A113" s="26"/>
      <c r="B113" s="26"/>
      <c r="C113" s="32"/>
      <c r="D113" s="26"/>
      <c r="E113" s="26"/>
    </row>
    <row r="114" spans="1:5">
      <c r="A114" s="26"/>
      <c r="B114" s="26"/>
      <c r="C114" s="32"/>
      <c r="D114" s="26"/>
      <c r="E114" s="26"/>
    </row>
    <row r="115" spans="1:5">
      <c r="A115" s="26"/>
      <c r="B115" s="26"/>
      <c r="C115" s="32"/>
      <c r="D115" s="26"/>
      <c r="E115" s="26"/>
    </row>
    <row r="116" spans="1:5">
      <c r="A116" s="26"/>
      <c r="B116" s="26"/>
      <c r="C116" s="32"/>
      <c r="D116" s="26"/>
      <c r="E116" s="26"/>
    </row>
    <row r="117" spans="1:5">
      <c r="A117" s="26"/>
      <c r="B117" s="26"/>
      <c r="C117" s="32"/>
      <c r="D117" s="26"/>
      <c r="E117" s="26"/>
    </row>
    <row r="118" spans="1:5">
      <c r="A118" s="26"/>
      <c r="B118" s="26"/>
      <c r="C118" s="32"/>
      <c r="D118" s="26"/>
      <c r="E118" s="26"/>
    </row>
    <row r="119" spans="1:5">
      <c r="A119" s="26"/>
      <c r="B119" s="26"/>
      <c r="C119" s="32"/>
      <c r="D119" s="26"/>
      <c r="E119" s="26"/>
    </row>
    <row r="120" spans="1:5">
      <c r="A120" s="26"/>
      <c r="B120" s="26"/>
      <c r="C120" s="32"/>
      <c r="D120" s="26"/>
      <c r="E120" s="26"/>
    </row>
    <row r="121" spans="1:5">
      <c r="A121" s="26"/>
      <c r="B121" s="26"/>
      <c r="C121" s="32"/>
      <c r="D121" s="26"/>
      <c r="E121" s="26"/>
    </row>
    <row r="122" spans="1:5">
      <c r="A122" s="26"/>
      <c r="B122" s="26"/>
      <c r="C122" s="32"/>
      <c r="D122" s="26"/>
      <c r="E122" s="26"/>
    </row>
    <row r="123" spans="1:5">
      <c r="A123" s="26"/>
      <c r="B123" s="26"/>
      <c r="C123" s="32"/>
      <c r="D123" s="26"/>
      <c r="E123" s="26"/>
    </row>
    <row r="124" spans="1:5">
      <c r="A124" s="26"/>
      <c r="B124" s="26"/>
      <c r="C124" s="32"/>
      <c r="D124" s="26"/>
      <c r="E124" s="26"/>
    </row>
    <row r="125" spans="1:5">
      <c r="A125" s="26"/>
      <c r="B125" s="26"/>
      <c r="C125" s="26"/>
      <c r="D125" s="26"/>
      <c r="E125" s="26"/>
    </row>
    <row r="126" spans="1:5">
      <c r="A126" s="26"/>
      <c r="B126" s="26"/>
      <c r="C126" s="26"/>
      <c r="D126" s="26"/>
      <c r="E126" s="26"/>
    </row>
    <row r="127" spans="1:5">
      <c r="A127" s="26"/>
      <c r="B127" s="26"/>
      <c r="C127" s="26"/>
      <c r="D127" s="26"/>
      <c r="E127" s="26"/>
    </row>
    <row r="128" spans="1:5">
      <c r="A128" s="26"/>
      <c r="B128" s="26"/>
      <c r="C128" s="26"/>
      <c r="D128" s="26"/>
      <c r="E128" s="26"/>
    </row>
    <row r="129" spans="1:5">
      <c r="A129" s="26"/>
      <c r="B129" s="26"/>
      <c r="C129" s="26"/>
      <c r="D129" s="26"/>
      <c r="E129" s="26"/>
    </row>
    <row r="130" spans="1:5">
      <c r="A130" s="26"/>
      <c r="B130" s="26"/>
      <c r="C130" s="26"/>
      <c r="D130" s="26"/>
      <c r="E130" s="26"/>
    </row>
    <row r="131" spans="1:5">
      <c r="A131" s="26"/>
      <c r="B131" s="26"/>
      <c r="C131" s="26"/>
      <c r="D131" s="26"/>
      <c r="E131" s="26"/>
    </row>
    <row r="132" spans="1:5">
      <c r="A132" s="26"/>
      <c r="B132" s="26"/>
      <c r="C132" s="26"/>
      <c r="D132" s="26"/>
      <c r="E132" s="26"/>
    </row>
    <row r="133" spans="1:5">
      <c r="A133" s="26"/>
      <c r="B133" s="26"/>
      <c r="C133" s="26"/>
      <c r="D133" s="26"/>
      <c r="E133" s="26"/>
    </row>
    <row r="134" spans="1:5">
      <c r="A134" s="26"/>
      <c r="B134" s="26"/>
      <c r="C134" s="26"/>
      <c r="D134" s="26"/>
      <c r="E134" s="26"/>
    </row>
    <row r="135" spans="1:5">
      <c r="A135" s="26"/>
      <c r="B135" s="26"/>
      <c r="C135" s="26"/>
      <c r="D135" s="26"/>
      <c r="E135" s="26"/>
    </row>
    <row r="136" spans="1:5">
      <c r="A136" s="26"/>
      <c r="B136" s="26"/>
      <c r="C136" s="26"/>
      <c r="D136" s="26"/>
      <c r="E136" s="26"/>
    </row>
    <row r="137" spans="1:5">
      <c r="A137" s="26"/>
      <c r="B137" s="26"/>
      <c r="C137" s="26"/>
      <c r="D137" s="26"/>
      <c r="E137" s="26"/>
    </row>
    <row r="138" spans="1:5">
      <c r="A138" s="26"/>
      <c r="B138" s="26"/>
      <c r="C138" s="26"/>
      <c r="D138" s="26"/>
      <c r="E138" s="26"/>
    </row>
    <row r="139" spans="1:5">
      <c r="A139" s="26"/>
      <c r="B139" s="26"/>
      <c r="C139" s="26"/>
      <c r="D139" s="26"/>
      <c r="E139" s="26"/>
    </row>
    <row r="140" spans="1:5">
      <c r="A140" s="26"/>
      <c r="B140" s="26"/>
      <c r="C140" s="26"/>
      <c r="D140" s="26"/>
      <c r="E140" s="26"/>
    </row>
    <row r="141" spans="1:5">
      <c r="A141" s="26"/>
      <c r="B141" s="26"/>
      <c r="C141" s="26"/>
      <c r="D141" s="26"/>
      <c r="E141" s="26"/>
    </row>
    <row r="142" spans="1:5">
      <c r="A142" s="26"/>
      <c r="B142" s="26"/>
      <c r="C142" s="26"/>
      <c r="D142" s="26"/>
      <c r="E142" s="26"/>
    </row>
    <row r="143" spans="1:5">
      <c r="A143" s="26"/>
      <c r="B143" s="26"/>
      <c r="C143" s="26"/>
      <c r="D143" s="26"/>
      <c r="E143" s="26"/>
    </row>
    <row r="144" spans="1:5">
      <c r="A144" s="26"/>
      <c r="B144" s="26"/>
      <c r="C144" s="26"/>
      <c r="D144" s="26"/>
      <c r="E144" s="26"/>
    </row>
    <row r="145" spans="1:5">
      <c r="A145" s="26"/>
      <c r="B145" s="26"/>
      <c r="C145" s="26"/>
      <c r="D145" s="26"/>
      <c r="E145" s="26"/>
    </row>
    <row r="146" spans="1:5">
      <c r="A146" s="26"/>
      <c r="B146" s="26"/>
      <c r="C146" s="26"/>
      <c r="D146" s="26"/>
      <c r="E146" s="26"/>
    </row>
    <row r="147" spans="1:5">
      <c r="A147" s="26"/>
      <c r="B147" s="26"/>
      <c r="C147" s="26"/>
      <c r="D147" s="26"/>
      <c r="E147" s="26"/>
    </row>
    <row r="148" spans="1:5">
      <c r="A148" s="26"/>
      <c r="B148" s="26"/>
      <c r="C148" s="26"/>
      <c r="D148" s="26"/>
      <c r="E148" s="26"/>
    </row>
    <row r="149" spans="1:5">
      <c r="A149" s="26"/>
      <c r="B149" s="26"/>
      <c r="C149" s="26"/>
      <c r="D149" s="26"/>
      <c r="E149" s="26"/>
    </row>
    <row r="150" spans="1:5">
      <c r="A150" s="26"/>
    </row>
    <row r="190" spans="3:3">
      <c r="C190" s="11"/>
    </row>
    <row r="191" spans="3:3">
      <c r="C191" s="11"/>
    </row>
  </sheetData>
  <sheetProtection formatCells="0" formatColumns="0" formatRows="0" sort="0" autoFilter="0"/>
  <mergeCells count="9">
    <mergeCell ref="H13:I13"/>
    <mergeCell ref="D11:E11"/>
    <mergeCell ref="F11:G11"/>
    <mergeCell ref="H11:I11"/>
    <mergeCell ref="D13:E13"/>
    <mergeCell ref="F13:G13"/>
    <mergeCell ref="J11:K11"/>
    <mergeCell ref="J13:K13"/>
    <mergeCell ref="C13:C14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19050</xdr:rowOff>
                  </from>
                  <to>
                    <xdr:col>2</xdr:col>
                    <xdr:colOff>1228725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CX231"/>
  <sheetViews>
    <sheetView topLeftCell="C1" zoomScaleNormal="100" zoomScaleSheetLayoutView="100" workbookViewId="0">
      <pane ySplit="13" topLeftCell="A14" activePane="bottomLeft" state="frozen"/>
      <selection pane="bottomLeft" activeCell="E107" sqref="E107"/>
    </sheetView>
  </sheetViews>
  <sheetFormatPr defaultRowHeight="12.75"/>
  <cols>
    <col min="1" max="2" width="9.140625" style="133" customWidth="1"/>
    <col min="3" max="3" width="57" style="133" customWidth="1"/>
    <col min="4" max="7" width="8.140625" style="133" customWidth="1"/>
    <col min="8" max="9" width="7.7109375" style="133" customWidth="1"/>
    <col min="10" max="11" width="7.7109375" style="132" customWidth="1"/>
    <col min="12" max="40" width="9.140625" style="132"/>
    <col min="41" max="77" width="9.140625" style="133"/>
    <col min="78" max="78" width="15.42578125" style="133" customWidth="1"/>
    <col min="79" max="79" width="12.7109375" style="133" customWidth="1"/>
    <col min="80" max="80" width="11.85546875" style="133" customWidth="1"/>
    <col min="81" max="16384" width="9.140625" style="133"/>
  </cols>
  <sheetData>
    <row r="1" spans="1:102">
      <c r="A1" s="132"/>
      <c r="B1" s="132"/>
      <c r="C1" s="132"/>
      <c r="D1" s="132"/>
      <c r="E1" s="132"/>
      <c r="F1" s="132"/>
      <c r="G1" s="132"/>
      <c r="H1" s="132"/>
      <c r="I1" s="132"/>
    </row>
    <row r="2" spans="1:102">
      <c r="A2" s="132"/>
      <c r="B2" s="132"/>
      <c r="C2" s="132"/>
      <c r="D2" s="132"/>
      <c r="E2" s="132"/>
      <c r="F2" s="132"/>
      <c r="G2" s="132"/>
      <c r="H2" s="132"/>
      <c r="I2" s="132"/>
    </row>
    <row r="3" spans="1:102" ht="13.5" customHeight="1">
      <c r="A3" s="132"/>
      <c r="B3" s="132"/>
      <c r="C3" s="132"/>
      <c r="D3" s="132"/>
      <c r="E3" s="132"/>
      <c r="F3" s="132"/>
      <c r="G3" s="132"/>
      <c r="H3" s="132"/>
      <c r="I3" s="132"/>
    </row>
    <row r="4" spans="1:102" ht="13.5" customHeight="1">
      <c r="A4" s="132"/>
      <c r="B4" s="132"/>
      <c r="C4" s="132"/>
      <c r="D4" s="132"/>
      <c r="E4" s="132"/>
      <c r="F4" s="132"/>
      <c r="G4" s="132"/>
      <c r="H4" s="132"/>
      <c r="I4" s="132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</row>
    <row r="5" spans="1:102" ht="13.5" customHeight="1">
      <c r="A5" s="132"/>
      <c r="B5" s="132"/>
      <c r="C5" s="132"/>
      <c r="D5" s="132"/>
      <c r="E5" s="132"/>
      <c r="F5" s="132"/>
      <c r="G5" s="132"/>
      <c r="H5" s="132"/>
      <c r="I5" s="132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</row>
    <row r="6" spans="1:102">
      <c r="A6" s="132"/>
      <c r="B6" s="132"/>
      <c r="C6" s="136"/>
      <c r="D6" s="132"/>
      <c r="E6" s="132"/>
      <c r="F6" s="132"/>
      <c r="G6" s="132"/>
      <c r="H6" s="132"/>
      <c r="I6" s="132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</row>
    <row r="7" spans="1:102" ht="15" customHeight="1">
      <c r="A7" s="132"/>
      <c r="B7" s="132"/>
      <c r="C7" s="132"/>
      <c r="D7" s="188"/>
      <c r="E7" s="132"/>
      <c r="F7" s="188"/>
      <c r="G7" s="132"/>
      <c r="H7" s="188"/>
      <c r="I7" s="132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</row>
    <row r="8" spans="1:102" ht="13.5" thickBot="1">
      <c r="A8" s="132"/>
      <c r="B8" s="132"/>
      <c r="C8" s="132"/>
      <c r="D8" s="132"/>
      <c r="E8" s="132"/>
      <c r="F8" s="132"/>
      <c r="G8" s="132"/>
      <c r="H8" s="132"/>
      <c r="I8" s="132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</row>
    <row r="9" spans="1:102" ht="15.75" customHeight="1" thickTop="1" thickBot="1">
      <c r="A9" s="132"/>
      <c r="B9" s="132"/>
      <c r="C9" s="189" t="str">
        <f>'Cental Budget_int'!C11</f>
        <v>BDP (u mil. €)</v>
      </c>
      <c r="D9" s="448">
        <f>'Cental Budget_int'!D11</f>
        <v>3362000000</v>
      </c>
      <c r="E9" s="448"/>
      <c r="F9" s="448">
        <f>'Cental Budget_int'!F11</f>
        <v>3457900000</v>
      </c>
      <c r="G9" s="448"/>
      <c r="H9" s="448">
        <f>'Cental Budget_int'!H11</f>
        <v>3625000000</v>
      </c>
      <c r="I9" s="448"/>
      <c r="J9" s="448">
        <f>'Cental Budget_int'!J11</f>
        <v>3773000000</v>
      </c>
      <c r="K9" s="448"/>
      <c r="L9" s="207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</row>
    <row r="10" spans="1:102" ht="15" customHeight="1" thickTop="1">
      <c r="A10" s="132"/>
      <c r="B10" s="132"/>
      <c r="C10" s="132"/>
      <c r="D10" s="132"/>
      <c r="E10" s="132"/>
      <c r="F10" s="132"/>
      <c r="G10" s="132"/>
      <c r="H10" s="132"/>
      <c r="I10" s="132"/>
      <c r="L10" s="207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</row>
    <row r="11" spans="1:102" ht="14.25" customHeight="1" thickBot="1">
      <c r="A11" s="132"/>
      <c r="B11" s="132"/>
      <c r="C11" s="132"/>
      <c r="D11" s="449"/>
      <c r="E11" s="449"/>
      <c r="F11" s="449"/>
      <c r="G11" s="449"/>
      <c r="H11" s="449"/>
      <c r="I11" s="449"/>
      <c r="J11" s="449"/>
      <c r="K11" s="449"/>
      <c r="L11" s="209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</row>
    <row r="12" spans="1:102" ht="15" customHeight="1" thickTop="1">
      <c r="A12" s="132"/>
      <c r="B12" s="132"/>
      <c r="C12" s="446" t="str">
        <f>IF(MasterSheet!$A$1=1,MasterSheet!B160,MasterSheet!B159)</f>
        <v>Lokalna samouprava</v>
      </c>
      <c r="D12" s="450">
        <v>2013</v>
      </c>
      <c r="E12" s="451"/>
      <c r="F12" s="450">
        <v>2014</v>
      </c>
      <c r="G12" s="451"/>
      <c r="H12" s="450">
        <v>2015</v>
      </c>
      <c r="I12" s="451"/>
      <c r="J12" s="450">
        <v>2016</v>
      </c>
      <c r="K12" s="451"/>
      <c r="L12" s="209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61"/>
      <c r="CG12" s="161"/>
      <c r="CH12" s="161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</row>
    <row r="13" spans="1:102" ht="17.25" customHeight="1" thickBot="1">
      <c r="A13" s="132"/>
      <c r="B13" s="132"/>
      <c r="C13" s="447"/>
      <c r="D13" s="137" t="str">
        <f>IF(MasterSheet!$A$1=1,MasterSheet!Q71,MasterSheet!Q70)</f>
        <v>mil. €</v>
      </c>
      <c r="E13" s="138" t="str">
        <f>IF(MasterSheet!$A$1=1,MasterSheet!R71,MasterSheet!R70)</f>
        <v>% BDP</v>
      </c>
      <c r="F13" s="137" t="str">
        <f>IF(MasterSheet!$A$1=1,MasterSheet!S71,MasterSheet!S70)</f>
        <v>mil. €</v>
      </c>
      <c r="G13" s="138" t="str">
        <f>IF(MasterSheet!$A$1=1,MasterSheet!T71,MasterSheet!T70)</f>
        <v>% BDP</v>
      </c>
      <c r="H13" s="137" t="str">
        <f>IF(MasterSheet!$A$1=1,MasterSheet!U71,MasterSheet!U70)</f>
        <v>mil. €</v>
      </c>
      <c r="I13" s="138" t="str">
        <f>IF(MasterSheet!$A$1=1,MasterSheet!V71,MasterSheet!V70)</f>
        <v>% BDP</v>
      </c>
      <c r="J13" s="137" t="s">
        <v>407</v>
      </c>
      <c r="K13" s="138" t="s">
        <v>150</v>
      </c>
      <c r="L13" s="209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</row>
    <row r="14" spans="1:102" ht="15" customHeight="1" thickTop="1" thickBot="1">
      <c r="A14" s="132"/>
      <c r="B14" s="132"/>
      <c r="C14" s="139" t="str">
        <f>IF(MasterSheet!$A$1=1,MasterSheet!C162,MasterSheet!B162)</f>
        <v>Izvorni prihodi</v>
      </c>
      <c r="D14" s="140">
        <f>+D15+D24+D29+D35+D45+D52</f>
        <v>188370952.56</v>
      </c>
      <c r="E14" s="141">
        <v>5.600953019027485</v>
      </c>
      <c r="F14" s="140">
        <f>F15+F29+F35+F45+F50+F52</f>
        <v>196135429.69</v>
      </c>
      <c r="G14" s="141">
        <f>F14/F$9*100</f>
        <v>5.6720966392897418</v>
      </c>
      <c r="H14" s="333">
        <f>H15+H29+H35+H45+H50+H52</f>
        <v>199105949.82799998</v>
      </c>
      <c r="I14" s="357">
        <f>H14/H$9*100</f>
        <v>5.4925779262896546</v>
      </c>
      <c r="J14" s="333">
        <f>J15+J29+J35+J45+J50+J52</f>
        <v>197197453.69</v>
      </c>
      <c r="K14" s="357">
        <f>J14/J$9*100</f>
        <v>5.2265426368937185</v>
      </c>
      <c r="L14" s="210"/>
      <c r="M14" s="210"/>
      <c r="N14" s="210"/>
      <c r="O14" s="210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161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</row>
    <row r="15" spans="1:102" ht="15" customHeight="1" thickTop="1">
      <c r="A15" s="132"/>
      <c r="B15" s="132"/>
      <c r="C15" s="142" t="str">
        <f>IF(MasterSheet!$A$1=1,MasterSheet!C163,MasterSheet!B163)</f>
        <v>Porezi</v>
      </c>
      <c r="D15" s="143">
        <f>SUM(D16:D23)</f>
        <v>107819306.34</v>
      </c>
      <c r="E15" s="144">
        <v>3.2555003379643614</v>
      </c>
      <c r="F15" s="143">
        <v>116912935.66999999</v>
      </c>
      <c r="G15" s="329">
        <f t="shared" ref="G15:K78" si="0">F15/F$9*100</f>
        <v>3.381038655542381</v>
      </c>
      <c r="H15" s="349">
        <f>H16+H18+H20</f>
        <v>120035467.418</v>
      </c>
      <c r="I15" s="358">
        <f t="shared" ref="I15:K78" si="1">H15/H$9*100</f>
        <v>3.3113232391172414</v>
      </c>
      <c r="J15" s="349">
        <f>J16+J18+J20</f>
        <v>126225514.57000001</v>
      </c>
      <c r="K15" s="358">
        <f t="shared" si="1"/>
        <v>3.3454946877816063</v>
      </c>
      <c r="L15" s="212"/>
      <c r="M15" s="212"/>
      <c r="N15" s="212"/>
      <c r="O15" s="212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1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61"/>
      <c r="BZ15" s="161"/>
      <c r="CA15" s="161"/>
      <c r="CB15" s="161"/>
      <c r="CC15" s="161"/>
      <c r="CD15" s="161"/>
      <c r="CE15" s="161"/>
      <c r="CF15" s="161"/>
      <c r="CG15" s="161"/>
      <c r="CH15" s="161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</row>
    <row r="16" spans="1:102" ht="15" customHeight="1">
      <c r="A16" s="132"/>
      <c r="B16" s="132"/>
      <c r="C16" s="145" t="str">
        <f>IF(MasterSheet!$A$1=1,MasterSheet!C164,MasterSheet!B164)</f>
        <v>Porez na dohodak fizičkih lica</v>
      </c>
      <c r="D16" s="146">
        <v>28533236.52</v>
      </c>
      <c r="E16" s="147">
        <v>0.861770961038961</v>
      </c>
      <c r="F16" s="146">
        <v>32416791.079999998</v>
      </c>
      <c r="G16" s="329">
        <f t="shared" si="0"/>
        <v>0.93747046126261591</v>
      </c>
      <c r="H16" s="331">
        <v>30961599.59</v>
      </c>
      <c r="I16" s="358">
        <f t="shared" si="1"/>
        <v>0.85411309213793107</v>
      </c>
      <c r="J16" s="331">
        <v>36916505.5</v>
      </c>
      <c r="K16" s="358">
        <f t="shared" si="1"/>
        <v>0.9784390538033394</v>
      </c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61"/>
      <c r="CG16" s="161"/>
      <c r="CH16" s="161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</row>
    <row r="17" spans="1:102" ht="15" hidden="1" customHeight="1">
      <c r="A17" s="132"/>
      <c r="B17" s="132"/>
      <c r="C17" s="145" t="str">
        <f>IF(MasterSheet!$A$1=1,MasterSheet!C165,MasterSheet!B165)</f>
        <v>Porez na dobit pravnih lica</v>
      </c>
      <c r="D17" s="146">
        <v>0</v>
      </c>
      <c r="E17" s="147">
        <v>0</v>
      </c>
      <c r="F17" s="146">
        <v>0</v>
      </c>
      <c r="G17" s="329">
        <f t="shared" si="0"/>
        <v>0</v>
      </c>
      <c r="H17" s="331">
        <v>14578575.359999999</v>
      </c>
      <c r="I17" s="358">
        <f t="shared" si="1"/>
        <v>0.40216759613793102</v>
      </c>
      <c r="J17" s="331"/>
      <c r="K17" s="358">
        <f t="shared" si="1"/>
        <v>0</v>
      </c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</row>
    <row r="18" spans="1:102" ht="15" customHeight="1">
      <c r="A18" s="132"/>
      <c r="B18" s="132"/>
      <c r="C18" s="145" t="str">
        <f>IF(MasterSheet!$A$1=1,MasterSheet!C166,MasterSheet!B166)</f>
        <v>Porez na promet nepokretnosti</v>
      </c>
      <c r="D18" s="146">
        <v>12690069.07</v>
      </c>
      <c r="E18" s="147">
        <v>0.50820028782845061</v>
      </c>
      <c r="F18" s="146">
        <v>13399589.07</v>
      </c>
      <c r="G18" s="329">
        <f t="shared" si="0"/>
        <v>0.38750655224269065</v>
      </c>
      <c r="H18" s="331">
        <v>13076258.108000001</v>
      </c>
      <c r="I18" s="358">
        <f t="shared" si="1"/>
        <v>0.36072436159999999</v>
      </c>
      <c r="J18" s="331">
        <v>11897399.580000002</v>
      </c>
      <c r="K18" s="358">
        <f t="shared" si="1"/>
        <v>0.31532996501457733</v>
      </c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93"/>
      <c r="CB18" s="193"/>
      <c r="CC18" s="161"/>
      <c r="CD18" s="161"/>
      <c r="CE18" s="161"/>
      <c r="CF18" s="161"/>
      <c r="CG18" s="161"/>
      <c r="CH18" s="161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</row>
    <row r="19" spans="1:102" ht="15" hidden="1" customHeight="1">
      <c r="A19" s="132"/>
      <c r="B19" s="132"/>
      <c r="C19" s="145" t="str">
        <f>IF(MasterSheet!$A$1=1,MasterSheet!C167,MasterSheet!B167)</f>
        <v>Porez na dodatu vrijednost</v>
      </c>
      <c r="D19" s="146">
        <v>0</v>
      </c>
      <c r="E19" s="147">
        <v>0</v>
      </c>
      <c r="F19" s="146">
        <v>0</v>
      </c>
      <c r="G19" s="329">
        <f t="shared" si="0"/>
        <v>0</v>
      </c>
      <c r="H19" s="331">
        <v>0</v>
      </c>
      <c r="I19" s="358">
        <f t="shared" si="1"/>
        <v>0</v>
      </c>
      <c r="J19" s="331"/>
      <c r="K19" s="358">
        <f t="shared" si="1"/>
        <v>0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93"/>
      <c r="CB19" s="193"/>
      <c r="CC19" s="161"/>
      <c r="CD19" s="161"/>
      <c r="CE19" s="161"/>
      <c r="CF19" s="161"/>
      <c r="CG19" s="161"/>
      <c r="CH19" s="161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</row>
    <row r="20" spans="1:102" ht="15" customHeight="1">
      <c r="A20" s="132"/>
      <c r="B20" s="132"/>
      <c r="C20" s="145" t="str">
        <f>IF(MasterSheet!$A$1=1,MasterSheet!C168,MasterSheet!B168)</f>
        <v>Lokalni porezi</v>
      </c>
      <c r="D20" s="146">
        <v>66596000.75</v>
      </c>
      <c r="E20" s="147">
        <v>1.8855290890969496</v>
      </c>
      <c r="F20" s="146">
        <v>71096555.519999996</v>
      </c>
      <c r="G20" s="329">
        <f t="shared" si="0"/>
        <v>2.0560616420370748</v>
      </c>
      <c r="H20" s="331">
        <v>75997609.719999999</v>
      </c>
      <c r="I20" s="358">
        <f t="shared" si="1"/>
        <v>2.0964857853793104</v>
      </c>
      <c r="J20" s="331">
        <v>77411609.49000001</v>
      </c>
      <c r="K20" s="358">
        <f t="shared" si="1"/>
        <v>2.0517256689636896</v>
      </c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93"/>
      <c r="CB20" s="193"/>
      <c r="CC20" s="161"/>
      <c r="CD20" s="161"/>
      <c r="CE20" s="161"/>
      <c r="CF20" s="161"/>
      <c r="CG20" s="161"/>
      <c r="CH20" s="161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</row>
    <row r="21" spans="1:102" ht="15" hidden="1" customHeight="1">
      <c r="A21" s="132"/>
      <c r="B21" s="132"/>
      <c r="C21" s="145" t="str">
        <f>IF(MasterSheet!$A$1=1,MasterSheet!C169,MasterSheet!B169)</f>
        <v>Akcize</v>
      </c>
      <c r="D21" s="146"/>
      <c r="E21" s="147">
        <v>0</v>
      </c>
      <c r="F21" s="146"/>
      <c r="G21" s="329">
        <f t="shared" si="0"/>
        <v>0</v>
      </c>
      <c r="H21" s="331">
        <v>0</v>
      </c>
      <c r="I21" s="358">
        <f t="shared" si="1"/>
        <v>0</v>
      </c>
      <c r="J21" s="331"/>
      <c r="K21" s="358">
        <f t="shared" si="1"/>
        <v>0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93"/>
      <c r="CB21" s="193"/>
      <c r="CC21" s="161"/>
      <c r="CD21" s="161"/>
      <c r="CE21" s="161"/>
      <c r="CF21" s="161"/>
      <c r="CG21" s="161"/>
      <c r="CH21" s="161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</row>
    <row r="22" spans="1:102" ht="15" hidden="1" customHeight="1">
      <c r="A22" s="132"/>
      <c r="B22" s="132"/>
      <c r="C22" s="145" t="str">
        <f>IF(MasterSheet!$A$1=1,MasterSheet!C170,MasterSheet!B170)</f>
        <v>Porez na međunarodnu trgovinu i transakcije</v>
      </c>
      <c r="D22" s="146"/>
      <c r="E22" s="147">
        <v>0</v>
      </c>
      <c r="F22" s="146"/>
      <c r="G22" s="329">
        <f t="shared" si="0"/>
        <v>0</v>
      </c>
      <c r="H22" s="331">
        <v>0</v>
      </c>
      <c r="I22" s="358">
        <f t="shared" si="1"/>
        <v>0</v>
      </c>
      <c r="J22" s="331"/>
      <c r="K22" s="358">
        <f t="shared" si="1"/>
        <v>0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93"/>
      <c r="CB22" s="193"/>
      <c r="CC22" s="161"/>
      <c r="CD22" s="161"/>
      <c r="CE22" s="161"/>
      <c r="CF22" s="161"/>
      <c r="CG22" s="161"/>
      <c r="CH22" s="161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</row>
    <row r="23" spans="1:102" ht="15" hidden="1" customHeight="1">
      <c r="A23" s="132"/>
      <c r="B23" s="132"/>
      <c r="C23" s="145" t="str">
        <f>IF(MasterSheet!$A$1=1,MasterSheet!C171,MasterSheet!B171)</f>
        <v>Ostali republički porezi</v>
      </c>
      <c r="D23" s="146"/>
      <c r="E23" s="147">
        <v>0</v>
      </c>
      <c r="F23" s="146"/>
      <c r="G23" s="329">
        <f t="shared" si="0"/>
        <v>0</v>
      </c>
      <c r="H23" s="331">
        <v>0</v>
      </c>
      <c r="I23" s="358">
        <f t="shared" si="1"/>
        <v>0</v>
      </c>
      <c r="J23" s="331"/>
      <c r="K23" s="358">
        <f t="shared" si="1"/>
        <v>0</v>
      </c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94"/>
      <c r="CB23" s="194"/>
      <c r="CC23" s="161"/>
      <c r="CD23" s="161"/>
      <c r="CE23" s="161"/>
      <c r="CF23" s="161"/>
      <c r="CG23" s="161"/>
      <c r="CH23" s="161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</row>
    <row r="24" spans="1:102" ht="15" hidden="1" customHeight="1">
      <c r="A24" s="132"/>
      <c r="B24" s="132"/>
      <c r="C24" s="148" t="str">
        <f>IF(MasterSheet!$A$1=1,MasterSheet!C172,MasterSheet!B172)</f>
        <v>Doprinosi</v>
      </c>
      <c r="D24" s="149">
        <v>0</v>
      </c>
      <c r="E24" s="147">
        <v>0</v>
      </c>
      <c r="F24" s="149">
        <v>0</v>
      </c>
      <c r="G24" s="329">
        <f t="shared" si="0"/>
        <v>0</v>
      </c>
      <c r="H24" s="350">
        <v>0</v>
      </c>
      <c r="I24" s="358">
        <f t="shared" si="1"/>
        <v>0</v>
      </c>
      <c r="J24" s="350"/>
      <c r="K24" s="358">
        <f t="shared" si="1"/>
        <v>0</v>
      </c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2"/>
      <c r="CJ24" s="162"/>
      <c r="CK24" s="162"/>
      <c r="CL24" s="162"/>
      <c r="CM24" s="162"/>
      <c r="CN24" s="162"/>
      <c r="CO24" s="162"/>
      <c r="CP24" s="162"/>
      <c r="CQ24" s="162"/>
      <c r="CR24" s="162"/>
      <c r="CS24" s="162"/>
      <c r="CT24" s="162"/>
      <c r="CU24" s="162"/>
      <c r="CV24" s="162"/>
      <c r="CW24" s="162"/>
      <c r="CX24" s="162"/>
    </row>
    <row r="25" spans="1:102" ht="15" hidden="1" customHeight="1">
      <c r="A25" s="132"/>
      <c r="B25" s="132"/>
      <c r="C25" s="145" t="str">
        <f>IF(MasterSheet!$A$1=1,MasterSheet!C173,MasterSheet!B173)</f>
        <v>Doprinosi za penzijsko i invalidsko osiguranje</v>
      </c>
      <c r="D25" s="146"/>
      <c r="E25" s="147">
        <v>0</v>
      </c>
      <c r="F25" s="146"/>
      <c r="G25" s="329">
        <f t="shared" si="0"/>
        <v>0</v>
      </c>
      <c r="H25" s="331">
        <v>0</v>
      </c>
      <c r="I25" s="358">
        <f t="shared" si="1"/>
        <v>0</v>
      </c>
      <c r="J25" s="331"/>
      <c r="K25" s="358">
        <f t="shared" si="1"/>
        <v>0</v>
      </c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</row>
    <row r="26" spans="1:102" ht="15" hidden="1" customHeight="1">
      <c r="A26" s="132"/>
      <c r="B26" s="132"/>
      <c r="C26" s="145" t="str">
        <f>IF(MasterSheet!$A$1=1,MasterSheet!C174,MasterSheet!B174)</f>
        <v>Doprinosi za zdravstveno osiguranje</v>
      </c>
      <c r="D26" s="146"/>
      <c r="E26" s="147">
        <v>0</v>
      </c>
      <c r="F26" s="146"/>
      <c r="G26" s="329">
        <f t="shared" si="0"/>
        <v>0</v>
      </c>
      <c r="H26" s="331">
        <v>0</v>
      </c>
      <c r="I26" s="358">
        <f t="shared" si="1"/>
        <v>0</v>
      </c>
      <c r="J26" s="331"/>
      <c r="K26" s="358">
        <f t="shared" si="1"/>
        <v>0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</row>
    <row r="27" spans="1:102" ht="15" hidden="1" customHeight="1">
      <c r="A27" s="132"/>
      <c r="B27" s="132"/>
      <c r="C27" s="145" t="str">
        <f>IF(MasterSheet!$A$1=1,MasterSheet!C175,MasterSheet!B175)</f>
        <v>Doprinosi za osiguranje od nezaposlenosti</v>
      </c>
      <c r="D27" s="146"/>
      <c r="E27" s="147">
        <v>0</v>
      </c>
      <c r="F27" s="146"/>
      <c r="G27" s="329">
        <f t="shared" si="0"/>
        <v>0</v>
      </c>
      <c r="H27" s="331">
        <v>0</v>
      </c>
      <c r="I27" s="358">
        <f t="shared" si="1"/>
        <v>0</v>
      </c>
      <c r="J27" s="331"/>
      <c r="K27" s="358">
        <f t="shared" si="1"/>
        <v>0</v>
      </c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2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2"/>
    </row>
    <row r="28" spans="1:102" ht="15" hidden="1" customHeight="1">
      <c r="A28" s="132"/>
      <c r="B28" s="132"/>
      <c r="C28" s="145" t="str">
        <f>IF(MasterSheet!$A$1=1,MasterSheet!C176,MasterSheet!B176)</f>
        <v>Ostali doprinosi</v>
      </c>
      <c r="D28" s="146"/>
      <c r="E28" s="147">
        <v>0</v>
      </c>
      <c r="F28" s="146"/>
      <c r="G28" s="329">
        <f t="shared" si="0"/>
        <v>0</v>
      </c>
      <c r="H28" s="331">
        <v>0</v>
      </c>
      <c r="I28" s="358">
        <f t="shared" si="1"/>
        <v>0</v>
      </c>
      <c r="J28" s="331"/>
      <c r="K28" s="358">
        <f t="shared" si="1"/>
        <v>0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93"/>
      <c r="CB28" s="193"/>
      <c r="CC28" s="193"/>
      <c r="CD28" s="161"/>
      <c r="CE28" s="161"/>
      <c r="CF28" s="161"/>
      <c r="CG28" s="161"/>
      <c r="CH28" s="161"/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2"/>
    </row>
    <row r="29" spans="1:102" ht="15" customHeight="1">
      <c r="A29" s="132"/>
      <c r="B29" s="132"/>
      <c r="C29" s="148" t="str">
        <f>IF(MasterSheet!$A$1=1,MasterSheet!C177,MasterSheet!B177)</f>
        <v>Takse</v>
      </c>
      <c r="D29" s="149">
        <v>6117329.8700000001</v>
      </c>
      <c r="E29" s="150">
        <v>0.1841415372999094</v>
      </c>
      <c r="F29" s="149">
        <v>5746427.6000000006</v>
      </c>
      <c r="G29" s="329">
        <f t="shared" si="0"/>
        <v>0.16618258480580703</v>
      </c>
      <c r="H29" s="350">
        <v>5281653.3100000005</v>
      </c>
      <c r="I29" s="358">
        <f t="shared" si="1"/>
        <v>0.14570078096551725</v>
      </c>
      <c r="J29" s="350">
        <v>5940652.6299999999</v>
      </c>
      <c r="K29" s="358">
        <f t="shared" si="1"/>
        <v>0.15745169970845482</v>
      </c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93"/>
      <c r="CB29" s="193"/>
      <c r="CC29" s="193"/>
      <c r="CD29" s="161"/>
      <c r="CE29" s="161"/>
      <c r="CF29" s="161"/>
      <c r="CG29" s="161"/>
      <c r="CH29" s="161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</row>
    <row r="30" spans="1:102" ht="15" hidden="1" customHeight="1">
      <c r="A30" s="132"/>
      <c r="B30" s="132"/>
      <c r="C30" s="145" t="str">
        <f>IF(MasterSheet!$A$1=1,MasterSheet!C178,MasterSheet!B178)</f>
        <v>Administrativne takse</v>
      </c>
      <c r="D30" s="146">
        <v>1513336.1</v>
      </c>
      <c r="E30" s="147">
        <v>4.5706315312594385E-2</v>
      </c>
      <c r="F30" s="146">
        <v>1456658.34</v>
      </c>
      <c r="G30" s="329">
        <f t="shared" si="0"/>
        <v>4.2125519534977875E-2</v>
      </c>
      <c r="H30" s="331">
        <v>2162818.5773392078</v>
      </c>
      <c r="I30" s="358">
        <f t="shared" si="1"/>
        <v>5.9663960754185043E-2</v>
      </c>
      <c r="J30" s="331"/>
      <c r="K30" s="358">
        <f t="shared" si="1"/>
        <v>0</v>
      </c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93"/>
      <c r="CB30" s="193"/>
      <c r="CC30" s="193"/>
      <c r="CD30" s="161"/>
      <c r="CE30" s="161"/>
      <c r="CF30" s="161"/>
      <c r="CG30" s="161"/>
      <c r="CH30" s="161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</row>
    <row r="31" spans="1:102" ht="15" hidden="1" customHeight="1">
      <c r="A31" s="132"/>
      <c r="B31" s="132"/>
      <c r="C31" s="145" t="str">
        <f>IF(MasterSheet!$A$1=1,MasterSheet!C179,MasterSheet!B179)</f>
        <v>Sudske takse</v>
      </c>
      <c r="D31" s="146">
        <v>0</v>
      </c>
      <c r="E31" s="147">
        <v>0</v>
      </c>
      <c r="F31" s="146">
        <v>0</v>
      </c>
      <c r="G31" s="329">
        <f t="shared" si="0"/>
        <v>0</v>
      </c>
      <c r="H31" s="331">
        <v>0</v>
      </c>
      <c r="I31" s="358">
        <f t="shared" si="1"/>
        <v>0</v>
      </c>
      <c r="J31" s="331"/>
      <c r="K31" s="358">
        <f t="shared" si="1"/>
        <v>0</v>
      </c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93"/>
      <c r="CB31" s="193"/>
      <c r="CC31" s="193"/>
      <c r="CD31" s="161"/>
      <c r="CE31" s="161"/>
      <c r="CF31" s="161"/>
      <c r="CG31" s="161"/>
      <c r="CH31" s="161"/>
      <c r="CI31" s="162"/>
      <c r="CJ31" s="162"/>
      <c r="CK31" s="162"/>
      <c r="CL31" s="162"/>
      <c r="CM31" s="162"/>
      <c r="CN31" s="162"/>
      <c r="CO31" s="162"/>
      <c r="CP31" s="162"/>
      <c r="CQ31" s="162"/>
      <c r="CR31" s="162"/>
      <c r="CS31" s="162"/>
      <c r="CT31" s="162"/>
      <c r="CU31" s="162"/>
      <c r="CV31" s="162"/>
      <c r="CW31" s="162"/>
      <c r="CX31" s="162"/>
    </row>
    <row r="32" spans="1:102" ht="15" hidden="1" customHeight="1">
      <c r="A32" s="132"/>
      <c r="B32" s="132"/>
      <c r="C32" s="145" t="str">
        <f>IF(MasterSheet!$A$1=1,MasterSheet!C180,MasterSheet!B180)</f>
        <v>Boravišne takse</v>
      </c>
      <c r="D32" s="146">
        <v>0</v>
      </c>
      <c r="E32" s="147">
        <v>0</v>
      </c>
      <c r="F32" s="146">
        <v>0</v>
      </c>
      <c r="G32" s="329">
        <f t="shared" si="0"/>
        <v>0</v>
      </c>
      <c r="H32" s="331">
        <v>0</v>
      </c>
      <c r="I32" s="358">
        <f t="shared" si="1"/>
        <v>0</v>
      </c>
      <c r="J32" s="331"/>
      <c r="K32" s="358">
        <f t="shared" si="1"/>
        <v>0</v>
      </c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93"/>
      <c r="CB32" s="193"/>
      <c r="CC32" s="193"/>
      <c r="CD32" s="161"/>
      <c r="CE32" s="161"/>
      <c r="CF32" s="161"/>
      <c r="CG32" s="161"/>
      <c r="CH32" s="161"/>
      <c r="CI32" s="162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</row>
    <row r="33" spans="1:102" ht="15" hidden="1" customHeight="1">
      <c r="A33" s="132"/>
      <c r="B33" s="132"/>
      <c r="C33" s="145" t="str">
        <f>IF(MasterSheet!$A$1=1,MasterSheet!C181,MasterSheet!B181)</f>
        <v>Lokalne komunalne takse</v>
      </c>
      <c r="D33" s="146">
        <v>4306483.08</v>
      </c>
      <c r="E33" s="147">
        <v>0.13006593415886439</v>
      </c>
      <c r="F33" s="146">
        <v>3916137.5500000003</v>
      </c>
      <c r="G33" s="329">
        <f t="shared" si="0"/>
        <v>0.11325190288903671</v>
      </c>
      <c r="H33" s="331">
        <v>5032893.1300133904</v>
      </c>
      <c r="I33" s="358">
        <f t="shared" si="1"/>
        <v>0.13883843117278319</v>
      </c>
      <c r="J33" s="331"/>
      <c r="K33" s="358">
        <f t="shared" si="1"/>
        <v>0</v>
      </c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61"/>
      <c r="CA33" s="193"/>
      <c r="CB33" s="193"/>
      <c r="CC33" s="193"/>
      <c r="CD33" s="161"/>
      <c r="CE33" s="161"/>
      <c r="CF33" s="161"/>
      <c r="CG33" s="161"/>
      <c r="CH33" s="161"/>
      <c r="CI33" s="162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2"/>
    </row>
    <row r="34" spans="1:102" ht="15" hidden="1" customHeight="1">
      <c r="A34" s="132"/>
      <c r="B34" s="132"/>
      <c r="C34" s="145" t="str">
        <f>IF(MasterSheet!$A$1=1,MasterSheet!C182,MasterSheet!B182)</f>
        <v>Ostale takse</v>
      </c>
      <c r="D34" s="146">
        <v>277107.12</v>
      </c>
      <c r="E34" s="147">
        <v>8.3692878284506202E-3</v>
      </c>
      <c r="F34" s="146">
        <v>373631.71</v>
      </c>
      <c r="G34" s="329">
        <f t="shared" si="0"/>
        <v>1.0805162381792419E-2</v>
      </c>
      <c r="H34" s="331">
        <v>312120</v>
      </c>
      <c r="I34" s="358">
        <f t="shared" si="1"/>
        <v>8.6102068965517239E-3</v>
      </c>
      <c r="J34" s="331"/>
      <c r="K34" s="358">
        <f t="shared" si="1"/>
        <v>0</v>
      </c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93"/>
      <c r="CB34" s="193"/>
      <c r="CC34" s="193"/>
      <c r="CD34" s="161"/>
      <c r="CE34" s="161"/>
      <c r="CF34" s="161"/>
      <c r="CG34" s="161"/>
      <c r="CH34" s="161"/>
      <c r="CI34" s="162"/>
      <c r="CJ34" s="162"/>
      <c r="CK34" s="162"/>
      <c r="CL34" s="162"/>
      <c r="CM34" s="162"/>
      <c r="CN34" s="162"/>
      <c r="CO34" s="162"/>
      <c r="CP34" s="162"/>
      <c r="CQ34" s="162"/>
      <c r="CR34" s="162"/>
      <c r="CS34" s="162"/>
      <c r="CT34" s="162"/>
      <c r="CU34" s="162"/>
      <c r="CV34" s="162"/>
      <c r="CW34" s="162"/>
      <c r="CX34" s="162"/>
    </row>
    <row r="35" spans="1:102" ht="15" customHeight="1">
      <c r="A35" s="132"/>
      <c r="B35" s="132"/>
      <c r="C35" s="148" t="str">
        <f>IF(MasterSheet!$A$1=1,MasterSheet!C183,MasterSheet!B183)</f>
        <v>Naknade</v>
      </c>
      <c r="D35" s="149">
        <v>55001655.600000009</v>
      </c>
      <c r="E35" s="150">
        <v>1.6589541051041983</v>
      </c>
      <c r="F35" s="149">
        <v>54511713.119999997</v>
      </c>
      <c r="G35" s="329">
        <f t="shared" si="0"/>
        <v>1.5764398368952253</v>
      </c>
      <c r="H35" s="350">
        <v>54060686.439999998</v>
      </c>
      <c r="I35" s="358">
        <f t="shared" si="1"/>
        <v>1.4913292811034482</v>
      </c>
      <c r="J35" s="350">
        <v>46265096.809999995</v>
      </c>
      <c r="K35" s="358">
        <f t="shared" si="1"/>
        <v>1.2262151288099654</v>
      </c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93"/>
      <c r="CB35" s="193"/>
      <c r="CC35" s="193"/>
      <c r="CD35" s="161"/>
      <c r="CE35" s="161"/>
      <c r="CF35" s="161"/>
      <c r="CG35" s="161"/>
      <c r="CH35" s="161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2"/>
    </row>
    <row r="36" spans="1:102" ht="15" hidden="1" customHeight="1">
      <c r="A36" s="132"/>
      <c r="B36" s="132"/>
      <c r="C36" s="145" t="str">
        <f>IF(MasterSheet!$A$1=1,MasterSheet!C184,MasterSheet!B184)</f>
        <v>Naknade za korišćenje dobara od opšteg interesa</v>
      </c>
      <c r="D36" s="146"/>
      <c r="E36" s="147">
        <v>0</v>
      </c>
      <c r="F36" s="146">
        <v>1634866.54</v>
      </c>
      <c r="G36" s="329">
        <f t="shared" si="0"/>
        <v>4.7279173486798345E-2</v>
      </c>
      <c r="H36" s="331"/>
      <c r="I36" s="358">
        <f t="shared" si="1"/>
        <v>0</v>
      </c>
      <c r="J36" s="331"/>
      <c r="K36" s="358">
        <f t="shared" si="1"/>
        <v>0</v>
      </c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  <c r="BL36" s="161"/>
      <c r="BM36" s="161"/>
      <c r="BN36" s="161"/>
      <c r="BO36" s="161"/>
      <c r="BP36" s="161"/>
      <c r="BQ36" s="161"/>
      <c r="BR36" s="161"/>
      <c r="BS36" s="161"/>
      <c r="BT36" s="161"/>
      <c r="BU36" s="161"/>
      <c r="BV36" s="161"/>
      <c r="BW36" s="161"/>
      <c r="BX36" s="161"/>
      <c r="BY36" s="161"/>
      <c r="BZ36" s="161"/>
      <c r="CA36" s="193"/>
      <c r="CB36" s="193"/>
      <c r="CC36" s="193"/>
      <c r="CD36" s="161"/>
      <c r="CE36" s="161"/>
      <c r="CF36" s="161"/>
      <c r="CG36" s="161"/>
      <c r="CH36" s="161"/>
      <c r="CI36" s="162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62"/>
      <c r="CW36" s="162"/>
      <c r="CX36" s="162"/>
    </row>
    <row r="37" spans="1:102" ht="15.75" hidden="1" customHeight="1">
      <c r="A37" s="132"/>
      <c r="B37" s="132"/>
      <c r="C37" s="145" t="str">
        <f>IF(MasterSheet!$A$1=1,MasterSheet!C185,MasterSheet!B185)</f>
        <v>Naknade za korišćenje prirodnih dobara</v>
      </c>
      <c r="D37" s="146">
        <v>9299146.75</v>
      </c>
      <c r="E37" s="147">
        <v>0.28085613862881303</v>
      </c>
      <c r="F37" s="146">
        <v>8205861.5300000003</v>
      </c>
      <c r="G37" s="329">
        <f t="shared" si="0"/>
        <v>0.23730765869458345</v>
      </c>
      <c r="H37" s="331">
        <v>5136014.1321561541</v>
      </c>
      <c r="I37" s="358">
        <f t="shared" si="1"/>
        <v>0.14168314847327321</v>
      </c>
      <c r="J37" s="331"/>
      <c r="K37" s="358">
        <f t="shared" si="1"/>
        <v>0</v>
      </c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93"/>
      <c r="CB37" s="193"/>
      <c r="CC37" s="193"/>
      <c r="CD37" s="161"/>
      <c r="CE37" s="161"/>
      <c r="CF37" s="161"/>
      <c r="CG37" s="161"/>
      <c r="CH37" s="161"/>
      <c r="CI37" s="162"/>
      <c r="CJ37" s="162"/>
      <c r="CK37" s="162"/>
      <c r="CL37" s="162"/>
      <c r="CM37" s="162"/>
      <c r="CN37" s="162"/>
      <c r="CO37" s="162"/>
      <c r="CP37" s="162"/>
      <c r="CQ37" s="162"/>
      <c r="CR37" s="162"/>
      <c r="CS37" s="162"/>
      <c r="CT37" s="162"/>
      <c r="CU37" s="162"/>
      <c r="CV37" s="162"/>
      <c r="CW37" s="162"/>
      <c r="CX37" s="162"/>
    </row>
    <row r="38" spans="1:102" ht="15" hidden="1" customHeight="1">
      <c r="A38" s="132"/>
      <c r="B38" s="132"/>
      <c r="C38" s="145" t="str">
        <f>IF(MasterSheet!$A$1=1,MasterSheet!C186,MasterSheet!B186)</f>
        <v>Naknade za komunalno opremanje građevinskog zemljišta</v>
      </c>
      <c r="D38" s="146">
        <v>37024035.200000003</v>
      </c>
      <c r="E38" s="147">
        <v>1.1182130836605255</v>
      </c>
      <c r="F38" s="146">
        <v>38396294.159999996</v>
      </c>
      <c r="G38" s="329">
        <f t="shared" si="0"/>
        <v>1.1103934225975303</v>
      </c>
      <c r="H38" s="331">
        <v>33660000</v>
      </c>
      <c r="I38" s="358">
        <f t="shared" si="1"/>
        <v>0.92855172413793108</v>
      </c>
      <c r="J38" s="331"/>
      <c r="K38" s="358">
        <f t="shared" si="1"/>
        <v>0</v>
      </c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1"/>
      <c r="BQ38" s="161"/>
      <c r="BR38" s="161"/>
      <c r="BS38" s="161"/>
      <c r="BT38" s="161"/>
      <c r="BU38" s="161"/>
      <c r="BV38" s="161"/>
      <c r="BW38" s="161"/>
      <c r="BX38" s="161"/>
      <c r="BY38" s="161"/>
      <c r="BZ38" s="161"/>
      <c r="CA38" s="193"/>
      <c r="CB38" s="193"/>
      <c r="CC38" s="193"/>
      <c r="CD38" s="161"/>
      <c r="CE38" s="161"/>
      <c r="CF38" s="161"/>
      <c r="CG38" s="161"/>
      <c r="CH38" s="161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</row>
    <row r="39" spans="1:102" ht="15" hidden="1" customHeight="1">
      <c r="A39" s="132"/>
      <c r="B39" s="132"/>
      <c r="C39" s="145" t="str">
        <f>IF(MasterSheet!$A$1=1,MasterSheet!C187,MasterSheet!B187)</f>
        <v>Naknade za korišćenje građevinskog zemljišta</v>
      </c>
      <c r="D39" s="146">
        <v>0</v>
      </c>
      <c r="E39" s="147">
        <v>0</v>
      </c>
      <c r="F39" s="146"/>
      <c r="G39" s="329">
        <f t="shared" si="0"/>
        <v>0</v>
      </c>
      <c r="H39" s="331">
        <v>0</v>
      </c>
      <c r="I39" s="358">
        <f t="shared" si="1"/>
        <v>0</v>
      </c>
      <c r="J39" s="331"/>
      <c r="K39" s="358">
        <f t="shared" si="1"/>
        <v>0</v>
      </c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94"/>
      <c r="CB39" s="194"/>
      <c r="CC39" s="193"/>
      <c r="CD39" s="161"/>
      <c r="CE39" s="161"/>
      <c r="CF39" s="161"/>
      <c r="CG39" s="161"/>
      <c r="CH39" s="161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</row>
    <row r="40" spans="1:102" ht="15" hidden="1" customHeight="1">
      <c r="A40" s="132"/>
      <c r="B40" s="132"/>
      <c r="C40" s="145" t="str">
        <f>IF(MasterSheet!$A$1=1,MasterSheet!C188,MasterSheet!B188)</f>
        <v>Ekološke naknade</v>
      </c>
      <c r="D40" s="146">
        <v>0</v>
      </c>
      <c r="E40" s="147">
        <v>0</v>
      </c>
      <c r="F40" s="146">
        <v>1738569.8299999998</v>
      </c>
      <c r="G40" s="329">
        <f t="shared" si="0"/>
        <v>5.0278198617658115E-2</v>
      </c>
      <c r="H40" s="331">
        <v>0</v>
      </c>
      <c r="I40" s="358">
        <f t="shared" si="1"/>
        <v>0</v>
      </c>
      <c r="J40" s="331"/>
      <c r="K40" s="358">
        <f t="shared" si="1"/>
        <v>0</v>
      </c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61"/>
      <c r="CA40" s="161"/>
      <c r="CB40" s="161"/>
      <c r="CC40" s="161"/>
      <c r="CD40" s="161"/>
      <c r="CE40" s="161"/>
      <c r="CF40" s="161"/>
      <c r="CG40" s="161"/>
      <c r="CH40" s="161"/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</row>
    <row r="41" spans="1:102" ht="15" hidden="1" customHeight="1">
      <c r="A41" s="132"/>
      <c r="B41" s="132"/>
      <c r="C41" s="145" t="str">
        <f>IF(MasterSheet!$A$1=1,MasterSheet!C189,MasterSheet!B189)</f>
        <v>Naknade za priređivanje igara na sreću</v>
      </c>
      <c r="D41" s="146">
        <v>0</v>
      </c>
      <c r="E41" s="147">
        <v>0</v>
      </c>
      <c r="F41" s="146">
        <v>0</v>
      </c>
      <c r="G41" s="329">
        <f t="shared" si="0"/>
        <v>0</v>
      </c>
      <c r="H41" s="331">
        <v>0</v>
      </c>
      <c r="I41" s="358">
        <f t="shared" si="1"/>
        <v>0</v>
      </c>
      <c r="J41" s="331"/>
      <c r="K41" s="358">
        <f t="shared" si="1"/>
        <v>0</v>
      </c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</row>
    <row r="42" spans="1:102" ht="15" hidden="1" customHeight="1">
      <c r="A42" s="132"/>
      <c r="B42" s="132"/>
      <c r="C42" s="145" t="str">
        <f>IF(MasterSheet!$A$1=1,MasterSheet!C190,MasterSheet!B190)</f>
        <v>Naknade za lokalne puteve</v>
      </c>
      <c r="D42" s="146">
        <v>2857504.52</v>
      </c>
      <c r="E42" s="147">
        <v>8.6303368166717007E-2</v>
      </c>
      <c r="F42" s="146"/>
      <c r="G42" s="329">
        <f t="shared" si="0"/>
        <v>0</v>
      </c>
      <c r="H42" s="331">
        <v>4067962.9071326288</v>
      </c>
      <c r="I42" s="358">
        <f t="shared" si="1"/>
        <v>0.11221966640365873</v>
      </c>
      <c r="J42" s="331"/>
      <c r="K42" s="358">
        <f t="shared" si="1"/>
        <v>0</v>
      </c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95"/>
      <c r="CB42" s="195"/>
      <c r="CC42" s="195"/>
      <c r="CD42" s="195"/>
      <c r="CE42" s="195"/>
      <c r="CF42" s="196"/>
      <c r="CG42" s="161"/>
      <c r="CH42" s="161"/>
      <c r="CI42" s="162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</row>
    <row r="43" spans="1:102" ht="15" hidden="1" customHeight="1">
      <c r="A43" s="132"/>
      <c r="B43" s="132"/>
      <c r="C43" s="145" t="str">
        <f>IF(MasterSheet!$A$1=1,MasterSheet!C191,MasterSheet!B191)</f>
        <v>Naknada za puteve</v>
      </c>
      <c r="D43" s="146">
        <v>0</v>
      </c>
      <c r="E43" s="147">
        <v>0</v>
      </c>
      <c r="F43" s="146">
        <v>4536121.0600000005</v>
      </c>
      <c r="G43" s="329">
        <f t="shared" si="0"/>
        <v>0.13118138349865527</v>
      </c>
      <c r="H43" s="331">
        <v>0</v>
      </c>
      <c r="I43" s="358">
        <f t="shared" si="1"/>
        <v>0</v>
      </c>
      <c r="J43" s="331"/>
      <c r="K43" s="358">
        <f t="shared" si="1"/>
        <v>0</v>
      </c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1"/>
      <c r="BS43" s="161"/>
      <c r="BT43" s="161"/>
      <c r="BU43" s="161"/>
      <c r="BV43" s="161"/>
      <c r="BW43" s="161"/>
      <c r="BX43" s="161"/>
      <c r="BY43" s="161"/>
      <c r="BZ43" s="161"/>
      <c r="CA43" s="195"/>
      <c r="CB43" s="195"/>
      <c r="CC43" s="197"/>
      <c r="CD43" s="197"/>
      <c r="CE43" s="198"/>
      <c r="CF43" s="196"/>
      <c r="CG43" s="161"/>
      <c r="CH43" s="161"/>
      <c r="CI43" s="162"/>
      <c r="CJ43" s="162"/>
      <c r="CK43" s="162"/>
      <c r="CL43" s="162"/>
      <c r="CM43" s="162"/>
      <c r="CN43" s="162"/>
      <c r="CO43" s="162"/>
      <c r="CP43" s="162"/>
      <c r="CQ43" s="162"/>
      <c r="CR43" s="162"/>
      <c r="CS43" s="162"/>
      <c r="CT43" s="162"/>
      <c r="CU43" s="162"/>
      <c r="CV43" s="162"/>
      <c r="CW43" s="162"/>
      <c r="CX43" s="162"/>
    </row>
    <row r="44" spans="1:102" ht="15" hidden="1" customHeight="1">
      <c r="A44" s="132"/>
      <c r="B44" s="132"/>
      <c r="C44" s="145" t="str">
        <f>IF(MasterSheet!$A$1=1,MasterSheet!C192,MasterSheet!B192)</f>
        <v>Ostale naknade</v>
      </c>
      <c r="D44" s="146">
        <v>5747283.9499999993</v>
      </c>
      <c r="E44" s="147">
        <v>0.17358151464814253</v>
      </c>
      <c r="F44" s="146">
        <v>4536121.0600000005</v>
      </c>
      <c r="G44" s="329">
        <f t="shared" si="0"/>
        <v>0.13118138349865527</v>
      </c>
      <c r="H44" s="331">
        <v>3761911.0038222536</v>
      </c>
      <c r="I44" s="358">
        <f t="shared" si="1"/>
        <v>0.10377685527785527</v>
      </c>
      <c r="J44" s="331"/>
      <c r="K44" s="358">
        <f t="shared" si="1"/>
        <v>0</v>
      </c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1"/>
      <c r="CC44" s="199"/>
      <c r="CD44" s="199"/>
      <c r="CE44" s="199"/>
      <c r="CF44" s="196"/>
      <c r="CG44" s="161"/>
      <c r="CH44" s="161"/>
      <c r="CI44" s="162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2"/>
      <c r="CW44" s="162"/>
      <c r="CX44" s="162"/>
    </row>
    <row r="45" spans="1:102" ht="15" customHeight="1">
      <c r="A45" s="132"/>
      <c r="B45" s="132"/>
      <c r="C45" s="148" t="str">
        <f>IF(MasterSheet!$A$1=1,MasterSheet!C193,MasterSheet!B193)</f>
        <v>Ostali prihodi</v>
      </c>
      <c r="D45" s="149">
        <v>16330291.689999999</v>
      </c>
      <c r="E45" s="150">
        <v>0.50235703865901549</v>
      </c>
      <c r="F45" s="149">
        <v>15100005.68</v>
      </c>
      <c r="G45" s="329">
        <f t="shared" si="0"/>
        <v>0.43668138696896958</v>
      </c>
      <c r="H45" s="350">
        <v>12492829.039999999</v>
      </c>
      <c r="I45" s="358">
        <f t="shared" si="1"/>
        <v>0.34462976662068961</v>
      </c>
      <c r="J45" s="350">
        <v>13023079.540000001</v>
      </c>
      <c r="K45" s="358">
        <f t="shared" si="1"/>
        <v>0.34516510840180231</v>
      </c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1"/>
      <c r="CA45" s="161"/>
      <c r="CB45" s="161"/>
      <c r="CC45" s="199"/>
      <c r="CD45" s="199"/>
      <c r="CE45" s="199"/>
      <c r="CF45" s="196"/>
      <c r="CG45" s="161"/>
      <c r="CH45" s="161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</row>
    <row r="46" spans="1:102" ht="15" hidden="1" customHeight="1">
      <c r="A46" s="132"/>
      <c r="B46" s="132"/>
      <c r="C46" s="145" t="str">
        <f>IF(MasterSheet!$A$1=1,MasterSheet!C194,MasterSheet!B194)</f>
        <v>Prihodi od kapitala</v>
      </c>
      <c r="D46" s="146">
        <v>1798608.69</v>
      </c>
      <c r="E46" s="147">
        <v>5.4322219571126547E-2</v>
      </c>
      <c r="F46" s="146">
        <v>2149960.3200000003</v>
      </c>
      <c r="G46" s="329">
        <f t="shared" si="0"/>
        <v>6.2175317967552574E-2</v>
      </c>
      <c r="H46" s="331">
        <v>1273080</v>
      </c>
      <c r="I46" s="358">
        <f t="shared" si="1"/>
        <v>3.5119448275862074E-2</v>
      </c>
      <c r="J46" s="331"/>
      <c r="K46" s="358">
        <f t="shared" si="1"/>
        <v>0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90"/>
      <c r="CA46" s="190"/>
      <c r="CB46" s="190"/>
      <c r="CC46" s="199"/>
      <c r="CD46" s="199"/>
      <c r="CE46" s="199"/>
      <c r="CF46" s="196"/>
      <c r="CG46" s="161"/>
      <c r="CH46" s="161"/>
      <c r="CI46" s="162"/>
      <c r="CJ46" s="162"/>
      <c r="CK46" s="162"/>
      <c r="CL46" s="162"/>
      <c r="CM46" s="162"/>
      <c r="CN46" s="162"/>
      <c r="CO46" s="162"/>
      <c r="CP46" s="162"/>
      <c r="CQ46" s="162"/>
      <c r="CR46" s="162"/>
      <c r="CS46" s="162"/>
      <c r="CT46" s="162"/>
      <c r="CU46" s="162"/>
      <c r="CV46" s="162"/>
      <c r="CW46" s="162"/>
      <c r="CX46" s="162"/>
    </row>
    <row r="47" spans="1:102" ht="15" hidden="1" customHeight="1">
      <c r="A47" s="132"/>
      <c r="B47" s="132"/>
      <c r="C47" s="145" t="str">
        <f>IF(MasterSheet!$A$1=1,MasterSheet!C195,MasterSheet!B195)</f>
        <v>Novčane kazne i oduzete imovinske koristi</v>
      </c>
      <c r="D47" s="146">
        <v>604377.29</v>
      </c>
      <c r="E47" s="147">
        <v>1.8253617940199335E-2</v>
      </c>
      <c r="F47" s="146">
        <v>923082.52999999991</v>
      </c>
      <c r="G47" s="329">
        <f t="shared" si="0"/>
        <v>2.6694887937765692E-2</v>
      </c>
      <c r="H47" s="331">
        <v>530450</v>
      </c>
      <c r="I47" s="358">
        <f t="shared" si="1"/>
        <v>1.4633103448275861E-2</v>
      </c>
      <c r="J47" s="331"/>
      <c r="K47" s="358">
        <f t="shared" si="1"/>
        <v>0</v>
      </c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90"/>
      <c r="CA47" s="190"/>
      <c r="CB47" s="190"/>
      <c r="CC47" s="199"/>
      <c r="CD47" s="199"/>
      <c r="CE47" s="199"/>
      <c r="CF47" s="196"/>
      <c r="CG47" s="161"/>
      <c r="CH47" s="161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</row>
    <row r="48" spans="1:102" ht="15" hidden="1" customHeight="1">
      <c r="A48" s="132"/>
      <c r="B48" s="132"/>
      <c r="C48" s="145" t="str">
        <f>IF(MasterSheet!$A$1=1,MasterSheet!C196,MasterSheet!B196)</f>
        <v>Prihodi koje organi ostvaruju vršenjem svoje djelatnosti</v>
      </c>
      <c r="D48" s="146">
        <v>6806974.21</v>
      </c>
      <c r="E48" s="147">
        <v>0.20558665690123831</v>
      </c>
      <c r="F48" s="146">
        <v>3480800.8699999996</v>
      </c>
      <c r="G48" s="329">
        <f t="shared" si="0"/>
        <v>0.10066227681540818</v>
      </c>
      <c r="H48" s="331">
        <v>4045005.9676615684</v>
      </c>
      <c r="I48" s="358">
        <f t="shared" si="1"/>
        <v>0.11158637152169842</v>
      </c>
      <c r="J48" s="331"/>
      <c r="K48" s="358">
        <f t="shared" si="1"/>
        <v>0</v>
      </c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1"/>
      <c r="CA48" s="161"/>
      <c r="CB48" s="161"/>
      <c r="CC48" s="199"/>
      <c r="CD48" s="199"/>
      <c r="CE48" s="199"/>
      <c r="CF48" s="196"/>
      <c r="CG48" s="161"/>
      <c r="CH48" s="161"/>
      <c r="CI48" s="162"/>
      <c r="CJ48" s="162"/>
      <c r="CK48" s="162"/>
      <c r="CL48" s="162"/>
      <c r="CM48" s="162"/>
      <c r="CN48" s="162"/>
      <c r="CO48" s="162"/>
      <c r="CP48" s="162"/>
      <c r="CQ48" s="162"/>
      <c r="CR48" s="162"/>
      <c r="CS48" s="162"/>
      <c r="CT48" s="162"/>
      <c r="CU48" s="162"/>
      <c r="CV48" s="162"/>
      <c r="CW48" s="162"/>
      <c r="CX48" s="162"/>
    </row>
    <row r="49" spans="1:102" ht="12.75" hidden="1" customHeight="1">
      <c r="A49" s="132"/>
      <c r="B49" s="132"/>
      <c r="C49" s="145" t="str">
        <f>IF(MasterSheet!$A$1=1,MasterSheet!C197,MasterSheet!B197)</f>
        <v>Ostali prihodi</v>
      </c>
      <c r="D49" s="146">
        <v>7423081.3600000003</v>
      </c>
      <c r="E49" s="147">
        <v>0.22419454424645124</v>
      </c>
      <c r="F49" s="146">
        <v>8546161.959999999</v>
      </c>
      <c r="G49" s="329">
        <f t="shared" si="0"/>
        <v>0.2471489042482431</v>
      </c>
      <c r="H49" s="331">
        <v>8916162.4280776307</v>
      </c>
      <c r="I49" s="358">
        <f t="shared" si="1"/>
        <v>0.24596310146421052</v>
      </c>
      <c r="J49" s="331"/>
      <c r="K49" s="358">
        <f t="shared" si="1"/>
        <v>0</v>
      </c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200"/>
      <c r="CB49" s="200"/>
      <c r="CC49" s="201"/>
      <c r="CD49" s="201"/>
      <c r="CE49" s="201"/>
      <c r="CF49" s="196"/>
      <c r="CG49" s="161"/>
      <c r="CH49" s="161"/>
      <c r="CI49" s="162"/>
      <c r="CJ49" s="162"/>
      <c r="CK49" s="162"/>
      <c r="CL49" s="162"/>
      <c r="CM49" s="162"/>
      <c r="CN49" s="162"/>
      <c r="CO49" s="162"/>
      <c r="CP49" s="162"/>
      <c r="CQ49" s="162"/>
      <c r="CR49" s="162"/>
      <c r="CS49" s="162"/>
      <c r="CT49" s="162"/>
      <c r="CU49" s="162"/>
      <c r="CV49" s="162"/>
      <c r="CW49" s="162"/>
      <c r="CX49" s="162"/>
    </row>
    <row r="50" spans="1:102" ht="15" customHeight="1">
      <c r="A50" s="132"/>
      <c r="B50" s="132"/>
      <c r="C50" s="148" t="str">
        <f>IF(MasterSheet!$A$1=1,MasterSheet!C198,MasterSheet!B198)</f>
        <v>Primici od otplate kredita i sredstva prenijeta iz prethodne godine</v>
      </c>
      <c r="D50" s="149">
        <v>0</v>
      </c>
      <c r="E50" s="150">
        <v>0</v>
      </c>
      <c r="F50" s="149">
        <v>113989.07</v>
      </c>
      <c r="G50" s="329">
        <f t="shared" si="0"/>
        <v>3.2964825472107354E-3</v>
      </c>
      <c r="H50" s="350">
        <v>301707.61</v>
      </c>
      <c r="I50" s="358">
        <f t="shared" si="1"/>
        <v>8.3229685517241369E-3</v>
      </c>
      <c r="J50" s="149">
        <v>0</v>
      </c>
      <c r="K50" s="358">
        <f t="shared" si="1"/>
        <v>0</v>
      </c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1"/>
      <c r="BR50" s="161"/>
      <c r="BS50" s="161"/>
      <c r="BT50" s="161"/>
      <c r="BU50" s="161"/>
      <c r="BV50" s="161"/>
      <c r="BW50" s="161"/>
      <c r="BX50" s="161"/>
      <c r="BY50" s="161"/>
      <c r="BZ50" s="161"/>
      <c r="CA50" s="161"/>
      <c r="CB50" s="161"/>
      <c r="CC50" s="161"/>
      <c r="CD50" s="161"/>
      <c r="CE50" s="161"/>
      <c r="CF50" s="161"/>
      <c r="CG50" s="161"/>
      <c r="CH50" s="161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</row>
    <row r="51" spans="1:102" ht="15" hidden="1" customHeight="1" thickTop="1" thickBot="1">
      <c r="A51" s="132"/>
      <c r="B51" s="132"/>
      <c r="C51" s="151" t="str">
        <f>IF(MasterSheet!$A$1=1,MasterSheet!C199,MasterSheet!B199)</f>
        <v>Donacije</v>
      </c>
      <c r="D51" s="152"/>
      <c r="E51" s="153">
        <v>0</v>
      </c>
      <c r="F51" s="143">
        <v>3750358.55</v>
      </c>
      <c r="G51" s="329">
        <f t="shared" si="0"/>
        <v>0.10845769253014835</v>
      </c>
      <c r="H51" s="351"/>
      <c r="I51" s="358">
        <f t="shared" si="1"/>
        <v>0</v>
      </c>
      <c r="J51" s="351"/>
      <c r="K51" s="358">
        <f t="shared" si="1"/>
        <v>0</v>
      </c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1"/>
      <c r="BS51" s="161"/>
      <c r="BT51" s="161"/>
      <c r="BU51" s="161"/>
      <c r="BV51" s="161"/>
      <c r="BW51" s="161"/>
      <c r="BX51" s="161"/>
      <c r="BY51" s="161"/>
      <c r="BZ51" s="161"/>
      <c r="CA51" s="161"/>
      <c r="CB51" s="161"/>
      <c r="CC51" s="161"/>
      <c r="CD51" s="199"/>
      <c r="CE51" s="161"/>
      <c r="CF51" s="161"/>
      <c r="CG51" s="161"/>
      <c r="CH51" s="161"/>
      <c r="CI51" s="162"/>
      <c r="CJ51" s="162"/>
      <c r="CK51" s="162"/>
      <c r="CL51" s="162"/>
      <c r="CM51" s="162"/>
      <c r="CN51" s="162"/>
      <c r="CO51" s="162"/>
      <c r="CP51" s="162"/>
      <c r="CQ51" s="162"/>
      <c r="CR51" s="162"/>
      <c r="CS51" s="162"/>
      <c r="CT51" s="162"/>
      <c r="CU51" s="162"/>
      <c r="CV51" s="162"/>
      <c r="CW51" s="162"/>
      <c r="CX51" s="162"/>
    </row>
    <row r="52" spans="1:102" ht="13.5" thickBot="1">
      <c r="A52" s="132"/>
      <c r="B52" s="132"/>
      <c r="C52" s="159" t="str">
        <f>IF(MasterSheet!$A$1=1,MasterSheet!C247,MasterSheet!B247)</f>
        <v>Donacije</v>
      </c>
      <c r="D52" s="149">
        <v>3102369.06</v>
      </c>
      <c r="E52" s="293">
        <v>9.3698854122621605E-2</v>
      </c>
      <c r="F52" s="164">
        <v>3750358.55</v>
      </c>
      <c r="G52" s="329">
        <f t="shared" si="0"/>
        <v>0.10845769253014835</v>
      </c>
      <c r="H52" s="350">
        <v>6933606.0099999998</v>
      </c>
      <c r="I52" s="359">
        <f t="shared" si="1"/>
        <v>0.19127188993103447</v>
      </c>
      <c r="J52" s="149">
        <v>5743110.1400000006</v>
      </c>
      <c r="K52" s="359">
        <f t="shared" si="1"/>
        <v>0.15221601219188977</v>
      </c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  <c r="BI52" s="162"/>
      <c r="BJ52" s="162"/>
      <c r="BK52" s="162"/>
      <c r="BL52" s="162"/>
      <c r="BM52" s="162"/>
      <c r="BN52" s="162"/>
      <c r="BO52" s="162"/>
      <c r="BP52" s="162"/>
      <c r="BQ52" s="162"/>
      <c r="BR52" s="162"/>
      <c r="BS52" s="162"/>
      <c r="BT52" s="162"/>
      <c r="BU52" s="162"/>
      <c r="BV52" s="162"/>
      <c r="BW52" s="162"/>
      <c r="BX52" s="162"/>
      <c r="BY52" s="162"/>
      <c r="BZ52" s="162"/>
      <c r="CA52" s="162"/>
      <c r="CB52" s="162"/>
      <c r="CC52" s="162"/>
      <c r="CD52" s="162"/>
      <c r="CE52" s="162"/>
      <c r="CF52" s="162"/>
      <c r="CG52" s="162"/>
      <c r="CH52" s="162"/>
      <c r="CI52" s="162"/>
      <c r="CJ52" s="162"/>
      <c r="CK52" s="162"/>
      <c r="CL52" s="162"/>
      <c r="CM52" s="162"/>
      <c r="CN52" s="162"/>
      <c r="CO52" s="162"/>
      <c r="CP52" s="162"/>
      <c r="CQ52" s="162"/>
      <c r="CR52" s="162"/>
      <c r="CS52" s="162"/>
      <c r="CT52" s="162"/>
      <c r="CU52" s="162"/>
      <c r="CV52" s="162"/>
      <c r="CW52" s="162"/>
      <c r="CX52" s="162"/>
    </row>
    <row r="53" spans="1:102" ht="15" customHeight="1" thickTop="1" thickBot="1">
      <c r="A53" s="132"/>
      <c r="B53" s="132"/>
      <c r="C53" s="154" t="str">
        <f>IF(MasterSheet!$A$1=1,MasterSheet!C200,MasterSheet!B200)</f>
        <v>Izdaci</v>
      </c>
      <c r="D53" s="155">
        <f>+D55+D69+D75+D81+D82+D83+D84+D85</f>
        <v>146458479.02000001</v>
      </c>
      <c r="E53" s="141">
        <v>4.424255874660223</v>
      </c>
      <c r="F53" s="155">
        <f>F55+F69+F75+F81+F82+F83+F84+F86</f>
        <v>196490480.98249999</v>
      </c>
      <c r="G53" s="141">
        <f t="shared" si="0"/>
        <v>5.6823644692587987</v>
      </c>
      <c r="H53" s="332">
        <f>H55+H69+H75+H81+H82+H83+H84+H85</f>
        <v>210595268.31300002</v>
      </c>
      <c r="I53" s="357">
        <f t="shared" si="0"/>
        <v>5.8095246431172418</v>
      </c>
      <c r="J53" s="332">
        <f>J55+J69+J75+J81+J82+J83+J84+J85</f>
        <v>204446762.20000002</v>
      </c>
      <c r="K53" s="357">
        <f t="shared" si="0"/>
        <v>5.4186790935595024</v>
      </c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  <c r="BI53" s="161"/>
      <c r="BJ53" s="161"/>
      <c r="BK53" s="161"/>
      <c r="BL53" s="161"/>
      <c r="BM53" s="161"/>
      <c r="BN53" s="161"/>
      <c r="BO53" s="161"/>
      <c r="BP53" s="161"/>
      <c r="BQ53" s="161"/>
      <c r="BR53" s="161"/>
      <c r="BS53" s="161"/>
      <c r="BT53" s="161"/>
      <c r="BU53" s="161"/>
      <c r="BV53" s="161"/>
      <c r="BW53" s="161"/>
      <c r="BX53" s="161"/>
      <c r="BY53" s="161"/>
      <c r="BZ53" s="161"/>
      <c r="CA53" s="161"/>
      <c r="CB53" s="161"/>
      <c r="CC53" s="161"/>
      <c r="CD53" s="161"/>
      <c r="CE53" s="161"/>
      <c r="CF53" s="161"/>
      <c r="CG53" s="161"/>
      <c r="CH53" s="161"/>
      <c r="CI53" s="162"/>
      <c r="CJ53" s="162"/>
      <c r="CK53" s="162"/>
      <c r="CL53" s="162"/>
      <c r="CM53" s="162"/>
      <c r="CN53" s="162"/>
      <c r="CO53" s="162"/>
      <c r="CP53" s="162"/>
      <c r="CQ53" s="162"/>
      <c r="CR53" s="162"/>
      <c r="CS53" s="162"/>
      <c r="CT53" s="162"/>
      <c r="CU53" s="162"/>
      <c r="CV53" s="162"/>
      <c r="CW53" s="162"/>
      <c r="CX53" s="162"/>
    </row>
    <row r="54" spans="1:102" ht="15" customHeight="1" thickTop="1" thickBot="1">
      <c r="A54" s="132"/>
      <c r="B54" s="132"/>
      <c r="C54" s="156" t="str">
        <f>IF(MasterSheet!$A$1=1,MasterSheet!C201,MasterSheet!B201)</f>
        <v>Tekuća potrošnja lokalne samouprave</v>
      </c>
      <c r="D54" s="140">
        <f>+D53-D81</f>
        <v>99290936.840000004</v>
      </c>
      <c r="E54" s="157">
        <v>3.0000466134098458</v>
      </c>
      <c r="F54" s="140">
        <f>F53-F81</f>
        <v>147109825.1925</v>
      </c>
      <c r="G54" s="141">
        <f t="shared" si="0"/>
        <v>4.2543111481679627</v>
      </c>
      <c r="H54" s="333">
        <f>H53-H81</f>
        <v>170462425.41300002</v>
      </c>
      <c r="I54" s="357">
        <f t="shared" si="0"/>
        <v>4.7024117355310349</v>
      </c>
      <c r="J54" s="333">
        <f>J53-J81</f>
        <v>163410936.36000001</v>
      </c>
      <c r="K54" s="357">
        <f t="shared" si="0"/>
        <v>4.3310611280148423</v>
      </c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  <c r="BI54" s="161"/>
      <c r="BJ54" s="161"/>
      <c r="BK54" s="161"/>
      <c r="BL54" s="161"/>
      <c r="BM54" s="161"/>
      <c r="BN54" s="161"/>
      <c r="BO54" s="161"/>
      <c r="BP54" s="161"/>
      <c r="BQ54" s="161"/>
      <c r="BR54" s="161"/>
      <c r="BS54" s="161"/>
      <c r="BT54" s="161"/>
      <c r="BU54" s="161"/>
      <c r="BV54" s="161"/>
      <c r="BW54" s="161"/>
      <c r="BX54" s="161"/>
      <c r="BY54" s="161"/>
      <c r="BZ54" s="161"/>
      <c r="CA54" s="161"/>
      <c r="CB54" s="161"/>
      <c r="CC54" s="161"/>
      <c r="CD54" s="161"/>
      <c r="CE54" s="161"/>
      <c r="CF54" s="161"/>
      <c r="CG54" s="161"/>
      <c r="CH54" s="161"/>
      <c r="CI54" s="162"/>
      <c r="CJ54" s="162"/>
      <c r="CK54" s="162"/>
      <c r="CL54" s="162"/>
      <c r="CM54" s="162"/>
      <c r="CN54" s="162"/>
      <c r="CO54" s="162"/>
      <c r="CP54" s="162"/>
      <c r="CQ54" s="162"/>
      <c r="CR54" s="162"/>
      <c r="CS54" s="162"/>
      <c r="CT54" s="162"/>
      <c r="CU54" s="162"/>
      <c r="CV54" s="162"/>
      <c r="CW54" s="162"/>
      <c r="CX54" s="162"/>
    </row>
    <row r="55" spans="1:102" ht="15" customHeight="1" thickTop="1">
      <c r="A55" s="132"/>
      <c r="B55" s="132"/>
      <c r="C55" s="158" t="str">
        <f>IF(MasterSheet!$A$1=1,MasterSheet!C202,MasterSheet!B202)</f>
        <v>Tekući izdaci</v>
      </c>
      <c r="D55" s="143">
        <f>+D56+D62+D63+D65+D66+D67+D68+D64</f>
        <v>63224762.610000007</v>
      </c>
      <c r="E55" s="144">
        <v>1.9107631875566295</v>
      </c>
      <c r="F55" s="143">
        <f>+F56+F62+F63+F65+F66+F67+F68+F64</f>
        <v>64292739.54999999</v>
      </c>
      <c r="G55" s="329">
        <f t="shared" si="0"/>
        <v>1.8593001402585378</v>
      </c>
      <c r="H55" s="349">
        <f>+H56+H62+H63+H65+H66+H67+H68+H64</f>
        <v>81103981.883000001</v>
      </c>
      <c r="I55" s="360">
        <f t="shared" si="1"/>
        <v>2.2373512243586209</v>
      </c>
      <c r="J55" s="349">
        <f>+J56+J62+J63+J65+J66+J67+J68+J64</f>
        <v>78974895.13000001</v>
      </c>
      <c r="K55" s="360">
        <f t="shared" si="1"/>
        <v>2.0931591606148956</v>
      </c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161"/>
      <c r="BN55" s="161"/>
      <c r="BO55" s="161"/>
      <c r="BP55" s="161"/>
      <c r="BQ55" s="161"/>
      <c r="BR55" s="161"/>
      <c r="BS55" s="161"/>
      <c r="BT55" s="161"/>
      <c r="BU55" s="161"/>
      <c r="BV55" s="161"/>
      <c r="BW55" s="161"/>
      <c r="BX55" s="161"/>
      <c r="BY55" s="161"/>
      <c r="BZ55" s="161"/>
      <c r="CA55" s="161"/>
      <c r="CB55" s="161"/>
      <c r="CC55" s="161"/>
      <c r="CD55" s="161"/>
      <c r="CE55" s="161"/>
      <c r="CF55" s="161"/>
      <c r="CG55" s="161"/>
      <c r="CH55" s="161"/>
      <c r="CI55" s="162"/>
      <c r="CJ55" s="162"/>
      <c r="CK55" s="162"/>
      <c r="CL55" s="162"/>
      <c r="CM55" s="162"/>
      <c r="CN55" s="162"/>
      <c r="CO55" s="162"/>
      <c r="CP55" s="162"/>
      <c r="CQ55" s="162"/>
      <c r="CR55" s="162"/>
      <c r="CS55" s="162"/>
      <c r="CT55" s="162"/>
      <c r="CU55" s="162"/>
      <c r="CV55" s="162"/>
      <c r="CW55" s="162"/>
      <c r="CX55" s="162"/>
    </row>
    <row r="56" spans="1:102" ht="15" customHeight="1">
      <c r="A56" s="132"/>
      <c r="B56" s="132"/>
      <c r="C56" s="159" t="str">
        <f>IF(MasterSheet!$A$1=1,MasterSheet!C203,MasterSheet!B203)</f>
        <v>Bruto zarade i doprinosi na teret poslodavca</v>
      </c>
      <c r="D56" s="149">
        <f>+SUM(D57:D61)</f>
        <v>36040618.039999999</v>
      </c>
      <c r="E56" s="150">
        <v>1.0885115687103593</v>
      </c>
      <c r="F56" s="149">
        <v>36835921.669999994</v>
      </c>
      <c r="G56" s="329">
        <f t="shared" si="0"/>
        <v>1.0652685638682435</v>
      </c>
      <c r="H56" s="350">
        <v>46614673.850000001</v>
      </c>
      <c r="I56" s="358">
        <f t="shared" si="1"/>
        <v>1.2859220372413793</v>
      </c>
      <c r="J56" s="149">
        <v>45098519.069999993</v>
      </c>
      <c r="K56" s="358">
        <f t="shared" si="1"/>
        <v>1.1952960262390668</v>
      </c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161"/>
      <c r="BS56" s="161"/>
      <c r="BT56" s="161"/>
      <c r="BU56" s="161"/>
      <c r="BV56" s="161"/>
      <c r="BW56" s="161"/>
      <c r="BX56" s="161"/>
      <c r="BY56" s="161"/>
      <c r="BZ56" s="161"/>
      <c r="CA56" s="161"/>
      <c r="CB56" s="161"/>
      <c r="CC56" s="161"/>
      <c r="CD56" s="161"/>
      <c r="CE56" s="161"/>
      <c r="CF56" s="161"/>
      <c r="CG56" s="161"/>
      <c r="CH56" s="161"/>
      <c r="CI56" s="162"/>
      <c r="CJ56" s="162"/>
      <c r="CK56" s="162"/>
      <c r="CL56" s="162"/>
      <c r="CM56" s="162"/>
      <c r="CN56" s="162"/>
      <c r="CO56" s="162"/>
      <c r="CP56" s="162"/>
      <c r="CQ56" s="162"/>
      <c r="CR56" s="162"/>
      <c r="CS56" s="162"/>
      <c r="CT56" s="162"/>
      <c r="CU56" s="162"/>
      <c r="CV56" s="162"/>
      <c r="CW56" s="162"/>
      <c r="CX56" s="162"/>
    </row>
    <row r="57" spans="1:102" ht="15" hidden="1" customHeight="1">
      <c r="A57" s="132"/>
      <c r="B57" s="132"/>
      <c r="C57" s="160" t="str">
        <f>IF(MasterSheet!$A$1=1,MasterSheet!C204,MasterSheet!B204)</f>
        <v>Neto zarade</v>
      </c>
      <c r="D57" s="146">
        <v>25093925.329999998</v>
      </c>
      <c r="E57" s="147">
        <v>0.75789566082754456</v>
      </c>
      <c r="F57" s="146">
        <v>24202511.635679998</v>
      </c>
      <c r="G57" s="329">
        <f t="shared" si="0"/>
        <v>0.69991936249399922</v>
      </c>
      <c r="H57" s="331">
        <v>24565549.310215194</v>
      </c>
      <c r="I57" s="358">
        <f t="shared" si="1"/>
        <v>0.67767032579903985</v>
      </c>
      <c r="J57" s="149">
        <v>45098519.069999993</v>
      </c>
      <c r="K57" s="358">
        <f t="shared" si="1"/>
        <v>1.1952960262390668</v>
      </c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2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62"/>
      <c r="CW57" s="162"/>
      <c r="CX57" s="162"/>
    </row>
    <row r="58" spans="1:102" ht="15" hidden="1" customHeight="1">
      <c r="A58" s="132"/>
      <c r="B58" s="132"/>
      <c r="C58" s="160" t="str">
        <f>IF(MasterSheet!$A$1=1,MasterSheet!C205,MasterSheet!B205)</f>
        <v>Porez na zarade</v>
      </c>
      <c r="D58" s="146">
        <v>2345281.56</v>
      </c>
      <c r="E58" s="147">
        <v>7.0833028088190877E-2</v>
      </c>
      <c r="F58" s="146">
        <v>1466600.5179000001</v>
      </c>
      <c r="G58" s="329">
        <f t="shared" si="0"/>
        <v>4.2413040223835283E-2</v>
      </c>
      <c r="H58" s="331">
        <v>1488599.5256685</v>
      </c>
      <c r="I58" s="358">
        <f t="shared" si="1"/>
        <v>4.1064814501200003E-2</v>
      </c>
      <c r="J58" s="331"/>
      <c r="K58" s="358">
        <f t="shared" si="1"/>
        <v>0</v>
      </c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1"/>
      <c r="BR58" s="161"/>
      <c r="BS58" s="161"/>
      <c r="BT58" s="161"/>
      <c r="BU58" s="161"/>
      <c r="BV58" s="161"/>
      <c r="BW58" s="161"/>
      <c r="BX58" s="161"/>
      <c r="BY58" s="161"/>
      <c r="BZ58" s="161"/>
      <c r="CA58" s="161"/>
      <c r="CB58" s="161"/>
      <c r="CC58" s="161"/>
      <c r="CD58" s="202"/>
      <c r="CE58" s="161"/>
      <c r="CF58" s="161"/>
      <c r="CG58" s="161"/>
      <c r="CH58" s="161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</row>
    <row r="59" spans="1:102" ht="15" hidden="1" customHeight="1">
      <c r="A59" s="132"/>
      <c r="B59" s="132"/>
      <c r="C59" s="160" t="str">
        <f>IF(MasterSheet!$A$1=1,MasterSheet!C206,MasterSheet!B206)</f>
        <v>Doprinosi na teret zaposlenog</v>
      </c>
      <c r="D59" s="146">
        <v>5572315.9400000004</v>
      </c>
      <c r="E59" s="147">
        <v>0.16829706855934765</v>
      </c>
      <c r="F59" s="146">
        <v>3520622.6124300002</v>
      </c>
      <c r="G59" s="329">
        <f t="shared" si="0"/>
        <v>0.10181389318459182</v>
      </c>
      <c r="H59" s="331">
        <v>3573431.9516164497</v>
      </c>
      <c r="I59" s="358">
        <f t="shared" si="1"/>
        <v>9.8577433148040003E-2</v>
      </c>
      <c r="J59" s="331"/>
      <c r="K59" s="358">
        <f t="shared" si="1"/>
        <v>0</v>
      </c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  <c r="BI59" s="161"/>
      <c r="BJ59" s="161"/>
      <c r="BK59" s="161"/>
      <c r="BL59" s="161"/>
      <c r="BM59" s="161"/>
      <c r="BN59" s="161"/>
      <c r="BO59" s="161"/>
      <c r="BP59" s="161"/>
      <c r="BQ59" s="161"/>
      <c r="BR59" s="161"/>
      <c r="BS59" s="161"/>
      <c r="BT59" s="161"/>
      <c r="BU59" s="161"/>
      <c r="BV59" s="161"/>
      <c r="BW59" s="161"/>
      <c r="BX59" s="161"/>
      <c r="BY59" s="161"/>
      <c r="BZ59" s="161"/>
      <c r="CA59" s="161"/>
      <c r="CB59" s="161"/>
      <c r="CC59" s="161"/>
      <c r="CD59" s="161"/>
      <c r="CE59" s="161"/>
      <c r="CF59" s="161"/>
      <c r="CG59" s="161"/>
      <c r="CH59" s="161"/>
      <c r="CI59" s="162"/>
      <c r="CJ59" s="162"/>
      <c r="CK59" s="162"/>
      <c r="CL59" s="162"/>
      <c r="CM59" s="162"/>
      <c r="CN59" s="162"/>
      <c r="CO59" s="162"/>
      <c r="CP59" s="162"/>
      <c r="CQ59" s="162"/>
      <c r="CR59" s="162"/>
      <c r="CS59" s="162"/>
      <c r="CT59" s="162"/>
      <c r="CU59" s="162"/>
      <c r="CV59" s="162"/>
      <c r="CW59" s="162"/>
      <c r="CX59" s="162"/>
    </row>
    <row r="60" spans="1:102" ht="15" hidden="1" customHeight="1">
      <c r="A60" s="132"/>
      <c r="B60" s="132"/>
      <c r="C60" s="160" t="str">
        <f>IF(MasterSheet!$A$1=1,MasterSheet!C207,MasterSheet!B207)</f>
        <v>Doprinosi na teret poslodavca</v>
      </c>
      <c r="D60" s="146">
        <v>2698145.06</v>
      </c>
      <c r="E60" s="147">
        <v>8.1490337058290549E-2</v>
      </c>
      <c r="F60" s="146">
        <v>1688949.3070800002</v>
      </c>
      <c r="G60" s="329">
        <f t="shared" si="0"/>
        <v>4.8843208510367567E-2</v>
      </c>
      <c r="H60" s="331">
        <v>1714283.5466862</v>
      </c>
      <c r="I60" s="358">
        <f t="shared" si="1"/>
        <v>4.7290580598239998E-2</v>
      </c>
      <c r="J60" s="331"/>
      <c r="K60" s="358">
        <f t="shared" si="1"/>
        <v>0</v>
      </c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1"/>
      <c r="BV60" s="161"/>
      <c r="BW60" s="161"/>
      <c r="BX60" s="161"/>
      <c r="BY60" s="161"/>
      <c r="BZ60" s="161"/>
      <c r="CA60" s="161"/>
      <c r="CB60" s="161"/>
      <c r="CC60" s="161"/>
      <c r="CD60" s="161"/>
      <c r="CE60" s="161"/>
      <c r="CF60" s="161"/>
      <c r="CG60" s="161"/>
      <c r="CH60" s="161"/>
      <c r="CI60" s="162"/>
      <c r="CJ60" s="162"/>
      <c r="CK60" s="162"/>
      <c r="CL60" s="162"/>
      <c r="CM60" s="162"/>
      <c r="CN60" s="162"/>
      <c r="CO60" s="162"/>
      <c r="CP60" s="162"/>
      <c r="CQ60" s="162"/>
      <c r="CR60" s="162"/>
      <c r="CS60" s="162"/>
      <c r="CT60" s="162"/>
      <c r="CU60" s="162"/>
      <c r="CV60" s="162"/>
      <c r="CW60" s="162"/>
      <c r="CX60" s="162"/>
    </row>
    <row r="61" spans="1:102" ht="15" hidden="1" customHeight="1">
      <c r="A61" s="134"/>
      <c r="B61" s="134"/>
      <c r="C61" s="160" t="str">
        <f>IF(MasterSheet!$A$1=1,MasterSheet!C208,MasterSheet!B208)</f>
        <v>Prirez na porez</v>
      </c>
      <c r="D61" s="146">
        <v>330950.15000000002</v>
      </c>
      <c r="E61" s="147">
        <v>9.9954741769858052E-3</v>
      </c>
      <c r="F61" s="146">
        <v>262311.82613999996</v>
      </c>
      <c r="G61" s="329">
        <f t="shared" si="0"/>
        <v>7.5858707926776351E-3</v>
      </c>
      <c r="H61" s="331">
        <v>266246.50353209995</v>
      </c>
      <c r="I61" s="358">
        <f t="shared" si="1"/>
        <v>7.3447311319199985E-3</v>
      </c>
      <c r="J61" s="331"/>
      <c r="K61" s="358">
        <f t="shared" si="1"/>
        <v>0</v>
      </c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1"/>
      <c r="BN61" s="161"/>
      <c r="BO61" s="161"/>
      <c r="BP61" s="161"/>
      <c r="BQ61" s="161"/>
      <c r="BR61" s="161"/>
      <c r="BS61" s="161"/>
      <c r="BT61" s="161"/>
      <c r="BU61" s="161"/>
      <c r="BV61" s="161"/>
      <c r="BW61" s="161"/>
      <c r="BX61" s="161"/>
      <c r="BY61" s="161"/>
      <c r="BZ61" s="161"/>
      <c r="CA61" s="161"/>
      <c r="CB61" s="161"/>
      <c r="CC61" s="161"/>
      <c r="CD61" s="161"/>
      <c r="CE61" s="161"/>
      <c r="CF61" s="161"/>
      <c r="CG61" s="161"/>
      <c r="CH61" s="161"/>
      <c r="CI61" s="162"/>
      <c r="CJ61" s="162"/>
      <c r="CK61" s="162"/>
      <c r="CL61" s="162"/>
      <c r="CM61" s="162"/>
      <c r="CN61" s="162"/>
      <c r="CO61" s="162"/>
      <c r="CP61" s="162"/>
      <c r="CQ61" s="162"/>
      <c r="CR61" s="162"/>
      <c r="CS61" s="162"/>
      <c r="CT61" s="162"/>
      <c r="CU61" s="162"/>
      <c r="CV61" s="162"/>
      <c r="CW61" s="162"/>
      <c r="CX61" s="162"/>
    </row>
    <row r="62" spans="1:102" ht="15" customHeight="1">
      <c r="A62" s="134"/>
      <c r="B62" s="134"/>
      <c r="C62" s="159" t="str">
        <f>IF(MasterSheet!$A$1=1,MasterSheet!C209,MasterSheet!B209)</f>
        <v>Ostala lična primanja</v>
      </c>
      <c r="D62" s="149">
        <v>2483676.67</v>
      </c>
      <c r="E62" s="150">
        <v>7.5012886439142251E-2</v>
      </c>
      <c r="F62" s="149">
        <v>2308248.6</v>
      </c>
      <c r="G62" s="329">
        <f t="shared" si="0"/>
        <v>6.67529020503774E-2</v>
      </c>
      <c r="H62" s="350">
        <v>5051688.9400000004</v>
      </c>
      <c r="I62" s="358">
        <f t="shared" si="1"/>
        <v>0.13935693627586207</v>
      </c>
      <c r="J62" s="149">
        <v>4422209.4800000004</v>
      </c>
      <c r="K62" s="358">
        <f t="shared" si="1"/>
        <v>0.11720671826133053</v>
      </c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1"/>
      <c r="BN62" s="161"/>
      <c r="BO62" s="161"/>
      <c r="BP62" s="161"/>
      <c r="BQ62" s="161"/>
      <c r="BR62" s="161"/>
      <c r="BS62" s="161"/>
      <c r="BT62" s="161"/>
      <c r="BU62" s="161"/>
      <c r="BV62" s="161"/>
      <c r="BW62" s="161"/>
      <c r="BX62" s="161"/>
      <c r="BY62" s="161"/>
      <c r="BZ62" s="161"/>
      <c r="CA62" s="161"/>
      <c r="CB62" s="161"/>
      <c r="CC62" s="161"/>
      <c r="CD62" s="161"/>
      <c r="CE62" s="161"/>
      <c r="CF62" s="161"/>
      <c r="CG62" s="161"/>
      <c r="CH62" s="161"/>
      <c r="CI62" s="162"/>
      <c r="CJ62" s="162"/>
      <c r="CK62" s="162"/>
      <c r="CL62" s="162"/>
      <c r="CM62" s="162"/>
      <c r="CN62" s="162"/>
      <c r="CO62" s="162"/>
      <c r="CP62" s="162"/>
      <c r="CQ62" s="162"/>
      <c r="CR62" s="162"/>
      <c r="CS62" s="162"/>
      <c r="CT62" s="162"/>
      <c r="CU62" s="162"/>
      <c r="CV62" s="162"/>
      <c r="CW62" s="162"/>
      <c r="CX62" s="162"/>
    </row>
    <row r="63" spans="1:102" ht="15" customHeight="1">
      <c r="A63" s="134"/>
      <c r="B63" s="134"/>
      <c r="C63" s="159" t="str">
        <f>IF(MasterSheet!$A$1=1,MasterSheet!C210,MasterSheet!B210)</f>
        <v>Rashodi za materijal i usluge</v>
      </c>
      <c r="D63" s="149">
        <v>15003900.02</v>
      </c>
      <c r="E63" s="150">
        <v>0.45315312654787065</v>
      </c>
      <c r="F63" s="149">
        <v>14404200.050000001</v>
      </c>
      <c r="G63" s="329">
        <f t="shared" si="0"/>
        <v>0.41655918476532</v>
      </c>
      <c r="H63" s="350">
        <v>16570787.253</v>
      </c>
      <c r="I63" s="358">
        <f t="shared" si="1"/>
        <v>0.45712516559999999</v>
      </c>
      <c r="J63" s="350">
        <v>15302758.890000001</v>
      </c>
      <c r="K63" s="358">
        <f t="shared" si="1"/>
        <v>0.40558597641134375</v>
      </c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61"/>
      <c r="BY63" s="161"/>
      <c r="BZ63" s="161"/>
      <c r="CA63" s="161"/>
      <c r="CB63" s="161"/>
      <c r="CC63" s="161"/>
      <c r="CD63" s="161"/>
      <c r="CE63" s="161"/>
      <c r="CF63" s="161"/>
      <c r="CG63" s="161"/>
      <c r="CH63" s="161"/>
      <c r="CI63" s="162"/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</row>
    <row r="64" spans="1:102" ht="15" customHeight="1">
      <c r="A64" s="132"/>
      <c r="B64" s="132"/>
      <c r="C64" s="159" t="str">
        <f>IF(MasterSheet!$A$1=1,MasterSheet!C211,MasterSheet!B211)</f>
        <v>Tekuće održavanje</v>
      </c>
      <c r="D64" s="149">
        <v>3852982.72</v>
      </c>
      <c r="E64" s="150">
        <v>0.12024999758381152</v>
      </c>
      <c r="F64" s="149">
        <v>3951278.9599999995</v>
      </c>
      <c r="G64" s="329">
        <f t="shared" si="0"/>
        <v>0.11426816738482892</v>
      </c>
      <c r="H64" s="350">
        <v>4761373.5799999982</v>
      </c>
      <c r="I64" s="358">
        <f t="shared" si="1"/>
        <v>0.13134823668965512</v>
      </c>
      <c r="J64" s="149">
        <v>5731511.8699999982</v>
      </c>
      <c r="K64" s="358">
        <f t="shared" si="1"/>
        <v>0.15190861038961034</v>
      </c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1"/>
      <c r="BQ64" s="161"/>
      <c r="BR64" s="161"/>
      <c r="BS64" s="161"/>
      <c r="BT64" s="161"/>
      <c r="BU64" s="161"/>
      <c r="BV64" s="161"/>
      <c r="BW64" s="161"/>
      <c r="BX64" s="161"/>
      <c r="BY64" s="161"/>
      <c r="BZ64" s="161"/>
      <c r="CA64" s="161"/>
      <c r="CB64" s="161"/>
      <c r="CC64" s="161"/>
      <c r="CD64" s="161"/>
      <c r="CE64" s="161"/>
      <c r="CF64" s="161"/>
      <c r="CG64" s="161"/>
      <c r="CH64" s="161"/>
      <c r="CI64" s="162"/>
      <c r="CJ64" s="162"/>
      <c r="CK64" s="162"/>
      <c r="CL64" s="162"/>
      <c r="CM64" s="162"/>
      <c r="CN64" s="162"/>
      <c r="CO64" s="162"/>
      <c r="CP64" s="162"/>
      <c r="CQ64" s="162"/>
      <c r="CR64" s="162"/>
      <c r="CS64" s="162"/>
      <c r="CT64" s="162"/>
      <c r="CU64" s="162"/>
      <c r="CV64" s="162"/>
      <c r="CW64" s="162"/>
      <c r="CX64" s="162"/>
    </row>
    <row r="65" spans="1:102" ht="15" customHeight="1">
      <c r="A65" s="132"/>
      <c r="B65" s="132"/>
      <c r="C65" s="159" t="str">
        <f>IF(MasterSheet!$A$1=1,MasterSheet!C212,MasterSheet!B212)</f>
        <v>Kamate</v>
      </c>
      <c r="D65" s="149">
        <v>3347292.06</v>
      </c>
      <c r="E65" s="150">
        <v>0.10109610570824523</v>
      </c>
      <c r="F65" s="149">
        <v>3385393.0399999996</v>
      </c>
      <c r="G65" s="329">
        <f t="shared" si="0"/>
        <v>9.7903150467046465E-2</v>
      </c>
      <c r="H65" s="350">
        <v>4442822.2999999989</v>
      </c>
      <c r="I65" s="358">
        <f t="shared" si="1"/>
        <v>0.12256061517241376</v>
      </c>
      <c r="J65" s="149">
        <v>4099927.0799999996</v>
      </c>
      <c r="K65" s="358">
        <f t="shared" si="1"/>
        <v>0.10866491068115558</v>
      </c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61"/>
      <c r="BY65" s="161"/>
      <c r="BZ65" s="161"/>
      <c r="CA65" s="161"/>
      <c r="CB65" s="161"/>
      <c r="CC65" s="161"/>
      <c r="CD65" s="161"/>
      <c r="CE65" s="161"/>
      <c r="CF65" s="161"/>
      <c r="CG65" s="161"/>
      <c r="CH65" s="161"/>
      <c r="CI65" s="162"/>
      <c r="CJ65" s="162"/>
      <c r="CK65" s="162"/>
      <c r="CL65" s="162"/>
      <c r="CM65" s="162"/>
      <c r="CN65" s="162"/>
      <c r="CO65" s="162"/>
      <c r="CP65" s="162"/>
      <c r="CQ65" s="162"/>
      <c r="CR65" s="162"/>
      <c r="CS65" s="162"/>
      <c r="CT65" s="162"/>
      <c r="CU65" s="162"/>
      <c r="CV65" s="162"/>
      <c r="CW65" s="162"/>
      <c r="CX65" s="162"/>
    </row>
    <row r="66" spans="1:102" ht="15" customHeight="1">
      <c r="A66" s="132"/>
      <c r="B66" s="132"/>
      <c r="C66" s="159" t="str">
        <f>IF(MasterSheet!$A$1=1,MasterSheet!C213,MasterSheet!B213)</f>
        <v>Renta</v>
      </c>
      <c r="D66" s="149">
        <v>435777.18</v>
      </c>
      <c r="E66" s="150">
        <v>1.3161497432799757E-2</v>
      </c>
      <c r="F66" s="149">
        <v>455172.39</v>
      </c>
      <c r="G66" s="329">
        <f t="shared" si="0"/>
        <v>1.3163260649527169E-2</v>
      </c>
      <c r="H66" s="350">
        <v>583055.70000000007</v>
      </c>
      <c r="I66" s="358">
        <f t="shared" si="1"/>
        <v>1.6084295172413794E-2</v>
      </c>
      <c r="J66" s="149">
        <v>505241.3600000001</v>
      </c>
      <c r="K66" s="358">
        <f t="shared" si="1"/>
        <v>1.3390971640604297E-2</v>
      </c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1"/>
      <c r="BN66" s="161"/>
      <c r="BO66" s="161"/>
      <c r="BP66" s="161"/>
      <c r="BQ66" s="161"/>
      <c r="BR66" s="161"/>
      <c r="BS66" s="161"/>
      <c r="BT66" s="161"/>
      <c r="BU66" s="161"/>
      <c r="BV66" s="161"/>
      <c r="BW66" s="161"/>
      <c r="BX66" s="161"/>
      <c r="BY66" s="161"/>
      <c r="BZ66" s="161"/>
      <c r="CA66" s="161"/>
      <c r="CB66" s="161"/>
      <c r="CC66" s="161"/>
      <c r="CD66" s="161"/>
      <c r="CE66" s="161"/>
      <c r="CF66" s="161"/>
      <c r="CG66" s="161"/>
      <c r="CH66" s="161"/>
      <c r="CI66" s="162"/>
      <c r="CJ66" s="162"/>
      <c r="CK66" s="162"/>
      <c r="CL66" s="162"/>
      <c r="CM66" s="162"/>
      <c r="CN66" s="162"/>
      <c r="CO66" s="162"/>
      <c r="CP66" s="162"/>
      <c r="CQ66" s="162"/>
      <c r="CR66" s="162"/>
      <c r="CS66" s="162"/>
      <c r="CT66" s="162"/>
      <c r="CU66" s="162"/>
      <c r="CV66" s="162"/>
      <c r="CW66" s="162"/>
      <c r="CX66" s="162"/>
    </row>
    <row r="67" spans="1:102" ht="15" customHeight="1">
      <c r="A67" s="132"/>
      <c r="B67" s="132"/>
      <c r="C67" s="159" t="str">
        <f>IF(MasterSheet!$A$1=1,MasterSheet!C214,MasterSheet!B214)</f>
        <v>Subvencije</v>
      </c>
      <c r="D67" s="149">
        <v>758994.65</v>
      </c>
      <c r="E67" s="150">
        <v>2.2923426457263668E-2</v>
      </c>
      <c r="F67" s="149">
        <v>417432.82999999996</v>
      </c>
      <c r="G67" s="329">
        <f t="shared" si="0"/>
        <v>1.2071859510107289E-2</v>
      </c>
      <c r="H67" s="350">
        <v>667323.80999999994</v>
      </c>
      <c r="I67" s="358">
        <f t="shared" si="1"/>
        <v>1.8408932689655169E-2</v>
      </c>
      <c r="J67" s="149">
        <v>725330.73</v>
      </c>
      <c r="K67" s="358">
        <f t="shared" si="1"/>
        <v>1.9224244102835939E-2</v>
      </c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1"/>
      <c r="CD67" s="161"/>
      <c r="CE67" s="161"/>
      <c r="CF67" s="161"/>
      <c r="CG67" s="161"/>
      <c r="CH67" s="161"/>
      <c r="CI67" s="162"/>
      <c r="CJ67" s="162"/>
      <c r="CK67" s="162"/>
      <c r="CL67" s="162"/>
      <c r="CM67" s="162"/>
      <c r="CN67" s="162"/>
      <c r="CO67" s="162"/>
      <c r="CP67" s="162"/>
      <c r="CQ67" s="162"/>
      <c r="CR67" s="162"/>
      <c r="CS67" s="162"/>
      <c r="CT67" s="162"/>
      <c r="CU67" s="162"/>
      <c r="CV67" s="162"/>
      <c r="CW67" s="162"/>
      <c r="CX67" s="162"/>
    </row>
    <row r="68" spans="1:102" ht="15" customHeight="1">
      <c r="A68" s="132"/>
      <c r="B68" s="132"/>
      <c r="C68" s="159" t="str">
        <f>IF(MasterSheet!$A$1=1,MasterSheet!C215,MasterSheet!B215)</f>
        <v>Ostali izdaci</v>
      </c>
      <c r="D68" s="149">
        <v>1301521.27</v>
      </c>
      <c r="E68" s="150">
        <v>3.6654578677136819E-2</v>
      </c>
      <c r="F68" s="149">
        <v>2535092.0100000002</v>
      </c>
      <c r="G68" s="329">
        <f t="shared" si="0"/>
        <v>7.3313051563087428E-2</v>
      </c>
      <c r="H68" s="350">
        <v>2412256.4500000002</v>
      </c>
      <c r="I68" s="358">
        <f t="shared" si="1"/>
        <v>6.6545005517241393E-2</v>
      </c>
      <c r="J68" s="149">
        <v>3089396.65</v>
      </c>
      <c r="K68" s="358">
        <f t="shared" si="1"/>
        <v>8.1881702888947777E-2</v>
      </c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1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61"/>
      <c r="BY68" s="161"/>
      <c r="BZ68" s="161"/>
      <c r="CA68" s="161"/>
      <c r="CB68" s="161"/>
      <c r="CC68" s="161"/>
      <c r="CD68" s="161"/>
      <c r="CE68" s="161"/>
      <c r="CF68" s="161"/>
      <c r="CG68" s="161"/>
      <c r="CH68" s="161"/>
      <c r="CI68" s="162"/>
      <c r="CJ68" s="162"/>
      <c r="CK68" s="162"/>
      <c r="CL68" s="162"/>
      <c r="CM68" s="162"/>
      <c r="CN68" s="162"/>
      <c r="CO68" s="162"/>
      <c r="CP68" s="162"/>
      <c r="CQ68" s="162"/>
      <c r="CR68" s="162"/>
      <c r="CS68" s="162"/>
      <c r="CT68" s="162"/>
      <c r="CU68" s="162"/>
      <c r="CV68" s="162"/>
      <c r="CW68" s="162"/>
      <c r="CX68" s="162"/>
    </row>
    <row r="69" spans="1:102" ht="15" customHeight="1">
      <c r="A69" s="132"/>
      <c r="B69" s="132"/>
      <c r="C69" s="159" t="str">
        <f>IF(MasterSheet!$A$1=1,MasterSheet!C216,MasterSheet!B216)</f>
        <v>Transferi za socijalnu zaštitu</v>
      </c>
      <c r="D69" s="149">
        <v>436472.52</v>
      </c>
      <c r="E69" s="150">
        <v>1.3182498338870433E-2</v>
      </c>
      <c r="F69" s="149">
        <v>604518.25249999994</v>
      </c>
      <c r="G69" s="329">
        <f t="shared" si="0"/>
        <v>1.7482236400705627E-2</v>
      </c>
      <c r="H69" s="350">
        <v>817712.74</v>
      </c>
      <c r="I69" s="358">
        <f t="shared" si="1"/>
        <v>2.2557592827586206E-2</v>
      </c>
      <c r="J69" s="350">
        <v>1094549.17</v>
      </c>
      <c r="K69" s="358">
        <f t="shared" si="1"/>
        <v>2.9010049562682213E-2</v>
      </c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161"/>
      <c r="CA69" s="161"/>
      <c r="CB69" s="161"/>
      <c r="CC69" s="161"/>
      <c r="CD69" s="161"/>
      <c r="CE69" s="161"/>
      <c r="CF69" s="161"/>
      <c r="CG69" s="161"/>
      <c r="CH69" s="161"/>
      <c r="CI69" s="162"/>
      <c r="CJ69" s="162"/>
      <c r="CK69" s="162"/>
      <c r="CL69" s="162"/>
      <c r="CM69" s="162"/>
      <c r="CN69" s="162"/>
      <c r="CO69" s="162"/>
      <c r="CP69" s="162"/>
      <c r="CQ69" s="162"/>
      <c r="CR69" s="162"/>
      <c r="CS69" s="162"/>
      <c r="CT69" s="162"/>
      <c r="CU69" s="162"/>
      <c r="CV69" s="162"/>
      <c r="CW69" s="162"/>
      <c r="CX69" s="162"/>
    </row>
    <row r="70" spans="1:102" ht="15" hidden="1" customHeight="1">
      <c r="A70" s="132"/>
      <c r="B70" s="132"/>
      <c r="C70" s="160" t="str">
        <f>IF(MasterSheet!$A$1=1,MasterSheet!C217,MasterSheet!B217)</f>
        <v>Prava iz oblasti socijalne zaštite</v>
      </c>
      <c r="D70" s="146">
        <v>436472.52</v>
      </c>
      <c r="E70" s="147">
        <v>1.3182498338870433E-2</v>
      </c>
      <c r="F70" s="146">
        <v>604518.25249999994</v>
      </c>
      <c r="G70" s="329">
        <f t="shared" si="0"/>
        <v>1.7482236400705627E-2</v>
      </c>
      <c r="H70" s="331">
        <v>596208.6175500002</v>
      </c>
      <c r="I70" s="358">
        <f t="shared" si="1"/>
        <v>1.6447134277241385E-2</v>
      </c>
      <c r="J70" s="331"/>
      <c r="K70" s="358">
        <f t="shared" si="1"/>
        <v>0</v>
      </c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1"/>
      <c r="BR70" s="161"/>
      <c r="BS70" s="161"/>
      <c r="BT70" s="161"/>
      <c r="BU70" s="161"/>
      <c r="BV70" s="161"/>
      <c r="BW70" s="161"/>
      <c r="BX70" s="161"/>
      <c r="BY70" s="161"/>
      <c r="BZ70" s="161"/>
      <c r="CA70" s="161"/>
      <c r="CB70" s="161"/>
      <c r="CC70" s="161"/>
      <c r="CD70" s="161"/>
      <c r="CE70" s="161"/>
      <c r="CF70" s="161"/>
      <c r="CG70" s="161"/>
      <c r="CH70" s="161"/>
      <c r="CI70" s="162"/>
      <c r="CJ70" s="162"/>
      <c r="CK70" s="162"/>
      <c r="CL70" s="162"/>
      <c r="CM70" s="162"/>
      <c r="CN70" s="162"/>
      <c r="CO70" s="162"/>
      <c r="CP70" s="162"/>
      <c r="CQ70" s="162"/>
      <c r="CR70" s="162"/>
      <c r="CS70" s="162"/>
      <c r="CT70" s="162"/>
      <c r="CU70" s="162"/>
      <c r="CV70" s="162"/>
      <c r="CW70" s="162"/>
      <c r="CX70" s="162"/>
    </row>
    <row r="71" spans="1:102" ht="15" hidden="1" customHeight="1">
      <c r="A71" s="132"/>
      <c r="B71" s="132"/>
      <c r="C71" s="160" t="str">
        <f>IF(MasterSheet!$A$1=1,MasterSheet!C218,MasterSheet!B218)</f>
        <v>Sredstva za tehnološke viškove</v>
      </c>
      <c r="D71" s="146"/>
      <c r="E71" s="147">
        <v>0</v>
      </c>
      <c r="F71" s="146"/>
      <c r="G71" s="329">
        <f t="shared" si="0"/>
        <v>0</v>
      </c>
      <c r="H71" s="331"/>
      <c r="I71" s="358">
        <f t="shared" si="1"/>
        <v>0</v>
      </c>
      <c r="J71" s="331"/>
      <c r="K71" s="358">
        <f t="shared" si="1"/>
        <v>0</v>
      </c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61"/>
      <c r="BZ71" s="161"/>
      <c r="CA71" s="161"/>
      <c r="CB71" s="161"/>
      <c r="CC71" s="161"/>
      <c r="CD71" s="161"/>
      <c r="CE71" s="161"/>
      <c r="CF71" s="161"/>
      <c r="CG71" s="161"/>
      <c r="CH71" s="161"/>
      <c r="CI71" s="162"/>
      <c r="CJ71" s="162"/>
      <c r="CK71" s="162"/>
      <c r="CL71" s="162"/>
      <c r="CM71" s="162"/>
      <c r="CN71" s="162"/>
      <c r="CO71" s="162"/>
      <c r="CP71" s="162"/>
      <c r="CQ71" s="162"/>
      <c r="CR71" s="162"/>
      <c r="CS71" s="162"/>
      <c r="CT71" s="162"/>
      <c r="CU71" s="162"/>
      <c r="CV71" s="162"/>
      <c r="CW71" s="162"/>
      <c r="CX71" s="162"/>
    </row>
    <row r="72" spans="1:102" ht="15" hidden="1" customHeight="1">
      <c r="A72" s="132"/>
      <c r="B72" s="132"/>
      <c r="C72" s="160" t="str">
        <f>IF(MasterSheet!$A$1=1,MasterSheet!C219,MasterSheet!B219)</f>
        <v>Prava iz oblasti penzijskog i invalidskog osiguranja</v>
      </c>
      <c r="D72" s="146"/>
      <c r="E72" s="150">
        <v>0</v>
      </c>
      <c r="F72" s="146"/>
      <c r="G72" s="329">
        <f t="shared" si="0"/>
        <v>0</v>
      </c>
      <c r="H72" s="331"/>
      <c r="I72" s="358">
        <f t="shared" si="1"/>
        <v>0</v>
      </c>
      <c r="J72" s="331"/>
      <c r="K72" s="358">
        <f t="shared" si="1"/>
        <v>0</v>
      </c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161"/>
      <c r="BL72" s="161"/>
      <c r="BM72" s="161"/>
      <c r="BN72" s="161"/>
      <c r="BO72" s="161"/>
      <c r="BP72" s="161"/>
      <c r="BQ72" s="161"/>
      <c r="BR72" s="161"/>
      <c r="BS72" s="161"/>
      <c r="BT72" s="161"/>
      <c r="BU72" s="161"/>
      <c r="BV72" s="161"/>
      <c r="BW72" s="161"/>
      <c r="BX72" s="161"/>
      <c r="BY72" s="161"/>
      <c r="BZ72" s="161"/>
      <c r="CA72" s="161"/>
      <c r="CB72" s="161"/>
      <c r="CC72" s="161"/>
      <c r="CD72" s="161"/>
      <c r="CE72" s="161"/>
      <c r="CF72" s="161"/>
      <c r="CG72" s="161"/>
      <c r="CH72" s="161"/>
      <c r="CI72" s="162"/>
      <c r="CJ72" s="162"/>
      <c r="CK72" s="162"/>
      <c r="CL72" s="162"/>
      <c r="CM72" s="162"/>
      <c r="CN72" s="162"/>
      <c r="CO72" s="162"/>
      <c r="CP72" s="162"/>
      <c r="CQ72" s="162"/>
      <c r="CR72" s="162"/>
      <c r="CS72" s="162"/>
      <c r="CT72" s="162"/>
      <c r="CU72" s="162"/>
      <c r="CV72" s="162"/>
      <c r="CW72" s="162"/>
      <c r="CX72" s="162"/>
    </row>
    <row r="73" spans="1:102" ht="13.5" hidden="1" customHeight="1">
      <c r="A73" s="132"/>
      <c r="B73" s="132"/>
      <c r="C73" s="160" t="str">
        <f>IF(MasterSheet!$A$1=1,MasterSheet!C220,MasterSheet!B220)</f>
        <v>Ostala prava iz oblasti zdravstvene zaštite</v>
      </c>
      <c r="D73" s="146"/>
      <c r="E73" s="150">
        <v>0</v>
      </c>
      <c r="F73" s="146"/>
      <c r="G73" s="329">
        <f t="shared" si="0"/>
        <v>0</v>
      </c>
      <c r="H73" s="331"/>
      <c r="I73" s="358">
        <f t="shared" si="1"/>
        <v>0</v>
      </c>
      <c r="J73" s="331"/>
      <c r="K73" s="358">
        <f t="shared" si="1"/>
        <v>0</v>
      </c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1"/>
      <c r="BS73" s="161"/>
      <c r="BT73" s="161"/>
      <c r="BU73" s="161"/>
      <c r="BV73" s="161"/>
      <c r="BW73" s="161"/>
      <c r="BX73" s="161"/>
      <c r="BY73" s="161"/>
      <c r="BZ73" s="161"/>
      <c r="CA73" s="161"/>
      <c r="CB73" s="161"/>
      <c r="CC73" s="161"/>
      <c r="CD73" s="161"/>
      <c r="CE73" s="161"/>
      <c r="CF73" s="161"/>
      <c r="CG73" s="161"/>
      <c r="CH73" s="161"/>
      <c r="CI73" s="162"/>
      <c r="CJ73" s="162"/>
      <c r="CK73" s="162"/>
      <c r="CL73" s="162"/>
      <c r="CM73" s="162"/>
      <c r="CN73" s="162"/>
      <c r="CO73" s="162"/>
      <c r="CP73" s="162"/>
      <c r="CQ73" s="162"/>
      <c r="CR73" s="162"/>
      <c r="CS73" s="162"/>
      <c r="CT73" s="162"/>
      <c r="CU73" s="162"/>
      <c r="CV73" s="162"/>
      <c r="CW73" s="162"/>
      <c r="CX73" s="162"/>
    </row>
    <row r="74" spans="1:102" ht="15" hidden="1" customHeight="1">
      <c r="A74" s="132"/>
      <c r="B74" s="132"/>
      <c r="C74" s="160" t="str">
        <f>IF(MasterSheet!$A$1=1,MasterSheet!C221,MasterSheet!B221)</f>
        <v>Ostala prava iz oblasti zdravstvenog osiguranja</v>
      </c>
      <c r="D74" s="146"/>
      <c r="E74" s="150">
        <v>0</v>
      </c>
      <c r="F74" s="146"/>
      <c r="G74" s="329">
        <f t="shared" si="0"/>
        <v>0</v>
      </c>
      <c r="H74" s="331"/>
      <c r="I74" s="358">
        <f t="shared" si="1"/>
        <v>0</v>
      </c>
      <c r="J74" s="331"/>
      <c r="K74" s="358">
        <f t="shared" si="1"/>
        <v>0</v>
      </c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2"/>
      <c r="CJ74" s="162"/>
      <c r="CK74" s="162"/>
      <c r="CL74" s="162"/>
      <c r="CM74" s="162"/>
      <c r="CN74" s="162"/>
      <c r="CO74" s="162"/>
      <c r="CP74" s="162"/>
      <c r="CQ74" s="162"/>
      <c r="CR74" s="162"/>
      <c r="CS74" s="162"/>
      <c r="CT74" s="162"/>
      <c r="CU74" s="162"/>
      <c r="CV74" s="162"/>
      <c r="CW74" s="162"/>
      <c r="CX74" s="162"/>
    </row>
    <row r="75" spans="1:102" ht="15" customHeight="1">
      <c r="A75" s="132"/>
      <c r="B75" s="132"/>
      <c r="C75" s="159" t="str">
        <f>IF(MasterSheet!$A$1=1,MasterSheet!C222,MasterSheet!B222)</f>
        <v>Transferi inst. pojedinicima NVO i javnom sektoru</v>
      </c>
      <c r="D75" s="149">
        <f>SUM(D76:D80)</f>
        <v>32437054.77</v>
      </c>
      <c r="E75" s="150">
        <v>0.97967546874056177</v>
      </c>
      <c r="F75" s="149">
        <v>35489630.489999995</v>
      </c>
      <c r="G75" s="329">
        <f t="shared" si="0"/>
        <v>1.026334783828335</v>
      </c>
      <c r="H75" s="350">
        <v>37814642.710000001</v>
      </c>
      <c r="I75" s="358">
        <f t="shared" si="1"/>
        <v>1.0431625575172414</v>
      </c>
      <c r="J75" s="350">
        <v>41356828.290000007</v>
      </c>
      <c r="K75" s="358">
        <f t="shared" si="1"/>
        <v>1.0961258491916248</v>
      </c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161"/>
      <c r="CA75" s="161"/>
      <c r="CB75" s="161"/>
      <c r="CC75" s="161"/>
      <c r="CD75" s="161"/>
      <c r="CE75" s="161"/>
      <c r="CF75" s="161"/>
      <c r="CG75" s="161"/>
      <c r="CH75" s="161"/>
      <c r="CI75" s="162"/>
      <c r="CJ75" s="162"/>
      <c r="CK75" s="162"/>
      <c r="CL75" s="162"/>
      <c r="CM75" s="162"/>
      <c r="CN75" s="162"/>
      <c r="CO75" s="162"/>
      <c r="CP75" s="162"/>
      <c r="CQ75" s="162"/>
      <c r="CR75" s="162"/>
      <c r="CS75" s="162"/>
      <c r="CT75" s="162"/>
      <c r="CU75" s="162"/>
      <c r="CV75" s="162"/>
      <c r="CW75" s="162"/>
      <c r="CX75" s="162"/>
    </row>
    <row r="76" spans="1:102" ht="15" hidden="1" customHeight="1">
      <c r="A76" s="132"/>
      <c r="B76" s="132"/>
      <c r="C76" s="160" t="str">
        <f>IF(MasterSheet!$A$1=1,MasterSheet!C223,MasterSheet!B223)</f>
        <v>Transferi javnim institucijama</v>
      </c>
      <c r="D76" s="146">
        <v>16162528.719999999</v>
      </c>
      <c r="E76" s="147">
        <v>0.48814644276653574</v>
      </c>
      <c r="F76" s="146">
        <v>11554293.226415399</v>
      </c>
      <c r="G76" s="329">
        <f t="shared" si="0"/>
        <v>0.33414191348550853</v>
      </c>
      <c r="H76" s="331">
        <v>11727607.624811629</v>
      </c>
      <c r="I76" s="358">
        <f t="shared" si="1"/>
        <v>0.32352021033963113</v>
      </c>
      <c r="J76" s="331"/>
      <c r="K76" s="358">
        <f t="shared" si="1"/>
        <v>0</v>
      </c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1"/>
      <c r="BY76" s="161"/>
      <c r="BZ76" s="161"/>
      <c r="CA76" s="161"/>
      <c r="CB76" s="161"/>
      <c r="CC76" s="161"/>
      <c r="CD76" s="161"/>
      <c r="CE76" s="161"/>
      <c r="CF76" s="161"/>
      <c r="CG76" s="161"/>
      <c r="CH76" s="161"/>
      <c r="CI76" s="162"/>
      <c r="CJ76" s="162"/>
      <c r="CK76" s="162"/>
      <c r="CL76" s="162"/>
      <c r="CM76" s="162"/>
      <c r="CN76" s="162"/>
      <c r="CO76" s="162"/>
      <c r="CP76" s="162"/>
      <c r="CQ76" s="162"/>
      <c r="CR76" s="162"/>
      <c r="CS76" s="162"/>
      <c r="CT76" s="162"/>
      <c r="CU76" s="162"/>
      <c r="CV76" s="162"/>
      <c r="CW76" s="162"/>
      <c r="CX76" s="162"/>
    </row>
    <row r="77" spans="1:102" ht="15" hidden="1" customHeight="1">
      <c r="A77" s="132"/>
      <c r="B77" s="132"/>
      <c r="C77" s="160" t="str">
        <f>IF(MasterSheet!$A$1=1,MasterSheet!C224,MasterSheet!B224)</f>
        <v>Transferi nevladinim organizacijama</v>
      </c>
      <c r="D77" s="146">
        <v>328847.71000000002</v>
      </c>
      <c r="E77" s="147">
        <v>9.9319755360918159E-3</v>
      </c>
      <c r="F77" s="146">
        <v>2050900.7986499998</v>
      </c>
      <c r="G77" s="329">
        <f t="shared" si="0"/>
        <v>5.9310587311663145E-2</v>
      </c>
      <c r="H77" s="331">
        <v>2102173.3186162496</v>
      </c>
      <c r="I77" s="358">
        <f t="shared" si="1"/>
        <v>5.7990988099758604E-2</v>
      </c>
      <c r="J77" s="331"/>
      <c r="K77" s="358">
        <f t="shared" si="1"/>
        <v>0</v>
      </c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  <c r="BZ77" s="161"/>
      <c r="CA77" s="161"/>
      <c r="CB77" s="161"/>
      <c r="CC77" s="161"/>
      <c r="CD77" s="161"/>
      <c r="CE77" s="161"/>
      <c r="CF77" s="161"/>
      <c r="CG77" s="161"/>
      <c r="CH77" s="161"/>
      <c r="CI77" s="162"/>
      <c r="CJ77" s="162"/>
      <c r="CK77" s="162"/>
      <c r="CL77" s="162"/>
      <c r="CM77" s="162"/>
      <c r="CN77" s="162"/>
      <c r="CO77" s="162"/>
      <c r="CP77" s="162"/>
      <c r="CQ77" s="162"/>
      <c r="CR77" s="162"/>
      <c r="CS77" s="162"/>
      <c r="CT77" s="162"/>
      <c r="CU77" s="162"/>
      <c r="CV77" s="162"/>
      <c r="CW77" s="162"/>
      <c r="CX77" s="162"/>
    </row>
    <row r="78" spans="1:102" ht="15" hidden="1" customHeight="1">
      <c r="A78" s="132"/>
      <c r="B78" s="132"/>
      <c r="C78" s="160" t="str">
        <f>IF(MasterSheet!$A$1=1,MasterSheet!C225,MasterSheet!B225)</f>
        <v>Transferi pojedincima</v>
      </c>
      <c r="D78" s="146">
        <v>2595063.2000000002</v>
      </c>
      <c r="E78" s="147">
        <v>7.8377022047719735E-2</v>
      </c>
      <c r="F78" s="146">
        <v>3082028.8015999999</v>
      </c>
      <c r="G78" s="329">
        <f t="shared" si="0"/>
        <v>8.913007321206512E-2</v>
      </c>
      <c r="H78" s="331">
        <v>3261579.5216399995</v>
      </c>
      <c r="I78" s="358">
        <f t="shared" si="1"/>
        <v>8.9974607493517225E-2</v>
      </c>
      <c r="J78" s="331"/>
      <c r="K78" s="358">
        <f t="shared" si="1"/>
        <v>0</v>
      </c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1"/>
      <c r="BN78" s="161"/>
      <c r="BO78" s="161"/>
      <c r="BP78" s="161"/>
      <c r="BQ78" s="161"/>
      <c r="BR78" s="161"/>
      <c r="BS78" s="161"/>
      <c r="BT78" s="161"/>
      <c r="BU78" s="161"/>
      <c r="BV78" s="161"/>
      <c r="BW78" s="161"/>
      <c r="BX78" s="161"/>
      <c r="BY78" s="161"/>
      <c r="BZ78" s="161"/>
      <c r="CA78" s="161"/>
      <c r="CB78" s="161"/>
      <c r="CC78" s="161"/>
      <c r="CD78" s="161"/>
      <c r="CE78" s="161"/>
      <c r="CF78" s="161"/>
      <c r="CG78" s="161"/>
      <c r="CH78" s="161"/>
      <c r="CI78" s="162"/>
      <c r="CJ78" s="162"/>
      <c r="CK78" s="162"/>
      <c r="CL78" s="162"/>
      <c r="CM78" s="162"/>
      <c r="CN78" s="162"/>
      <c r="CO78" s="162"/>
      <c r="CP78" s="162"/>
      <c r="CQ78" s="162"/>
      <c r="CR78" s="162"/>
      <c r="CS78" s="162"/>
      <c r="CT78" s="162"/>
      <c r="CU78" s="162"/>
      <c r="CV78" s="162"/>
      <c r="CW78" s="162"/>
      <c r="CX78" s="162"/>
    </row>
    <row r="79" spans="1:102" ht="15" hidden="1" customHeight="1">
      <c r="A79" s="132"/>
      <c r="B79" s="132"/>
      <c r="C79" s="160" t="str">
        <f>IF(MasterSheet!$A$1=1,MasterSheet!C226,MasterSheet!B226)</f>
        <v>Transferi opštinama</v>
      </c>
      <c r="D79" s="146">
        <v>0</v>
      </c>
      <c r="E79" s="147">
        <v>0</v>
      </c>
      <c r="F79" s="146"/>
      <c r="G79" s="329">
        <f t="shared" ref="G79:K101" si="2">F79/F$9*100</f>
        <v>0</v>
      </c>
      <c r="H79" s="331"/>
      <c r="I79" s="358">
        <f t="shared" ref="I79:K101" si="3">H79/H$9*100</f>
        <v>0</v>
      </c>
      <c r="J79" s="331"/>
      <c r="K79" s="358">
        <f t="shared" si="3"/>
        <v>0</v>
      </c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161"/>
      <c r="CA79" s="161"/>
      <c r="CB79" s="161"/>
      <c r="CC79" s="161"/>
      <c r="CD79" s="161"/>
      <c r="CE79" s="161"/>
      <c r="CF79" s="161"/>
      <c r="CG79" s="161"/>
      <c r="CH79" s="161"/>
      <c r="CI79" s="162"/>
      <c r="CJ79" s="162"/>
      <c r="CK79" s="162"/>
      <c r="CL79" s="162"/>
      <c r="CM79" s="162"/>
      <c r="CN79" s="162"/>
      <c r="CO79" s="162"/>
      <c r="CP79" s="162"/>
      <c r="CQ79" s="162"/>
      <c r="CR79" s="162"/>
      <c r="CS79" s="162"/>
      <c r="CT79" s="162"/>
      <c r="CU79" s="162"/>
      <c r="CV79" s="162"/>
      <c r="CW79" s="162"/>
      <c r="CX79" s="162"/>
    </row>
    <row r="80" spans="1:102" ht="15" hidden="1" customHeight="1">
      <c r="A80" s="136"/>
      <c r="B80" s="136"/>
      <c r="C80" s="160" t="str">
        <f>IF(MasterSheet!$A$1=1,MasterSheet!C227,MasterSheet!B227)</f>
        <v>Transferi javnim preduzećima</v>
      </c>
      <c r="D80" s="146">
        <v>13350615.140000001</v>
      </c>
      <c r="E80" s="147">
        <v>0.40322002839021442</v>
      </c>
      <c r="F80" s="146">
        <v>15649051.266684005</v>
      </c>
      <c r="G80" s="329">
        <f t="shared" si="2"/>
        <v>0.45255939346667062</v>
      </c>
      <c r="H80" s="331">
        <v>16040277.548351103</v>
      </c>
      <c r="I80" s="358">
        <f t="shared" si="3"/>
        <v>0.44249041512692699</v>
      </c>
      <c r="J80" s="331"/>
      <c r="K80" s="358">
        <f t="shared" si="3"/>
        <v>0</v>
      </c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1"/>
      <c r="BN80" s="161"/>
      <c r="BO80" s="161"/>
      <c r="BP80" s="161"/>
      <c r="BQ80" s="161"/>
      <c r="BR80" s="161"/>
      <c r="BS80" s="161"/>
      <c r="BT80" s="161"/>
      <c r="BU80" s="161"/>
      <c r="BV80" s="161"/>
      <c r="BW80" s="161"/>
      <c r="BX80" s="161"/>
      <c r="BY80" s="161"/>
      <c r="BZ80" s="161"/>
      <c r="CA80" s="161"/>
      <c r="CB80" s="161"/>
      <c r="CC80" s="161"/>
      <c r="CD80" s="161"/>
      <c r="CE80" s="161"/>
      <c r="CF80" s="161"/>
      <c r="CG80" s="161"/>
      <c r="CH80" s="161"/>
      <c r="CI80" s="162"/>
      <c r="CJ80" s="162"/>
      <c r="CK80" s="162"/>
      <c r="CL80" s="162"/>
      <c r="CM80" s="162"/>
      <c r="CN80" s="162"/>
      <c r="CO80" s="162"/>
      <c r="CP80" s="162"/>
      <c r="CQ80" s="162"/>
      <c r="CR80" s="162"/>
      <c r="CS80" s="162"/>
      <c r="CT80" s="162"/>
      <c r="CU80" s="162"/>
      <c r="CV80" s="162"/>
      <c r="CW80" s="162"/>
      <c r="CX80" s="162"/>
    </row>
    <row r="81" spans="1:102" ht="15" customHeight="1">
      <c r="A81" s="136"/>
      <c r="B81" s="203"/>
      <c r="C81" s="159" t="str">
        <f>IF(MasterSheet!$A$1=1,MasterSheet!C228,MasterSheet!B228)</f>
        <v xml:space="preserve">Kapitalni budzet </v>
      </c>
      <c r="D81" s="149">
        <v>47167542.18</v>
      </c>
      <c r="E81" s="150">
        <v>1.4242092612503774</v>
      </c>
      <c r="F81" s="149">
        <v>49380655.789999999</v>
      </c>
      <c r="G81" s="329">
        <f t="shared" si="2"/>
        <v>1.4280533210908355</v>
      </c>
      <c r="H81" s="350">
        <v>40132842.900000006</v>
      </c>
      <c r="I81" s="358">
        <f t="shared" si="3"/>
        <v>1.1071129075862072</v>
      </c>
      <c r="J81" s="350">
        <v>41035825.840000004</v>
      </c>
      <c r="K81" s="358">
        <f t="shared" si="3"/>
        <v>1.0876179655446596</v>
      </c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  <c r="BX81" s="161"/>
      <c r="BY81" s="161"/>
      <c r="BZ81" s="161"/>
      <c r="CA81" s="161"/>
      <c r="CB81" s="161"/>
      <c r="CC81" s="161"/>
      <c r="CD81" s="161"/>
      <c r="CE81" s="161"/>
      <c r="CF81" s="161"/>
      <c r="CG81" s="161"/>
      <c r="CH81" s="161"/>
      <c r="CI81" s="162"/>
      <c r="CJ81" s="162"/>
      <c r="CK81" s="162"/>
      <c r="CL81" s="162"/>
      <c r="CM81" s="162"/>
      <c r="CN81" s="162"/>
      <c r="CO81" s="162"/>
      <c r="CP81" s="162"/>
      <c r="CQ81" s="162"/>
      <c r="CR81" s="162"/>
      <c r="CS81" s="162"/>
      <c r="CT81" s="162"/>
      <c r="CU81" s="162"/>
      <c r="CV81" s="162"/>
      <c r="CW81" s="162"/>
      <c r="CX81" s="162"/>
    </row>
    <row r="82" spans="1:102" s="206" customFormat="1" ht="16.5" customHeight="1">
      <c r="A82" s="132"/>
      <c r="B82" s="132"/>
      <c r="C82" s="159" t="str">
        <f>IF(MasterSheet!$A$1=1,MasterSheet!C230,MasterSheet!B230)</f>
        <v>Pozajmice i krediti</v>
      </c>
      <c r="D82" s="149">
        <v>1376437.67</v>
      </c>
      <c r="E82" s="150">
        <v>4.1571660223497432E-2</v>
      </c>
      <c r="F82" s="149">
        <v>1276416.05</v>
      </c>
      <c r="G82" s="329">
        <f t="shared" si="2"/>
        <v>3.6913041152144367E-2</v>
      </c>
      <c r="H82" s="350">
        <v>1723394.15</v>
      </c>
      <c r="I82" s="358">
        <f t="shared" si="3"/>
        <v>4.7541907586206897E-2</v>
      </c>
      <c r="J82" s="350">
        <v>673652.63000000012</v>
      </c>
      <c r="K82" s="358">
        <f t="shared" si="3"/>
        <v>1.7854562152133584E-2</v>
      </c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4"/>
      <c r="BZ82" s="204"/>
      <c r="CA82" s="204"/>
      <c r="CB82" s="204"/>
      <c r="CC82" s="204"/>
      <c r="CD82" s="204"/>
      <c r="CE82" s="204"/>
      <c r="CF82" s="204"/>
      <c r="CG82" s="204"/>
      <c r="CH82" s="204"/>
      <c r="CI82" s="205"/>
      <c r="CJ82" s="205"/>
      <c r="CK82" s="205"/>
      <c r="CL82" s="205"/>
      <c r="CM82" s="205"/>
      <c r="CN82" s="205"/>
      <c r="CO82" s="205"/>
      <c r="CP82" s="205"/>
      <c r="CQ82" s="205"/>
      <c r="CR82" s="205"/>
      <c r="CS82" s="205"/>
      <c r="CT82" s="205"/>
      <c r="CU82" s="205"/>
      <c r="CV82" s="205"/>
      <c r="CW82" s="205"/>
      <c r="CX82" s="205"/>
    </row>
    <row r="83" spans="1:102">
      <c r="A83" s="132"/>
      <c r="B83" s="132"/>
      <c r="C83" s="159" t="str">
        <f>IF(MasterSheet!$A$1=1,MasterSheet!C232,MasterSheet!B232)</f>
        <v>Otplata neizmirenih obaveza iz prethodnog perioda</v>
      </c>
      <c r="D83" s="149">
        <v>0</v>
      </c>
      <c r="E83" s="150">
        <v>0</v>
      </c>
      <c r="F83" s="149">
        <v>40559662.529999994</v>
      </c>
      <c r="G83" s="329">
        <f t="shared" si="2"/>
        <v>1.1729564918013822</v>
      </c>
      <c r="H83" s="350">
        <v>47118710.25</v>
      </c>
      <c r="I83" s="358">
        <f t="shared" si="3"/>
        <v>1.2998264896551723</v>
      </c>
      <c r="J83" s="350">
        <v>39369781.339999996</v>
      </c>
      <c r="K83" s="358">
        <f t="shared" si="3"/>
        <v>1.043460941956003</v>
      </c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1"/>
      <c r="BN83" s="161"/>
      <c r="BO83" s="161"/>
      <c r="BP83" s="161"/>
      <c r="BQ83" s="161"/>
      <c r="BR83" s="161"/>
      <c r="BS83" s="161"/>
      <c r="BT83" s="161"/>
      <c r="BU83" s="161"/>
      <c r="BV83" s="161"/>
      <c r="BW83" s="161"/>
      <c r="BX83" s="161"/>
      <c r="BY83" s="161"/>
      <c r="BZ83" s="161"/>
      <c r="CA83" s="161"/>
      <c r="CB83" s="161"/>
      <c r="CC83" s="161"/>
      <c r="CD83" s="161"/>
      <c r="CE83" s="161"/>
      <c r="CF83" s="161"/>
      <c r="CG83" s="161"/>
      <c r="CH83" s="161"/>
      <c r="CI83" s="162"/>
      <c r="CJ83" s="162"/>
      <c r="CK83" s="162"/>
      <c r="CL83" s="162"/>
      <c r="CM83" s="162"/>
      <c r="CN83" s="162"/>
      <c r="CO83" s="162"/>
      <c r="CP83" s="162"/>
      <c r="CQ83" s="162"/>
      <c r="CR83" s="162"/>
      <c r="CS83" s="162"/>
      <c r="CT83" s="162"/>
      <c r="CU83" s="162"/>
      <c r="CV83" s="162"/>
      <c r="CW83" s="162"/>
      <c r="CX83" s="162"/>
    </row>
    <row r="84" spans="1:102" ht="13.5" thickBot="1">
      <c r="A84" s="132"/>
      <c r="B84" s="132"/>
      <c r="C84" s="163" t="str">
        <f>IF(MasterSheet!$A$1=1,MasterSheet!C233,MasterSheet!B233)</f>
        <v>Rezerve</v>
      </c>
      <c r="D84" s="164">
        <v>1816209.27</v>
      </c>
      <c r="E84" s="165">
        <v>5.4853798550286915E-2</v>
      </c>
      <c r="F84" s="164">
        <v>2464920.5699999998</v>
      </c>
      <c r="G84" s="329">
        <f t="shared" si="2"/>
        <v>7.1283743601607899E-2</v>
      </c>
      <c r="H84" s="352">
        <v>1883983.68</v>
      </c>
      <c r="I84" s="359">
        <f t="shared" si="3"/>
        <v>5.1971963586206892E-2</v>
      </c>
      <c r="J84" s="352">
        <v>1941229.8</v>
      </c>
      <c r="K84" s="359">
        <f t="shared" si="3"/>
        <v>5.145056453750331E-2</v>
      </c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1"/>
      <c r="BN84" s="161"/>
      <c r="BO84" s="161"/>
      <c r="BP84" s="161"/>
      <c r="BQ84" s="161"/>
      <c r="BR84" s="161"/>
      <c r="BS84" s="161"/>
      <c r="BT84" s="161"/>
      <c r="BU84" s="161"/>
      <c r="BV84" s="161"/>
      <c r="BW84" s="161"/>
      <c r="BX84" s="161"/>
      <c r="BY84" s="161"/>
      <c r="BZ84" s="161"/>
      <c r="CA84" s="161"/>
      <c r="CB84" s="161"/>
      <c r="CC84" s="161"/>
      <c r="CD84" s="161"/>
      <c r="CE84" s="161"/>
      <c r="CF84" s="161"/>
      <c r="CG84" s="161"/>
      <c r="CH84" s="161"/>
      <c r="CI84" s="162"/>
      <c r="CJ84" s="162"/>
      <c r="CK84" s="162"/>
      <c r="CL84" s="162"/>
      <c r="CM84" s="162"/>
      <c r="CN84" s="162"/>
      <c r="CO84" s="162"/>
      <c r="CP84" s="162"/>
      <c r="CQ84" s="162"/>
      <c r="CR84" s="162"/>
      <c r="CS84" s="162"/>
      <c r="CT84" s="162"/>
      <c r="CU84" s="162"/>
      <c r="CV84" s="162"/>
      <c r="CW84" s="162"/>
      <c r="CX84" s="162"/>
    </row>
    <row r="85" spans="1:102" ht="14.25" thickTop="1" thickBot="1">
      <c r="A85" s="132"/>
      <c r="B85" s="132"/>
      <c r="C85" s="166" t="str">
        <f>IF(MasterSheet!$A$1=1,MasterSheet!C241,MasterSheet!B241)</f>
        <v>Otplata garancija</v>
      </c>
      <c r="D85" s="167"/>
      <c r="E85" s="168">
        <v>0</v>
      </c>
      <c r="F85" s="167"/>
      <c r="G85" s="141">
        <f t="shared" si="2"/>
        <v>0</v>
      </c>
      <c r="H85" s="353">
        <v>0</v>
      </c>
      <c r="I85" s="357">
        <f t="shared" si="3"/>
        <v>0</v>
      </c>
      <c r="J85" s="353">
        <v>0</v>
      </c>
      <c r="K85" s="357">
        <f t="shared" si="3"/>
        <v>0</v>
      </c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2"/>
      <c r="BN85" s="162"/>
      <c r="BO85" s="162"/>
      <c r="BP85" s="162"/>
      <c r="BQ85" s="162"/>
      <c r="BR85" s="162"/>
      <c r="BS85" s="162"/>
      <c r="BT85" s="162"/>
      <c r="BU85" s="162"/>
      <c r="BV85" s="162"/>
      <c r="BW85" s="162"/>
      <c r="BX85" s="162"/>
      <c r="BY85" s="162"/>
      <c r="BZ85" s="162"/>
      <c r="CA85" s="162"/>
      <c r="CB85" s="162"/>
      <c r="CC85" s="162"/>
      <c r="CD85" s="162"/>
      <c r="CE85" s="162"/>
      <c r="CF85" s="162"/>
      <c r="CG85" s="162"/>
      <c r="CH85" s="162"/>
      <c r="CI85" s="162"/>
      <c r="CJ85" s="162"/>
      <c r="CK85" s="162"/>
      <c r="CL85" s="162"/>
      <c r="CM85" s="162"/>
      <c r="CN85" s="162"/>
      <c r="CO85" s="162"/>
      <c r="CP85" s="162"/>
      <c r="CQ85" s="162"/>
      <c r="CR85" s="162"/>
      <c r="CS85" s="162"/>
      <c r="CT85" s="162"/>
      <c r="CU85" s="162"/>
      <c r="CV85" s="162"/>
      <c r="CW85" s="162"/>
      <c r="CX85" s="162"/>
    </row>
    <row r="86" spans="1:102" ht="14.25" thickTop="1" thickBot="1">
      <c r="A86" s="132"/>
      <c r="B86" s="132"/>
      <c r="C86" s="169" t="str">
        <f>IF(MasterSheet!$A$1=1,MasterSheet!C234,MasterSheet!B234)</f>
        <v>Neto povećanje obaveza</v>
      </c>
      <c r="D86" s="152">
        <v>7430857.25</v>
      </c>
      <c r="E86" s="170">
        <v>0</v>
      </c>
      <c r="F86" s="152">
        <v>2421937.75</v>
      </c>
      <c r="G86" s="141">
        <f t="shared" si="2"/>
        <v>7.0040711125249427E-2</v>
      </c>
      <c r="H86" s="354">
        <v>-22526157.100000009</v>
      </c>
      <c r="I86" s="357">
        <f t="shared" si="3"/>
        <v>-0.62141123034482781</v>
      </c>
      <c r="J86" s="353">
        <v>-17434355.329999998</v>
      </c>
      <c r="K86" s="357">
        <f t="shared" si="3"/>
        <v>-0.46208203896103894</v>
      </c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2"/>
      <c r="BN86" s="162"/>
      <c r="BO86" s="162"/>
      <c r="BP86" s="162"/>
      <c r="BQ86" s="162"/>
      <c r="BR86" s="162"/>
      <c r="BS86" s="162"/>
      <c r="BT86" s="162"/>
      <c r="BU86" s="162"/>
      <c r="BV86" s="162"/>
      <c r="BW86" s="162"/>
      <c r="BX86" s="162"/>
      <c r="BY86" s="162"/>
      <c r="BZ86" s="162"/>
      <c r="CA86" s="162"/>
      <c r="CB86" s="162"/>
      <c r="CC86" s="162"/>
      <c r="CD86" s="162"/>
      <c r="CE86" s="162"/>
      <c r="CF86" s="162"/>
      <c r="CG86" s="162"/>
      <c r="CH86" s="162"/>
      <c r="CI86" s="162"/>
      <c r="CJ86" s="162"/>
      <c r="CK86" s="162"/>
      <c r="CL86" s="162"/>
      <c r="CM86" s="162"/>
      <c r="CN86" s="162"/>
      <c r="CO86" s="162"/>
      <c r="CP86" s="162"/>
      <c r="CQ86" s="162"/>
      <c r="CR86" s="162"/>
      <c r="CS86" s="162"/>
      <c r="CT86" s="162"/>
      <c r="CU86" s="162"/>
      <c r="CV86" s="162"/>
      <c r="CW86" s="162"/>
      <c r="CX86" s="162"/>
    </row>
    <row r="87" spans="1:102" ht="14.25" thickTop="1" thickBot="1">
      <c r="A87" s="132"/>
      <c r="B87" s="132"/>
      <c r="C87" s="171" t="str">
        <f>IF(MasterSheet!$A$1=1,MasterSheet!C235,MasterSheet!B235)</f>
        <v>Suficit/deficit</v>
      </c>
      <c r="D87" s="140">
        <f>+D14-D53+D101</f>
        <v>46618213.469999991</v>
      </c>
      <c r="E87" s="157">
        <v>1.3188215759589255</v>
      </c>
      <c r="F87" s="140">
        <f>F14-F53</f>
        <v>-355051.29249998927</v>
      </c>
      <c r="G87" s="141">
        <f t="shared" si="2"/>
        <v>-1.0267829969056053E-2</v>
      </c>
      <c r="H87" s="333">
        <f>H14-H53</f>
        <v>-11489318.485000044</v>
      </c>
      <c r="I87" s="357">
        <f t="shared" si="2"/>
        <v>-0.3169467168275874</v>
      </c>
      <c r="J87" s="333">
        <f>J14-J53</f>
        <v>-7249308.5100000203</v>
      </c>
      <c r="K87" s="357">
        <f t="shared" si="2"/>
        <v>-0.19213645666578372</v>
      </c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2"/>
      <c r="BV87" s="162"/>
      <c r="BW87" s="162"/>
      <c r="BX87" s="162"/>
      <c r="BY87" s="162"/>
      <c r="BZ87" s="162"/>
      <c r="CA87" s="162"/>
      <c r="CB87" s="162"/>
      <c r="CC87" s="162"/>
      <c r="CD87" s="162"/>
      <c r="CE87" s="162"/>
      <c r="CF87" s="162"/>
      <c r="CG87" s="162"/>
      <c r="CH87" s="162"/>
      <c r="CI87" s="162"/>
      <c r="CJ87" s="162"/>
      <c r="CK87" s="162"/>
      <c r="CL87" s="162"/>
      <c r="CM87" s="162"/>
      <c r="CN87" s="162"/>
      <c r="CO87" s="162"/>
      <c r="CP87" s="162"/>
      <c r="CQ87" s="162"/>
      <c r="CR87" s="162"/>
      <c r="CS87" s="162"/>
      <c r="CT87" s="162"/>
      <c r="CU87" s="162"/>
      <c r="CV87" s="162"/>
      <c r="CW87" s="162"/>
      <c r="CX87" s="162"/>
    </row>
    <row r="88" spans="1:102" ht="14.25" thickTop="1" thickBot="1">
      <c r="A88" s="132"/>
      <c r="B88" s="132"/>
      <c r="C88" s="171" t="s">
        <v>401</v>
      </c>
      <c r="D88" s="155">
        <f>D87-D86</f>
        <v>39187356.219999991</v>
      </c>
      <c r="E88" s="157"/>
      <c r="F88" s="155"/>
      <c r="G88" s="141"/>
      <c r="H88" s="332">
        <f>H87-H86</f>
        <v>11036838.614999965</v>
      </c>
      <c r="I88" s="357">
        <f t="shared" si="2"/>
        <v>0.30446451351724041</v>
      </c>
      <c r="J88" s="332">
        <f>J87-J86</f>
        <v>10185046.819999978</v>
      </c>
      <c r="K88" s="357">
        <f t="shared" si="2"/>
        <v>0.26994558229525517</v>
      </c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  <c r="AY88" s="162"/>
      <c r="AZ88" s="162"/>
      <c r="BA88" s="162"/>
      <c r="BB88" s="162"/>
      <c r="BC88" s="162"/>
      <c r="BD88" s="162"/>
      <c r="BE88" s="162"/>
      <c r="BF88" s="162"/>
      <c r="BG88" s="162"/>
      <c r="BH88" s="162"/>
      <c r="BI88" s="162"/>
      <c r="BJ88" s="162"/>
      <c r="BK88" s="162"/>
      <c r="BL88" s="162"/>
      <c r="BM88" s="162"/>
      <c r="BN88" s="162"/>
      <c r="BO88" s="162"/>
      <c r="BP88" s="162"/>
      <c r="BQ88" s="162"/>
      <c r="BR88" s="162"/>
      <c r="BS88" s="162"/>
      <c r="BT88" s="162"/>
      <c r="BU88" s="162"/>
      <c r="BV88" s="162"/>
      <c r="BW88" s="162"/>
      <c r="BX88" s="162"/>
      <c r="BY88" s="162"/>
      <c r="BZ88" s="162"/>
      <c r="CA88" s="162"/>
      <c r="CB88" s="162"/>
      <c r="CC88" s="162"/>
      <c r="CD88" s="162"/>
      <c r="CE88" s="162"/>
      <c r="CF88" s="162"/>
      <c r="CG88" s="162"/>
      <c r="CH88" s="162"/>
      <c r="CI88" s="162"/>
      <c r="CJ88" s="162"/>
      <c r="CK88" s="162"/>
      <c r="CL88" s="162"/>
      <c r="CM88" s="162"/>
      <c r="CN88" s="162"/>
      <c r="CO88" s="162"/>
      <c r="CP88" s="162"/>
      <c r="CQ88" s="162"/>
      <c r="CR88" s="162"/>
      <c r="CS88" s="162"/>
      <c r="CT88" s="162"/>
      <c r="CU88" s="162"/>
      <c r="CV88" s="162"/>
      <c r="CW88" s="162"/>
      <c r="CX88" s="162"/>
    </row>
    <row r="89" spans="1:102" ht="14.25" thickTop="1" thickBot="1">
      <c r="A89" s="132"/>
      <c r="B89" s="132"/>
      <c r="C89" s="171" t="str">
        <f>IF(MasterSheet!$A$1=1,MasterSheet!C236,MasterSheet!B236)</f>
        <v>Primarni deficit</v>
      </c>
      <c r="D89" s="155">
        <f>+D87-D86-D65</f>
        <v>35840064.159999989</v>
      </c>
      <c r="E89" s="157">
        <v>1.4199176816671706</v>
      </c>
      <c r="F89" s="155">
        <f>F87-F86+F65</f>
        <v>608403.9975000103</v>
      </c>
      <c r="G89" s="141">
        <f t="shared" si="2"/>
        <v>1.7594609372740981E-2</v>
      </c>
      <c r="H89" s="332">
        <f>H87-H86+H65</f>
        <v>15479660.914999964</v>
      </c>
      <c r="I89" s="357">
        <f t="shared" si="3"/>
        <v>0.42702512868965414</v>
      </c>
      <c r="J89" s="332">
        <f>J87-J86-J65</f>
        <v>6085119.7399999779</v>
      </c>
      <c r="K89" s="357">
        <f t="shared" si="3"/>
        <v>0.16128067161409959</v>
      </c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162"/>
      <c r="BS89" s="162"/>
      <c r="BT89" s="162"/>
      <c r="BU89" s="162"/>
      <c r="BV89" s="162"/>
      <c r="BW89" s="162"/>
      <c r="BX89" s="162"/>
      <c r="BY89" s="162"/>
      <c r="BZ89" s="162"/>
      <c r="CA89" s="162"/>
      <c r="CB89" s="162"/>
      <c r="CC89" s="162"/>
      <c r="CD89" s="162"/>
      <c r="CE89" s="162"/>
      <c r="CF89" s="162"/>
      <c r="CG89" s="162"/>
      <c r="CH89" s="162"/>
      <c r="CI89" s="162"/>
      <c r="CJ89" s="162"/>
      <c r="CK89" s="162"/>
      <c r="CL89" s="162"/>
      <c r="CM89" s="162"/>
      <c r="CN89" s="162"/>
      <c r="CO89" s="162"/>
      <c r="CP89" s="162"/>
      <c r="CQ89" s="162"/>
      <c r="CR89" s="162"/>
      <c r="CS89" s="162"/>
      <c r="CT89" s="162"/>
      <c r="CU89" s="162"/>
      <c r="CV89" s="162"/>
      <c r="CW89" s="162"/>
      <c r="CX89" s="162"/>
    </row>
    <row r="90" spans="1:102" ht="14.25" thickTop="1" thickBot="1">
      <c r="A90" s="132"/>
      <c r="B90" s="132"/>
      <c r="C90" s="171" t="str">
        <f>IF(MasterSheet!$A$1=1,MasterSheet!C237,MasterSheet!B237)</f>
        <v>Otplata duga</v>
      </c>
      <c r="D90" s="140">
        <f>SUM(D91:D93)</f>
        <v>66905971.799999997</v>
      </c>
      <c r="E90" s="157">
        <v>2.0164398867411655</v>
      </c>
      <c r="F90" s="140">
        <f>SUM(F91:F93)</f>
        <v>18092068.789999999</v>
      </c>
      <c r="G90" s="141">
        <f t="shared" si="2"/>
        <v>0.52320971659099458</v>
      </c>
      <c r="H90" s="333">
        <f>SUM(H91:H93)</f>
        <v>26924043.32</v>
      </c>
      <c r="I90" s="357">
        <f t="shared" si="2"/>
        <v>0.74273222951724138</v>
      </c>
      <c r="J90" s="333">
        <f>SUM(J91:J93)</f>
        <v>17297596.619999997</v>
      </c>
      <c r="K90" s="357">
        <f t="shared" si="2"/>
        <v>0.45845737132255493</v>
      </c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2"/>
      <c r="BB90" s="162"/>
      <c r="BC90" s="162"/>
      <c r="BD90" s="162"/>
      <c r="BE90" s="162"/>
      <c r="BF90" s="162"/>
      <c r="BG90" s="162"/>
      <c r="BH90" s="162"/>
      <c r="BI90" s="162"/>
      <c r="BJ90" s="162"/>
      <c r="BK90" s="162"/>
      <c r="BL90" s="162"/>
      <c r="BM90" s="162"/>
      <c r="BN90" s="162"/>
      <c r="BO90" s="162"/>
      <c r="BP90" s="162"/>
      <c r="BQ90" s="162"/>
      <c r="BR90" s="162"/>
      <c r="BS90" s="162"/>
      <c r="BT90" s="162"/>
      <c r="BU90" s="162"/>
      <c r="BV90" s="162"/>
      <c r="BW90" s="162"/>
      <c r="BX90" s="162"/>
      <c r="BY90" s="162"/>
      <c r="BZ90" s="162"/>
      <c r="CA90" s="162"/>
      <c r="CB90" s="162"/>
      <c r="CC90" s="162"/>
      <c r="CD90" s="162"/>
      <c r="CE90" s="162"/>
      <c r="CF90" s="162"/>
      <c r="CG90" s="162"/>
      <c r="CH90" s="162"/>
      <c r="CI90" s="162"/>
      <c r="CJ90" s="162"/>
      <c r="CK90" s="162"/>
      <c r="CL90" s="162"/>
      <c r="CM90" s="162"/>
      <c r="CN90" s="162"/>
      <c r="CO90" s="162"/>
      <c r="CP90" s="162"/>
      <c r="CQ90" s="162"/>
      <c r="CR90" s="162"/>
      <c r="CS90" s="162"/>
      <c r="CT90" s="162"/>
      <c r="CU90" s="162"/>
      <c r="CV90" s="162"/>
      <c r="CW90" s="162"/>
      <c r="CX90" s="162"/>
    </row>
    <row r="91" spans="1:102" ht="13.5" thickTop="1">
      <c r="A91" s="132"/>
      <c r="B91" s="132"/>
      <c r="C91" s="172" t="str">
        <f>IF(MasterSheet!$A$1=1,MasterSheet!C238,MasterSheet!B238)</f>
        <v>Otplata glavnice rezidentima</v>
      </c>
      <c r="D91" s="173">
        <v>12296750.719999999</v>
      </c>
      <c r="E91" s="174">
        <v>0.37139084022953783</v>
      </c>
      <c r="F91" s="173">
        <v>15347125.99</v>
      </c>
      <c r="G91" s="329">
        <f t="shared" si="2"/>
        <v>0.44382792995748865</v>
      </c>
      <c r="H91" s="355">
        <v>24886206.350000001</v>
      </c>
      <c r="I91" s="360">
        <f t="shared" si="3"/>
        <v>0.68651603724137933</v>
      </c>
      <c r="J91" s="355">
        <v>15077864.909999998</v>
      </c>
      <c r="K91" s="360">
        <f t="shared" si="3"/>
        <v>0.39962536204611709</v>
      </c>
      <c r="AO91" s="162"/>
      <c r="AP91" s="162"/>
      <c r="AQ91" s="162"/>
      <c r="AR91" s="162"/>
      <c r="AS91" s="162"/>
      <c r="AT91" s="162"/>
      <c r="AU91" s="162"/>
      <c r="AV91" s="162"/>
      <c r="AW91" s="162"/>
      <c r="AX91" s="162"/>
      <c r="AY91" s="162"/>
      <c r="AZ91" s="162"/>
      <c r="BA91" s="162"/>
      <c r="BB91" s="162"/>
      <c r="BC91" s="162"/>
      <c r="BD91" s="162"/>
      <c r="BE91" s="162"/>
      <c r="BF91" s="162"/>
      <c r="BG91" s="162"/>
      <c r="BH91" s="162"/>
      <c r="BI91" s="162"/>
      <c r="BJ91" s="162"/>
      <c r="BK91" s="162"/>
      <c r="BL91" s="162"/>
      <c r="BM91" s="162"/>
      <c r="BN91" s="162"/>
      <c r="BO91" s="162"/>
      <c r="BP91" s="162"/>
      <c r="BQ91" s="162"/>
      <c r="BR91" s="162"/>
      <c r="BS91" s="162"/>
      <c r="BT91" s="162"/>
      <c r="BU91" s="162"/>
      <c r="BV91" s="162"/>
      <c r="BW91" s="162"/>
      <c r="BX91" s="162"/>
      <c r="BY91" s="162"/>
      <c r="BZ91" s="162"/>
      <c r="CA91" s="162"/>
      <c r="CB91" s="162"/>
      <c r="CC91" s="162"/>
      <c r="CD91" s="162"/>
      <c r="CE91" s="162"/>
      <c r="CF91" s="162"/>
      <c r="CG91" s="162"/>
      <c r="CH91" s="162"/>
      <c r="CI91" s="162"/>
      <c r="CJ91" s="162"/>
      <c r="CK91" s="162"/>
      <c r="CL91" s="162"/>
      <c r="CM91" s="162"/>
      <c r="CN91" s="162"/>
      <c r="CO91" s="162"/>
      <c r="CP91" s="162"/>
      <c r="CQ91" s="162"/>
      <c r="CR91" s="162"/>
      <c r="CS91" s="162"/>
      <c r="CT91" s="162"/>
      <c r="CU91" s="162"/>
      <c r="CV91" s="162"/>
      <c r="CW91" s="162"/>
      <c r="CX91" s="162"/>
    </row>
    <row r="92" spans="1:102">
      <c r="A92" s="132"/>
      <c r="B92" s="132"/>
      <c r="C92" s="160" t="str">
        <f>IF(MasterSheet!$A$1=1,MasterSheet!C239,MasterSheet!B239)</f>
        <v>Otplata glavnice nerezidentima</v>
      </c>
      <c r="D92" s="146">
        <v>1915776.82</v>
      </c>
      <c r="E92" s="175">
        <v>5.7860973119903347E-2</v>
      </c>
      <c r="F92" s="146">
        <v>2744942.8</v>
      </c>
      <c r="G92" s="329">
        <f t="shared" si="2"/>
        <v>7.9381786633505869E-2</v>
      </c>
      <c r="H92" s="331">
        <v>2037836.9700000002</v>
      </c>
      <c r="I92" s="358">
        <f t="shared" si="3"/>
        <v>5.6216192275862074E-2</v>
      </c>
      <c r="J92" s="331">
        <v>2219731.71</v>
      </c>
      <c r="K92" s="358">
        <f t="shared" si="3"/>
        <v>5.8832009276437849E-2</v>
      </c>
      <c r="AO92" s="162"/>
      <c r="AP92" s="162"/>
      <c r="AQ92" s="162"/>
      <c r="AR92" s="162"/>
      <c r="AS92" s="162"/>
      <c r="AT92" s="162"/>
      <c r="AU92" s="162"/>
      <c r="AV92" s="162"/>
      <c r="AW92" s="162"/>
      <c r="AX92" s="162"/>
      <c r="AY92" s="162"/>
      <c r="AZ92" s="162"/>
      <c r="BA92" s="162"/>
      <c r="BB92" s="162"/>
      <c r="BC92" s="162"/>
      <c r="BD92" s="162"/>
      <c r="BE92" s="162"/>
      <c r="BF92" s="162"/>
      <c r="BG92" s="162"/>
      <c r="BH92" s="162"/>
      <c r="BI92" s="162"/>
      <c r="BJ92" s="162"/>
      <c r="BK92" s="162"/>
      <c r="BL92" s="162"/>
      <c r="BM92" s="162"/>
      <c r="BN92" s="162"/>
      <c r="BO92" s="162"/>
      <c r="BP92" s="162"/>
      <c r="BQ92" s="162"/>
      <c r="BR92" s="162"/>
      <c r="BS92" s="162"/>
      <c r="BT92" s="162"/>
      <c r="BU92" s="162"/>
      <c r="BV92" s="162"/>
      <c r="BW92" s="162"/>
      <c r="BX92" s="162"/>
      <c r="BY92" s="162"/>
      <c r="BZ92" s="162"/>
      <c r="CA92" s="162"/>
      <c r="CB92" s="162"/>
      <c r="CC92" s="162"/>
      <c r="CD92" s="162"/>
      <c r="CE92" s="162"/>
      <c r="CF92" s="162"/>
      <c r="CG92" s="162"/>
      <c r="CH92" s="162"/>
      <c r="CI92" s="162"/>
      <c r="CJ92" s="162"/>
      <c r="CK92" s="162"/>
      <c r="CL92" s="162"/>
      <c r="CM92" s="162"/>
      <c r="CN92" s="162"/>
      <c r="CO92" s="162"/>
      <c r="CP92" s="162"/>
      <c r="CQ92" s="162"/>
      <c r="CR92" s="162"/>
      <c r="CS92" s="162"/>
      <c r="CT92" s="162"/>
      <c r="CU92" s="162"/>
      <c r="CV92" s="162"/>
      <c r="CW92" s="162"/>
      <c r="CX92" s="162"/>
    </row>
    <row r="93" spans="1:102" ht="13.5" thickBot="1">
      <c r="A93" s="132"/>
      <c r="B93" s="132"/>
      <c r="C93" s="160" t="str">
        <f>IF(MasterSheet!$A$1=1,MasterSheet!C240,MasterSheet!B240)</f>
        <v>Otplata  obaveza iz prethodnog perioda</v>
      </c>
      <c r="D93" s="146">
        <v>52693444.259999998</v>
      </c>
      <c r="E93" s="175">
        <v>1.5871880733917245</v>
      </c>
      <c r="F93" s="146"/>
      <c r="G93" s="329">
        <f t="shared" si="2"/>
        <v>0</v>
      </c>
      <c r="H93" s="331">
        <v>0</v>
      </c>
      <c r="I93" s="359">
        <f t="shared" si="3"/>
        <v>0</v>
      </c>
      <c r="J93" s="331">
        <v>0</v>
      </c>
      <c r="K93" s="359">
        <f t="shared" si="3"/>
        <v>0</v>
      </c>
      <c r="AO93" s="162"/>
      <c r="AP93" s="162"/>
      <c r="AQ93" s="162"/>
      <c r="AR93" s="162"/>
      <c r="AS93" s="162"/>
      <c r="AT93" s="162"/>
      <c r="AU93" s="162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2"/>
      <c r="BH93" s="162"/>
      <c r="BI93" s="162"/>
      <c r="BJ93" s="162"/>
      <c r="BK93" s="162"/>
      <c r="BL93" s="162"/>
      <c r="BM93" s="162"/>
      <c r="BN93" s="162"/>
      <c r="BO93" s="162"/>
      <c r="BP93" s="162"/>
      <c r="BQ93" s="162"/>
      <c r="BR93" s="162"/>
      <c r="BS93" s="162"/>
      <c r="BT93" s="162"/>
      <c r="BU93" s="162"/>
      <c r="BV93" s="162"/>
      <c r="BW93" s="162"/>
      <c r="BX93" s="162"/>
      <c r="BY93" s="162"/>
      <c r="BZ93" s="162"/>
      <c r="CA93" s="162"/>
      <c r="CB93" s="162"/>
      <c r="CC93" s="162"/>
      <c r="CD93" s="162"/>
      <c r="CE93" s="162"/>
      <c r="CF93" s="162"/>
      <c r="CG93" s="162"/>
      <c r="CH93" s="162"/>
      <c r="CI93" s="162"/>
      <c r="CJ93" s="162"/>
      <c r="CK93" s="162"/>
      <c r="CL93" s="162"/>
      <c r="CM93" s="162"/>
      <c r="CN93" s="162"/>
      <c r="CO93" s="162"/>
      <c r="CP93" s="162"/>
      <c r="CQ93" s="162"/>
      <c r="CR93" s="162"/>
      <c r="CS93" s="162"/>
      <c r="CT93" s="162"/>
      <c r="CU93" s="162"/>
      <c r="CV93" s="162"/>
      <c r="CW93" s="162"/>
      <c r="CX93" s="162"/>
    </row>
    <row r="94" spans="1:102" ht="14.25" thickTop="1" thickBot="1">
      <c r="A94" s="132"/>
      <c r="B94" s="132"/>
      <c r="C94" s="171" t="str">
        <f>IF(MasterSheet!$A$1=1,MasterSheet!C245,MasterSheet!B242)</f>
        <v>Nedostajuća sredstva</v>
      </c>
      <c r="D94" s="140">
        <f>+D87-D86-D90</f>
        <v>-27718615.580000006</v>
      </c>
      <c r="E94" s="157">
        <v>-0.69761831078224046</v>
      </c>
      <c r="F94" s="140">
        <f>F87-F90+F100</f>
        <v>-22820262.220000003</v>
      </c>
      <c r="G94" s="141">
        <f t="shared" si="2"/>
        <v>-0.6599456959426242</v>
      </c>
      <c r="H94" s="333">
        <f>H88-H90+H100</f>
        <v>-27670976.159999993</v>
      </c>
      <c r="I94" s="357">
        <f t="shared" si="2"/>
        <v>-0.76333727337931012</v>
      </c>
      <c r="J94" s="333">
        <f>J88-J90</f>
        <v>-7112549.8000000194</v>
      </c>
      <c r="K94" s="357">
        <f t="shared" si="2"/>
        <v>-0.18851178902729973</v>
      </c>
      <c r="AO94" s="162"/>
      <c r="AP94" s="162"/>
      <c r="AQ94" s="162"/>
      <c r="AR94" s="162"/>
      <c r="AS94" s="162"/>
      <c r="AT94" s="162"/>
      <c r="AU94" s="162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2"/>
      <c r="BH94" s="162"/>
      <c r="BI94" s="162"/>
      <c r="BJ94" s="162"/>
      <c r="BK94" s="162"/>
      <c r="BL94" s="162"/>
      <c r="BM94" s="162"/>
      <c r="BN94" s="162"/>
      <c r="BO94" s="162"/>
      <c r="BP94" s="162"/>
      <c r="BQ94" s="162"/>
      <c r="BR94" s="162"/>
      <c r="BS94" s="162"/>
      <c r="BT94" s="162"/>
      <c r="BU94" s="162"/>
      <c r="BV94" s="162"/>
      <c r="BW94" s="162"/>
      <c r="BX94" s="162"/>
      <c r="BY94" s="162"/>
      <c r="BZ94" s="162"/>
      <c r="CA94" s="162"/>
      <c r="CB94" s="162"/>
      <c r="CC94" s="162"/>
      <c r="CD94" s="162"/>
      <c r="CE94" s="162"/>
      <c r="CF94" s="162"/>
      <c r="CG94" s="162"/>
      <c r="CH94" s="162"/>
      <c r="CI94" s="162"/>
      <c r="CJ94" s="162"/>
      <c r="CK94" s="162"/>
      <c r="CL94" s="162"/>
      <c r="CM94" s="162"/>
      <c r="CN94" s="162"/>
      <c r="CO94" s="162"/>
      <c r="CP94" s="162"/>
      <c r="CQ94" s="162"/>
      <c r="CR94" s="162"/>
      <c r="CS94" s="162"/>
      <c r="CT94" s="162"/>
      <c r="CU94" s="162"/>
      <c r="CV94" s="162"/>
      <c r="CW94" s="162"/>
      <c r="CX94" s="162"/>
    </row>
    <row r="95" spans="1:102" ht="14.25" thickTop="1" thickBot="1">
      <c r="A95" s="132"/>
      <c r="B95" s="132"/>
      <c r="C95" s="171" t="str">
        <f>IF(MasterSheet!$A$1=1,MasterSheet!C246,MasterSheet!B243)</f>
        <v>Finansiranje</v>
      </c>
      <c r="D95" s="155">
        <f>SUM(D96:D100)</f>
        <v>27717959.70000013</v>
      </c>
      <c r="E95" s="157">
        <v>0.69761831078224046</v>
      </c>
      <c r="F95" s="155">
        <f>+SUM(F96:F99,F101)</f>
        <v>22820262.220000003</v>
      </c>
      <c r="G95" s="141">
        <f t="shared" si="2"/>
        <v>0.6599456959426242</v>
      </c>
      <c r="H95" s="332">
        <f>SUM(H96:H99)+H101</f>
        <v>27670976.159999993</v>
      </c>
      <c r="I95" s="357">
        <f t="shared" si="2"/>
        <v>0.76333727337931012</v>
      </c>
      <c r="J95" s="332">
        <f>SUM(J96:J101)</f>
        <v>7112549.8000000194</v>
      </c>
      <c r="K95" s="357">
        <f t="shared" si="2"/>
        <v>0.18851178902729973</v>
      </c>
      <c r="AO95" s="162"/>
      <c r="AP95" s="162"/>
      <c r="AQ95" s="162"/>
      <c r="AR95" s="162"/>
      <c r="AS95" s="162"/>
      <c r="AT95" s="162"/>
      <c r="AU95" s="162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2"/>
      <c r="BH95" s="162"/>
      <c r="BI95" s="162"/>
      <c r="BJ95" s="162"/>
      <c r="BK95" s="162"/>
      <c r="BL95" s="162"/>
      <c r="BM95" s="162"/>
      <c r="BN95" s="162"/>
      <c r="BO95" s="162"/>
      <c r="BP95" s="162"/>
      <c r="BQ95" s="162"/>
      <c r="BR95" s="162"/>
      <c r="BS95" s="162"/>
      <c r="BT95" s="162"/>
      <c r="BU95" s="162"/>
      <c r="BV95" s="162"/>
      <c r="BW95" s="162"/>
      <c r="BX95" s="162"/>
      <c r="BY95" s="162"/>
      <c r="BZ95" s="162"/>
      <c r="CA95" s="162"/>
      <c r="CB95" s="162"/>
      <c r="CC95" s="162"/>
      <c r="CD95" s="162"/>
      <c r="CE95" s="162"/>
      <c r="CF95" s="162"/>
      <c r="CG95" s="162"/>
      <c r="CH95" s="162"/>
      <c r="CI95" s="162"/>
      <c r="CJ95" s="162"/>
      <c r="CK95" s="162"/>
      <c r="CL95" s="162"/>
      <c r="CM95" s="162"/>
      <c r="CN95" s="162"/>
      <c r="CO95" s="162"/>
      <c r="CP95" s="162"/>
      <c r="CQ95" s="162"/>
      <c r="CR95" s="162"/>
      <c r="CS95" s="162"/>
      <c r="CT95" s="162"/>
      <c r="CU95" s="162"/>
      <c r="CV95" s="162"/>
      <c r="CW95" s="162"/>
      <c r="CX95" s="162"/>
    </row>
    <row r="96" spans="1:102" ht="13.5" thickTop="1">
      <c r="A96" s="132"/>
      <c r="B96" s="132"/>
      <c r="C96" s="176" t="str">
        <f>IF(MasterSheet!$A$1=1,MasterSheet!C244,MasterSheet!B244)</f>
        <v>Pozajmice i krediti iz domaćih izvora</v>
      </c>
      <c r="D96" s="173">
        <v>5945795.6100001307</v>
      </c>
      <c r="E96" s="177">
        <v>0.26752016490486258</v>
      </c>
      <c r="F96" s="173">
        <v>5163551.93</v>
      </c>
      <c r="G96" s="329">
        <f t="shared" si="2"/>
        <v>0.14932623644408455</v>
      </c>
      <c r="H96" s="355">
        <v>43804891.43</v>
      </c>
      <c r="I96" s="360">
        <f t="shared" si="3"/>
        <v>1.2084107980689656</v>
      </c>
      <c r="J96" s="355">
        <v>11428013.42</v>
      </c>
      <c r="K96" s="360">
        <f t="shared" si="3"/>
        <v>0.30288930347203813</v>
      </c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  <c r="BI96" s="162"/>
      <c r="BJ96" s="162"/>
      <c r="BK96" s="162"/>
      <c r="BL96" s="162"/>
      <c r="BM96" s="162"/>
      <c r="BN96" s="162"/>
      <c r="BO96" s="162"/>
      <c r="BP96" s="162"/>
      <c r="BQ96" s="162"/>
      <c r="BR96" s="162"/>
      <c r="BS96" s="162"/>
      <c r="BT96" s="162"/>
      <c r="BU96" s="162"/>
      <c r="BV96" s="162"/>
      <c r="BW96" s="162"/>
      <c r="BX96" s="162"/>
      <c r="BY96" s="162"/>
      <c r="BZ96" s="162"/>
      <c r="CA96" s="162"/>
      <c r="CB96" s="162"/>
      <c r="CC96" s="162"/>
      <c r="CD96" s="162"/>
      <c r="CE96" s="162"/>
      <c r="CF96" s="162"/>
      <c r="CG96" s="162"/>
      <c r="CH96" s="162"/>
      <c r="CI96" s="162"/>
      <c r="CJ96" s="162"/>
      <c r="CK96" s="162"/>
      <c r="CL96" s="162"/>
      <c r="CM96" s="162"/>
      <c r="CN96" s="162"/>
      <c r="CO96" s="162"/>
      <c r="CP96" s="162"/>
      <c r="CQ96" s="162"/>
      <c r="CR96" s="162"/>
      <c r="CS96" s="162"/>
      <c r="CT96" s="162"/>
      <c r="CU96" s="162"/>
      <c r="CV96" s="162"/>
      <c r="CW96" s="162"/>
      <c r="CX96" s="162"/>
    </row>
    <row r="97" spans="1:102">
      <c r="A97" s="132"/>
      <c r="B97" s="132"/>
      <c r="C97" s="178" t="s">
        <v>122</v>
      </c>
      <c r="D97" s="146">
        <v>2913870.6</v>
      </c>
      <c r="E97" s="179">
        <v>0.26752016490486258</v>
      </c>
      <c r="F97" s="146">
        <v>4579292</v>
      </c>
      <c r="G97" s="329">
        <f t="shared" si="2"/>
        <v>0.13242985627114723</v>
      </c>
      <c r="H97" s="331">
        <v>3170050.35</v>
      </c>
      <c r="I97" s="358"/>
      <c r="J97" s="331">
        <v>200100</v>
      </c>
      <c r="K97" s="358">
        <f t="shared" si="3"/>
        <v>5.3034720381659158E-3</v>
      </c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  <c r="BG97" s="162"/>
      <c r="BH97" s="162"/>
      <c r="BI97" s="162"/>
      <c r="BJ97" s="162"/>
      <c r="BK97" s="162"/>
      <c r="BL97" s="162"/>
      <c r="BM97" s="162"/>
      <c r="BN97" s="162"/>
      <c r="BO97" s="162"/>
      <c r="BP97" s="162"/>
      <c r="BQ97" s="162"/>
      <c r="BR97" s="162"/>
      <c r="BS97" s="162"/>
      <c r="BT97" s="162"/>
      <c r="BU97" s="162"/>
      <c r="BV97" s="162"/>
      <c r="BW97" s="162"/>
      <c r="BX97" s="162"/>
      <c r="BY97" s="162"/>
      <c r="BZ97" s="162"/>
      <c r="CA97" s="162"/>
      <c r="CB97" s="162"/>
      <c r="CC97" s="162"/>
      <c r="CD97" s="162"/>
      <c r="CE97" s="162"/>
      <c r="CF97" s="162"/>
      <c r="CG97" s="162"/>
      <c r="CH97" s="162"/>
      <c r="CI97" s="162"/>
      <c r="CJ97" s="162"/>
      <c r="CK97" s="162"/>
      <c r="CL97" s="162"/>
      <c r="CM97" s="162"/>
      <c r="CN97" s="162"/>
      <c r="CO97" s="162"/>
      <c r="CP97" s="162"/>
      <c r="CQ97" s="162"/>
      <c r="CR97" s="162"/>
      <c r="CS97" s="162"/>
      <c r="CT97" s="162"/>
      <c r="CU97" s="162"/>
      <c r="CV97" s="162"/>
      <c r="CW97" s="162"/>
      <c r="CX97" s="162"/>
    </row>
    <row r="98" spans="1:102">
      <c r="A98" s="132"/>
      <c r="B98" s="132"/>
      <c r="C98" s="160" t="s">
        <v>124</v>
      </c>
      <c r="D98" s="146">
        <v>14834043.460000001</v>
      </c>
      <c r="E98" s="179">
        <v>0</v>
      </c>
      <c r="F98" s="299">
        <v>7853495.3499999996</v>
      </c>
      <c r="G98" s="329">
        <f>F97/F$9*100</f>
        <v>0.13242985627114723</v>
      </c>
      <c r="H98" s="299">
        <v>1832083.79</v>
      </c>
      <c r="I98" s="358">
        <f t="shared" si="3"/>
        <v>5.0540242482758624E-2</v>
      </c>
      <c r="J98" s="331">
        <v>6912274.6999999993</v>
      </c>
      <c r="K98" s="358">
        <f t="shared" si="3"/>
        <v>0.18320367611979854</v>
      </c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M98" s="162"/>
      <c r="BN98" s="162"/>
      <c r="BO98" s="162"/>
      <c r="BP98" s="162"/>
      <c r="BQ98" s="162"/>
      <c r="BR98" s="162"/>
      <c r="BS98" s="162"/>
      <c r="BT98" s="162"/>
      <c r="BU98" s="162"/>
      <c r="BV98" s="162"/>
      <c r="BW98" s="162"/>
      <c r="BX98" s="162"/>
      <c r="BY98" s="162"/>
      <c r="BZ98" s="162"/>
      <c r="CA98" s="162"/>
      <c r="CB98" s="162"/>
      <c r="CC98" s="162"/>
      <c r="CD98" s="162"/>
      <c r="CE98" s="162"/>
      <c r="CF98" s="162"/>
      <c r="CG98" s="162"/>
      <c r="CH98" s="162"/>
      <c r="CI98" s="162"/>
      <c r="CJ98" s="162"/>
      <c r="CK98" s="162"/>
      <c r="CL98" s="162"/>
      <c r="CM98" s="162"/>
      <c r="CN98" s="162"/>
      <c r="CO98" s="162"/>
      <c r="CP98" s="162"/>
      <c r="CQ98" s="162"/>
      <c r="CR98" s="162"/>
      <c r="CS98" s="162"/>
      <c r="CT98" s="162"/>
      <c r="CU98" s="162"/>
      <c r="CV98" s="162"/>
      <c r="CW98" s="162"/>
      <c r="CX98" s="162"/>
    </row>
    <row r="99" spans="1:102">
      <c r="A99" s="132"/>
      <c r="B99" s="132"/>
      <c r="C99" s="178" t="s">
        <v>152</v>
      </c>
      <c r="D99" s="146">
        <v>7430857.25</v>
      </c>
      <c r="E99" s="179">
        <v>0</v>
      </c>
      <c r="F99" s="146">
        <v>2421937.75</v>
      </c>
      <c r="G99" s="329">
        <f>F98/F$9*100</f>
        <v>0.2271174802625871</v>
      </c>
      <c r="H99" s="348">
        <v>-22526157.100000009</v>
      </c>
      <c r="I99" s="358">
        <f t="shared" si="3"/>
        <v>-0.62141123034482781</v>
      </c>
      <c r="J99" s="348">
        <v>-17434355.329999998</v>
      </c>
      <c r="K99" s="358">
        <f t="shared" si="3"/>
        <v>-0.46208203896103894</v>
      </c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M99" s="162"/>
      <c r="BN99" s="162"/>
      <c r="BO99" s="162"/>
      <c r="BP99" s="162"/>
      <c r="BQ99" s="162"/>
      <c r="BR99" s="162"/>
      <c r="BS99" s="162"/>
      <c r="BT99" s="162"/>
      <c r="BU99" s="162"/>
      <c r="BV99" s="162"/>
      <c r="BW99" s="162"/>
      <c r="BX99" s="162"/>
      <c r="BY99" s="162"/>
      <c r="BZ99" s="162"/>
      <c r="CA99" s="162"/>
      <c r="CB99" s="162"/>
      <c r="CC99" s="162"/>
      <c r="CD99" s="162"/>
      <c r="CE99" s="162"/>
      <c r="CF99" s="162"/>
      <c r="CG99" s="162"/>
      <c r="CH99" s="162"/>
      <c r="CI99" s="162"/>
      <c r="CJ99" s="162"/>
      <c r="CK99" s="162"/>
      <c r="CL99" s="162"/>
      <c r="CM99" s="162"/>
      <c r="CN99" s="162"/>
      <c r="CO99" s="162"/>
      <c r="CP99" s="162"/>
      <c r="CQ99" s="162"/>
      <c r="CR99" s="162"/>
      <c r="CS99" s="162"/>
      <c r="CT99" s="162"/>
      <c r="CU99" s="162"/>
      <c r="CV99" s="162"/>
      <c r="CW99" s="162"/>
      <c r="CX99" s="162"/>
    </row>
    <row r="100" spans="1:102" ht="13.5" thickBot="1">
      <c r="A100" s="132"/>
      <c r="B100" s="132"/>
      <c r="C100" s="180" t="str">
        <f>IF(MasterSheet!$A$1=1,MasterSheet!C248,MasterSheet!B248)</f>
        <v>Korišćenje depozita lokalne samouprave</v>
      </c>
      <c r="D100" s="291">
        <v>-3406607.2200000025</v>
      </c>
      <c r="E100" s="182">
        <v>-0.11136806191482994</v>
      </c>
      <c r="F100" s="181">
        <v>-4373142.1375000142</v>
      </c>
      <c r="G100" s="329">
        <f t="shared" si="2"/>
        <v>-0.12646814938257364</v>
      </c>
      <c r="H100" s="356">
        <v>-11783771.454999957</v>
      </c>
      <c r="I100" s="359">
        <f t="shared" si="3"/>
        <v>-0.32506955737930915</v>
      </c>
      <c r="J100" s="356">
        <f>-J94-SUM(J96:J99)-J101</f>
        <v>4258750.2000000197</v>
      </c>
      <c r="K100" s="359">
        <f t="shared" si="3"/>
        <v>0.1128743758282539</v>
      </c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62"/>
      <c r="BL100" s="162"/>
      <c r="BM100" s="162"/>
      <c r="BN100" s="162"/>
      <c r="BO100" s="162"/>
      <c r="BP100" s="162"/>
      <c r="BQ100" s="162"/>
      <c r="BR100" s="162"/>
      <c r="BS100" s="162"/>
      <c r="BT100" s="162"/>
      <c r="BU100" s="162"/>
      <c r="BV100" s="162"/>
      <c r="BW100" s="162"/>
      <c r="BX100" s="162"/>
      <c r="BY100" s="162"/>
      <c r="BZ100" s="162"/>
      <c r="CA100" s="162"/>
      <c r="CB100" s="162"/>
      <c r="CC100" s="162"/>
      <c r="CD100" s="162"/>
      <c r="CE100" s="162"/>
      <c r="CF100" s="162"/>
      <c r="CG100" s="162"/>
      <c r="CH100" s="162"/>
      <c r="CI100" s="162"/>
      <c r="CJ100" s="162"/>
      <c r="CK100" s="162"/>
      <c r="CL100" s="162"/>
      <c r="CM100" s="162"/>
      <c r="CN100" s="162"/>
      <c r="CO100" s="162"/>
      <c r="CP100" s="162"/>
      <c r="CQ100" s="162"/>
      <c r="CR100" s="162"/>
      <c r="CS100" s="162"/>
      <c r="CT100" s="162"/>
      <c r="CU100" s="162"/>
      <c r="CV100" s="162"/>
      <c r="CW100" s="162"/>
      <c r="CX100" s="162"/>
    </row>
    <row r="101" spans="1:102" ht="14.25" thickTop="1" thickBot="1">
      <c r="A101" s="132"/>
      <c r="B101" s="132"/>
      <c r="C101" s="171" t="str">
        <f>IF(MasterSheet!$A$1=1,MasterSheet!C249,MasterSheet!B249)</f>
        <v>Transferi iz budžeta CG</v>
      </c>
      <c r="D101" s="140">
        <v>4705739.93</v>
      </c>
      <c r="E101" s="157">
        <v>8.1546360616128067E-3</v>
      </c>
      <c r="F101" s="140">
        <v>2801985.19</v>
      </c>
      <c r="G101" s="141">
        <f t="shared" si="2"/>
        <v>8.1031411839555798E-2</v>
      </c>
      <c r="H101" s="333">
        <v>1390107.69</v>
      </c>
      <c r="I101" s="357">
        <f t="shared" si="3"/>
        <v>3.8347798344827586E-2</v>
      </c>
      <c r="J101" s="411">
        <v>1747766.81</v>
      </c>
      <c r="K101" s="357">
        <f t="shared" si="3"/>
        <v>4.6323000530082162E-2</v>
      </c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2"/>
      <c r="BN101" s="162"/>
      <c r="BO101" s="162"/>
      <c r="BP101" s="162"/>
      <c r="BQ101" s="162"/>
      <c r="BR101" s="162"/>
      <c r="BS101" s="162"/>
      <c r="BT101" s="162"/>
      <c r="BU101" s="162"/>
      <c r="BV101" s="162"/>
      <c r="BW101" s="162"/>
      <c r="BX101" s="162"/>
      <c r="BY101" s="162"/>
      <c r="BZ101" s="162"/>
      <c r="CA101" s="162"/>
      <c r="CB101" s="162"/>
      <c r="CC101" s="162"/>
      <c r="CD101" s="162"/>
      <c r="CE101" s="162"/>
      <c r="CF101" s="162"/>
      <c r="CG101" s="162"/>
      <c r="CH101" s="162"/>
      <c r="CI101" s="162"/>
      <c r="CJ101" s="162"/>
      <c r="CK101" s="162"/>
      <c r="CL101" s="162"/>
      <c r="CM101" s="162"/>
      <c r="CN101" s="162"/>
      <c r="CO101" s="162"/>
      <c r="CP101" s="162"/>
      <c r="CQ101" s="162"/>
      <c r="CR101" s="162"/>
      <c r="CS101" s="162"/>
      <c r="CT101" s="162"/>
      <c r="CU101" s="162"/>
      <c r="CV101" s="162"/>
      <c r="CW101" s="162"/>
      <c r="CX101" s="162"/>
    </row>
    <row r="102" spans="1:102" ht="13.5" thickTop="1">
      <c r="A102" s="132"/>
      <c r="B102" s="132"/>
      <c r="C102" s="116" t="str">
        <f>IF(MasterSheet!$A$1=1,MasterSheet!C250,MasterSheet!B250)</f>
        <v>Izvor: Ministarstvo finansija Crne Gore</v>
      </c>
      <c r="D102" s="132"/>
      <c r="E102" s="132"/>
      <c r="F102" s="132"/>
      <c r="G102" s="132"/>
      <c r="H102" s="132"/>
      <c r="I102" s="13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2"/>
      <c r="BN102" s="162"/>
      <c r="BO102" s="162"/>
      <c r="BP102" s="162"/>
      <c r="BQ102" s="162"/>
      <c r="BR102" s="162"/>
      <c r="BS102" s="162"/>
      <c r="BT102" s="162"/>
      <c r="BU102" s="162"/>
      <c r="BV102" s="162"/>
      <c r="BW102" s="162"/>
      <c r="BX102" s="162"/>
      <c r="BY102" s="162"/>
      <c r="BZ102" s="162"/>
      <c r="CA102" s="162"/>
      <c r="CB102" s="162"/>
      <c r="CC102" s="162"/>
      <c r="CD102" s="162"/>
      <c r="CE102" s="162"/>
      <c r="CF102" s="162"/>
      <c r="CG102" s="162"/>
      <c r="CH102" s="162"/>
      <c r="CI102" s="162"/>
      <c r="CJ102" s="162"/>
      <c r="CK102" s="162"/>
      <c r="CL102" s="162"/>
      <c r="CM102" s="162"/>
      <c r="CN102" s="162"/>
      <c r="CO102" s="162"/>
      <c r="CP102" s="162"/>
      <c r="CQ102" s="162"/>
      <c r="CR102" s="162"/>
      <c r="CS102" s="162"/>
      <c r="CT102" s="162"/>
      <c r="CU102" s="162"/>
      <c r="CV102" s="162"/>
      <c r="CW102" s="162"/>
      <c r="CX102" s="162"/>
    </row>
    <row r="103" spans="1:102">
      <c r="A103" s="132"/>
      <c r="B103" s="132"/>
      <c r="C103" s="132"/>
      <c r="D103" s="132"/>
      <c r="E103" s="132"/>
      <c r="F103" s="132"/>
      <c r="G103" s="132"/>
      <c r="H103" s="132"/>
      <c r="I103" s="132"/>
      <c r="J103" s="416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2"/>
      <c r="BN103" s="162"/>
      <c r="BO103" s="162"/>
      <c r="BP103" s="162"/>
      <c r="BQ103" s="162"/>
      <c r="BR103" s="162"/>
      <c r="BS103" s="162"/>
      <c r="BT103" s="162"/>
      <c r="BU103" s="162"/>
      <c r="BV103" s="162"/>
      <c r="BW103" s="162"/>
      <c r="BX103" s="162"/>
      <c r="BY103" s="162"/>
      <c r="BZ103" s="162"/>
      <c r="CA103" s="162"/>
      <c r="CB103" s="162"/>
      <c r="CC103" s="162"/>
      <c r="CD103" s="162"/>
      <c r="CE103" s="162"/>
      <c r="CF103" s="162"/>
      <c r="CG103" s="162"/>
      <c r="CH103" s="162"/>
      <c r="CI103" s="162"/>
      <c r="CJ103" s="162"/>
      <c r="CK103" s="162"/>
      <c r="CL103" s="162"/>
      <c r="CM103" s="162"/>
      <c r="CN103" s="162"/>
      <c r="CO103" s="162"/>
      <c r="CP103" s="162"/>
      <c r="CQ103" s="162"/>
      <c r="CR103" s="162"/>
      <c r="CS103" s="162"/>
      <c r="CT103" s="162"/>
      <c r="CU103" s="162"/>
      <c r="CV103" s="162"/>
      <c r="CW103" s="162"/>
      <c r="CX103" s="162"/>
    </row>
    <row r="104" spans="1:102">
      <c r="A104" s="132"/>
      <c r="B104" s="132"/>
      <c r="C104" s="132"/>
      <c r="D104" s="132"/>
      <c r="E104" s="132"/>
      <c r="F104" s="132"/>
      <c r="G104" s="132"/>
      <c r="H104" s="132"/>
      <c r="I104" s="13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2"/>
      <c r="BI104" s="162"/>
      <c r="BJ104" s="162"/>
      <c r="BK104" s="162"/>
      <c r="BL104" s="162"/>
      <c r="BM104" s="162"/>
      <c r="BN104" s="162"/>
      <c r="BO104" s="162"/>
      <c r="BP104" s="162"/>
      <c r="BQ104" s="162"/>
      <c r="BR104" s="162"/>
      <c r="BS104" s="162"/>
      <c r="BT104" s="162"/>
      <c r="BU104" s="162"/>
      <c r="BV104" s="162"/>
      <c r="BW104" s="162"/>
      <c r="BX104" s="162"/>
      <c r="BY104" s="162"/>
      <c r="BZ104" s="162"/>
      <c r="CA104" s="162"/>
      <c r="CB104" s="162"/>
      <c r="CC104" s="162"/>
      <c r="CD104" s="162"/>
      <c r="CE104" s="162"/>
      <c r="CF104" s="162"/>
      <c r="CG104" s="162"/>
      <c r="CH104" s="162"/>
      <c r="CI104" s="162"/>
      <c r="CJ104" s="162"/>
      <c r="CK104" s="162"/>
      <c r="CL104" s="162"/>
      <c r="CM104" s="162"/>
      <c r="CN104" s="162"/>
      <c r="CO104" s="162"/>
      <c r="CP104" s="162"/>
      <c r="CQ104" s="162"/>
      <c r="CR104" s="162"/>
      <c r="CS104" s="162"/>
      <c r="CT104" s="162"/>
      <c r="CU104" s="162"/>
      <c r="CV104" s="162"/>
      <c r="CW104" s="162"/>
      <c r="CX104" s="162"/>
    </row>
    <row r="105" spans="1:102">
      <c r="A105" s="132"/>
      <c r="B105" s="132"/>
      <c r="C105" s="132"/>
      <c r="D105" s="132"/>
      <c r="E105" s="132"/>
      <c r="F105" s="132"/>
      <c r="G105" s="132"/>
      <c r="H105" s="132"/>
      <c r="I105" s="13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2"/>
      <c r="BH105" s="162"/>
      <c r="BI105" s="162"/>
      <c r="BJ105" s="162"/>
      <c r="BK105" s="162"/>
      <c r="BL105" s="162"/>
      <c r="BM105" s="162"/>
      <c r="BN105" s="162"/>
      <c r="BO105" s="162"/>
      <c r="BP105" s="162"/>
      <c r="BQ105" s="162"/>
      <c r="BR105" s="162"/>
      <c r="BS105" s="162"/>
      <c r="BT105" s="162"/>
      <c r="BU105" s="162"/>
      <c r="BV105" s="162"/>
      <c r="BW105" s="162"/>
      <c r="BX105" s="162"/>
      <c r="BY105" s="162"/>
      <c r="BZ105" s="162"/>
      <c r="CA105" s="162"/>
      <c r="CB105" s="162"/>
      <c r="CC105" s="162"/>
      <c r="CD105" s="162"/>
      <c r="CE105" s="162"/>
      <c r="CF105" s="162"/>
      <c r="CG105" s="162"/>
      <c r="CH105" s="162"/>
      <c r="CI105" s="162"/>
      <c r="CJ105" s="162"/>
      <c r="CK105" s="162"/>
      <c r="CL105" s="162"/>
      <c r="CM105" s="162"/>
      <c r="CN105" s="162"/>
      <c r="CO105" s="162"/>
      <c r="CP105" s="162"/>
      <c r="CQ105" s="162"/>
      <c r="CR105" s="162"/>
      <c r="CS105" s="162"/>
      <c r="CT105" s="162"/>
      <c r="CU105" s="162"/>
      <c r="CV105" s="162"/>
      <c r="CW105" s="162"/>
      <c r="CX105" s="162"/>
    </row>
    <row r="106" spans="1:102">
      <c r="A106" s="132"/>
      <c r="B106" s="132"/>
      <c r="C106" s="132"/>
      <c r="D106" s="132"/>
      <c r="E106" s="132"/>
      <c r="F106" s="132"/>
      <c r="G106" s="132"/>
      <c r="H106" s="132"/>
      <c r="I106" s="13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2"/>
      <c r="BF106" s="162"/>
      <c r="BG106" s="162"/>
      <c r="BH106" s="162"/>
      <c r="BI106" s="162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2"/>
      <c r="BW106" s="162"/>
      <c r="BX106" s="162"/>
      <c r="BY106" s="162"/>
      <c r="BZ106" s="162"/>
      <c r="CA106" s="162"/>
      <c r="CB106" s="162"/>
      <c r="CC106" s="162"/>
      <c r="CD106" s="162"/>
      <c r="CE106" s="162"/>
      <c r="CF106" s="162"/>
      <c r="CG106" s="162"/>
      <c r="CH106" s="162"/>
      <c r="CI106" s="162"/>
      <c r="CJ106" s="162"/>
      <c r="CK106" s="162"/>
      <c r="CL106" s="162"/>
      <c r="CM106" s="162"/>
      <c r="CN106" s="162"/>
      <c r="CO106" s="162"/>
      <c r="CP106" s="162"/>
      <c r="CQ106" s="162"/>
      <c r="CR106" s="162"/>
      <c r="CS106" s="162"/>
      <c r="CT106" s="162"/>
      <c r="CU106" s="162"/>
      <c r="CV106" s="162"/>
      <c r="CW106" s="162"/>
      <c r="CX106" s="162"/>
    </row>
    <row r="107" spans="1:102">
      <c r="A107" s="132"/>
      <c r="B107" s="132"/>
      <c r="C107" s="132"/>
      <c r="D107" s="132"/>
      <c r="E107" s="132"/>
      <c r="F107" s="132"/>
      <c r="G107" s="132"/>
      <c r="H107" s="132"/>
      <c r="I107" s="13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2"/>
      <c r="AZ107" s="162"/>
      <c r="BA107" s="162"/>
      <c r="BB107" s="162"/>
      <c r="BC107" s="162"/>
      <c r="BD107" s="162"/>
      <c r="BE107" s="162"/>
      <c r="BF107" s="162"/>
      <c r="BG107" s="162"/>
      <c r="BH107" s="162"/>
      <c r="BI107" s="162"/>
      <c r="BJ107" s="162"/>
      <c r="BK107" s="162"/>
      <c r="BL107" s="162"/>
      <c r="BM107" s="162"/>
      <c r="BN107" s="162"/>
      <c r="BO107" s="162"/>
      <c r="BP107" s="162"/>
      <c r="BQ107" s="162"/>
      <c r="BR107" s="162"/>
      <c r="BS107" s="162"/>
      <c r="BT107" s="162"/>
      <c r="BU107" s="162"/>
      <c r="BV107" s="162"/>
      <c r="BW107" s="162"/>
      <c r="BX107" s="162"/>
      <c r="BY107" s="162"/>
      <c r="BZ107" s="162"/>
      <c r="CA107" s="162"/>
      <c r="CB107" s="162"/>
      <c r="CC107" s="162"/>
      <c r="CD107" s="162"/>
      <c r="CE107" s="162"/>
      <c r="CF107" s="162"/>
      <c r="CG107" s="162"/>
      <c r="CH107" s="162"/>
      <c r="CI107" s="162"/>
      <c r="CJ107" s="162"/>
      <c r="CK107" s="162"/>
      <c r="CL107" s="162"/>
      <c r="CM107" s="162"/>
      <c r="CN107" s="162"/>
      <c r="CO107" s="162"/>
      <c r="CP107" s="162"/>
      <c r="CQ107" s="162"/>
      <c r="CR107" s="162"/>
      <c r="CS107" s="162"/>
      <c r="CT107" s="162"/>
      <c r="CU107" s="162"/>
      <c r="CV107" s="162"/>
      <c r="CW107" s="162"/>
      <c r="CX107" s="162"/>
    </row>
    <row r="108" spans="1:102">
      <c r="A108" s="132"/>
      <c r="B108" s="132"/>
      <c r="C108" s="132"/>
      <c r="D108" s="132"/>
      <c r="E108" s="132"/>
      <c r="F108" s="132"/>
      <c r="G108" s="132"/>
      <c r="H108" s="132"/>
      <c r="I108" s="13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2"/>
      <c r="BV108" s="162"/>
      <c r="BW108" s="162"/>
      <c r="BX108" s="162"/>
      <c r="BY108" s="162"/>
      <c r="BZ108" s="162"/>
      <c r="CA108" s="162"/>
      <c r="CB108" s="162"/>
      <c r="CC108" s="162"/>
      <c r="CD108" s="162"/>
      <c r="CE108" s="162"/>
      <c r="CF108" s="162"/>
      <c r="CG108" s="162"/>
      <c r="CH108" s="162"/>
      <c r="CI108" s="162"/>
      <c r="CJ108" s="162"/>
      <c r="CK108" s="162"/>
      <c r="CL108" s="162"/>
      <c r="CM108" s="162"/>
      <c r="CN108" s="162"/>
      <c r="CO108" s="162"/>
      <c r="CP108" s="162"/>
      <c r="CQ108" s="162"/>
      <c r="CR108" s="162"/>
      <c r="CS108" s="162"/>
      <c r="CT108" s="162"/>
      <c r="CU108" s="162"/>
      <c r="CV108" s="162"/>
      <c r="CW108" s="162"/>
      <c r="CX108" s="162"/>
    </row>
    <row r="109" spans="1:102">
      <c r="A109" s="132"/>
      <c r="B109" s="132"/>
      <c r="C109" s="132"/>
      <c r="D109" s="132"/>
      <c r="E109" s="132"/>
      <c r="F109" s="132"/>
      <c r="G109" s="132"/>
      <c r="H109" s="132"/>
      <c r="I109" s="13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  <c r="BA109" s="162"/>
      <c r="BB109" s="162"/>
      <c r="BC109" s="162"/>
      <c r="BD109" s="162"/>
      <c r="BE109" s="162"/>
      <c r="BF109" s="162"/>
      <c r="BG109" s="162"/>
      <c r="BH109" s="162"/>
      <c r="BI109" s="162"/>
      <c r="BJ109" s="162"/>
      <c r="BK109" s="162"/>
      <c r="BL109" s="162"/>
      <c r="BM109" s="162"/>
      <c r="BN109" s="162"/>
      <c r="BO109" s="162"/>
      <c r="BP109" s="162"/>
      <c r="BQ109" s="162"/>
      <c r="BR109" s="162"/>
      <c r="BS109" s="162"/>
      <c r="BT109" s="162"/>
      <c r="BU109" s="162"/>
      <c r="BV109" s="162"/>
      <c r="BW109" s="162"/>
      <c r="BX109" s="162"/>
      <c r="BY109" s="162"/>
      <c r="BZ109" s="162"/>
      <c r="CA109" s="162"/>
      <c r="CB109" s="162"/>
      <c r="CC109" s="162"/>
      <c r="CD109" s="162"/>
      <c r="CE109" s="162"/>
      <c r="CF109" s="162"/>
      <c r="CG109" s="162"/>
      <c r="CH109" s="162"/>
      <c r="CI109" s="162"/>
      <c r="CJ109" s="162"/>
      <c r="CK109" s="162"/>
      <c r="CL109" s="162"/>
      <c r="CM109" s="162"/>
      <c r="CN109" s="162"/>
      <c r="CO109" s="162"/>
      <c r="CP109" s="162"/>
      <c r="CQ109" s="162"/>
      <c r="CR109" s="162"/>
      <c r="CS109" s="162"/>
      <c r="CT109" s="162"/>
      <c r="CU109" s="162"/>
      <c r="CV109" s="162"/>
      <c r="CW109" s="162"/>
      <c r="CX109" s="162"/>
    </row>
    <row r="110" spans="1:102">
      <c r="A110" s="132"/>
      <c r="B110" s="132"/>
      <c r="C110" s="132"/>
      <c r="D110" s="132"/>
      <c r="E110" s="132"/>
      <c r="F110" s="132"/>
      <c r="G110" s="132"/>
      <c r="H110" s="132"/>
      <c r="I110" s="13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2"/>
      <c r="BG110" s="162"/>
      <c r="BH110" s="162"/>
      <c r="BI110" s="162"/>
      <c r="BJ110" s="162"/>
      <c r="BK110" s="162"/>
      <c r="BL110" s="162"/>
      <c r="BM110" s="162"/>
      <c r="BN110" s="162"/>
      <c r="BO110" s="162"/>
      <c r="BP110" s="162"/>
      <c r="BQ110" s="162"/>
      <c r="BR110" s="162"/>
      <c r="BS110" s="162"/>
      <c r="BT110" s="162"/>
      <c r="BU110" s="162"/>
      <c r="BV110" s="162"/>
      <c r="BW110" s="162"/>
      <c r="BX110" s="162"/>
      <c r="BY110" s="162"/>
      <c r="BZ110" s="162"/>
      <c r="CA110" s="162"/>
      <c r="CB110" s="162"/>
      <c r="CC110" s="162"/>
      <c r="CD110" s="162"/>
      <c r="CE110" s="162"/>
      <c r="CF110" s="162"/>
      <c r="CG110" s="162"/>
      <c r="CH110" s="162"/>
      <c r="CI110" s="162"/>
      <c r="CJ110" s="162"/>
      <c r="CK110" s="162"/>
      <c r="CL110" s="162"/>
      <c r="CM110" s="162"/>
      <c r="CN110" s="162"/>
      <c r="CO110" s="162"/>
      <c r="CP110" s="162"/>
      <c r="CQ110" s="162"/>
      <c r="CR110" s="162"/>
      <c r="CS110" s="162"/>
      <c r="CT110" s="162"/>
      <c r="CU110" s="162"/>
      <c r="CV110" s="162"/>
      <c r="CW110" s="162"/>
      <c r="CX110" s="162"/>
    </row>
    <row r="111" spans="1:102">
      <c r="A111" s="132"/>
      <c r="B111" s="132"/>
      <c r="C111" s="132"/>
      <c r="D111" s="132"/>
      <c r="E111" s="132"/>
      <c r="F111" s="132"/>
      <c r="G111" s="132"/>
      <c r="H111" s="132"/>
      <c r="I111" s="13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62"/>
      <c r="BD111" s="162"/>
      <c r="BE111" s="162"/>
      <c r="BF111" s="162"/>
      <c r="BG111" s="162"/>
      <c r="BH111" s="162"/>
      <c r="BI111" s="162"/>
      <c r="BJ111" s="162"/>
      <c r="BK111" s="162"/>
      <c r="BL111" s="162"/>
      <c r="BM111" s="162"/>
      <c r="BN111" s="162"/>
      <c r="BO111" s="162"/>
      <c r="BP111" s="162"/>
      <c r="BQ111" s="162"/>
      <c r="BR111" s="162"/>
      <c r="BS111" s="162"/>
      <c r="BT111" s="162"/>
      <c r="BU111" s="162"/>
      <c r="BV111" s="162"/>
      <c r="BW111" s="162"/>
      <c r="BX111" s="162"/>
      <c r="BY111" s="162"/>
      <c r="BZ111" s="162"/>
      <c r="CA111" s="162"/>
      <c r="CB111" s="162"/>
      <c r="CC111" s="162"/>
      <c r="CD111" s="162"/>
      <c r="CE111" s="162"/>
      <c r="CF111" s="162"/>
      <c r="CG111" s="162"/>
      <c r="CH111" s="162"/>
      <c r="CI111" s="162"/>
      <c r="CJ111" s="162"/>
      <c r="CK111" s="162"/>
      <c r="CL111" s="162"/>
      <c r="CM111" s="162"/>
      <c r="CN111" s="162"/>
      <c r="CO111" s="162"/>
      <c r="CP111" s="162"/>
      <c r="CQ111" s="162"/>
      <c r="CR111" s="162"/>
      <c r="CS111" s="162"/>
      <c r="CT111" s="162"/>
      <c r="CU111" s="162"/>
      <c r="CV111" s="162"/>
      <c r="CW111" s="162"/>
      <c r="CX111" s="162"/>
    </row>
    <row r="112" spans="1:102">
      <c r="A112" s="132"/>
      <c r="B112" s="132"/>
      <c r="C112" s="183"/>
      <c r="D112" s="132"/>
      <c r="E112" s="132"/>
      <c r="F112" s="132"/>
      <c r="G112" s="132"/>
      <c r="H112" s="132"/>
      <c r="I112" s="13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2"/>
      <c r="CL112" s="162"/>
      <c r="CM112" s="162"/>
      <c r="CN112" s="162"/>
      <c r="CO112" s="162"/>
      <c r="CP112" s="162"/>
      <c r="CQ112" s="162"/>
      <c r="CR112" s="162"/>
      <c r="CS112" s="162"/>
      <c r="CT112" s="162"/>
      <c r="CU112" s="162"/>
      <c r="CV112" s="162"/>
      <c r="CW112" s="162"/>
      <c r="CX112" s="162"/>
    </row>
    <row r="113" spans="1:102">
      <c r="A113" s="132"/>
      <c r="B113" s="132"/>
      <c r="C113" s="183"/>
      <c r="D113" s="132"/>
      <c r="E113" s="132"/>
      <c r="F113" s="132"/>
      <c r="G113" s="132"/>
      <c r="H113" s="132"/>
      <c r="I113" s="13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2"/>
      <c r="AZ113" s="162"/>
      <c r="BA113" s="162"/>
      <c r="BB113" s="162"/>
      <c r="BC113" s="162"/>
      <c r="BD113" s="162"/>
      <c r="BE113" s="162"/>
      <c r="BF113" s="162"/>
      <c r="BG113" s="162"/>
      <c r="BH113" s="162"/>
      <c r="BI113" s="162"/>
      <c r="BJ113" s="162"/>
      <c r="BK113" s="162"/>
      <c r="BL113" s="162"/>
      <c r="BM113" s="162"/>
      <c r="BN113" s="162"/>
      <c r="BO113" s="162"/>
      <c r="BP113" s="162"/>
      <c r="BQ113" s="162"/>
      <c r="BR113" s="162"/>
      <c r="BS113" s="162"/>
      <c r="BT113" s="162"/>
      <c r="BU113" s="162"/>
      <c r="BV113" s="162"/>
      <c r="BW113" s="162"/>
      <c r="BX113" s="162"/>
      <c r="BY113" s="162"/>
      <c r="BZ113" s="162"/>
      <c r="CA113" s="162"/>
      <c r="CB113" s="162"/>
      <c r="CC113" s="162"/>
      <c r="CD113" s="162"/>
      <c r="CE113" s="162"/>
      <c r="CF113" s="162"/>
      <c r="CG113" s="162"/>
      <c r="CH113" s="162"/>
      <c r="CI113" s="162"/>
      <c r="CJ113" s="162"/>
      <c r="CK113" s="162"/>
      <c r="CL113" s="162"/>
      <c r="CM113" s="162"/>
      <c r="CN113" s="162"/>
      <c r="CO113" s="162"/>
      <c r="CP113" s="162"/>
      <c r="CQ113" s="162"/>
      <c r="CR113" s="162"/>
      <c r="CS113" s="162"/>
      <c r="CT113" s="162"/>
      <c r="CU113" s="162"/>
      <c r="CV113" s="162"/>
      <c r="CW113" s="162"/>
      <c r="CX113" s="162"/>
    </row>
    <row r="114" spans="1:102">
      <c r="A114" s="132"/>
      <c r="B114" s="132"/>
      <c r="C114" s="183"/>
      <c r="D114" s="132"/>
      <c r="E114" s="132"/>
      <c r="F114" s="132"/>
      <c r="G114" s="132"/>
      <c r="H114" s="132"/>
      <c r="I114" s="13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162"/>
      <c r="BT114" s="162"/>
      <c r="BU114" s="162"/>
      <c r="BV114" s="162"/>
      <c r="BW114" s="162"/>
      <c r="BX114" s="162"/>
      <c r="BY114" s="162"/>
      <c r="BZ114" s="162"/>
      <c r="CA114" s="162"/>
      <c r="CB114" s="162"/>
      <c r="CC114" s="162"/>
      <c r="CD114" s="162"/>
      <c r="CE114" s="162"/>
      <c r="CF114" s="162"/>
      <c r="CG114" s="162"/>
      <c r="CH114" s="162"/>
      <c r="CI114" s="162"/>
      <c r="CJ114" s="162"/>
      <c r="CK114" s="162"/>
      <c r="CL114" s="162"/>
      <c r="CM114" s="162"/>
      <c r="CN114" s="162"/>
      <c r="CO114" s="162"/>
      <c r="CP114" s="162"/>
      <c r="CQ114" s="162"/>
      <c r="CR114" s="162"/>
      <c r="CS114" s="162"/>
      <c r="CT114" s="162"/>
      <c r="CU114" s="162"/>
      <c r="CV114" s="162"/>
      <c r="CW114" s="162"/>
      <c r="CX114" s="162"/>
    </row>
    <row r="115" spans="1:102">
      <c r="A115" s="132"/>
      <c r="B115" s="132"/>
      <c r="C115" s="184"/>
      <c r="D115" s="132"/>
      <c r="E115" s="132"/>
      <c r="F115" s="132"/>
      <c r="G115" s="132"/>
      <c r="H115" s="132"/>
      <c r="I115" s="13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162"/>
      <c r="BT115" s="162"/>
      <c r="BU115" s="162"/>
      <c r="BV115" s="162"/>
      <c r="BW115" s="162"/>
      <c r="BX115" s="162"/>
      <c r="BY115" s="162"/>
      <c r="BZ115" s="162"/>
      <c r="CA115" s="162"/>
      <c r="CB115" s="162"/>
      <c r="CC115" s="162"/>
      <c r="CD115" s="162"/>
      <c r="CE115" s="162"/>
      <c r="CF115" s="162"/>
      <c r="CG115" s="162"/>
      <c r="CH115" s="162"/>
      <c r="CI115" s="162"/>
      <c r="CJ115" s="162"/>
      <c r="CK115" s="162"/>
      <c r="CL115" s="162"/>
      <c r="CM115" s="162"/>
      <c r="CN115" s="162"/>
      <c r="CO115" s="162"/>
      <c r="CP115" s="162"/>
      <c r="CQ115" s="162"/>
      <c r="CR115" s="162"/>
      <c r="CS115" s="162"/>
      <c r="CT115" s="162"/>
      <c r="CU115" s="162"/>
      <c r="CV115" s="162"/>
      <c r="CW115" s="162"/>
      <c r="CX115" s="162"/>
    </row>
    <row r="116" spans="1:102">
      <c r="A116" s="132"/>
      <c r="B116" s="132"/>
      <c r="C116" s="184"/>
      <c r="D116" s="132"/>
      <c r="E116" s="132"/>
      <c r="F116" s="132"/>
      <c r="G116" s="132"/>
      <c r="H116" s="132"/>
      <c r="I116" s="13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2"/>
      <c r="AZ116" s="162"/>
      <c r="BA116" s="162"/>
      <c r="BB116" s="162"/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2"/>
      <c r="BN116" s="162"/>
      <c r="BO116" s="162"/>
      <c r="BP116" s="162"/>
      <c r="BQ116" s="162"/>
      <c r="BR116" s="162"/>
      <c r="BS116" s="162"/>
      <c r="BT116" s="162"/>
      <c r="BU116" s="162"/>
      <c r="BV116" s="162"/>
      <c r="BW116" s="162"/>
      <c r="BX116" s="162"/>
      <c r="BY116" s="162"/>
      <c r="BZ116" s="162"/>
      <c r="CA116" s="162"/>
      <c r="CB116" s="162"/>
      <c r="CC116" s="162"/>
      <c r="CD116" s="162"/>
      <c r="CE116" s="162"/>
      <c r="CF116" s="162"/>
      <c r="CG116" s="162"/>
      <c r="CH116" s="162"/>
      <c r="CI116" s="162"/>
      <c r="CJ116" s="162"/>
      <c r="CK116" s="162"/>
      <c r="CL116" s="162"/>
      <c r="CM116" s="162"/>
      <c r="CN116" s="162"/>
      <c r="CO116" s="162"/>
      <c r="CP116" s="162"/>
      <c r="CQ116" s="162"/>
      <c r="CR116" s="162"/>
      <c r="CS116" s="162"/>
      <c r="CT116" s="162"/>
      <c r="CU116" s="162"/>
      <c r="CV116" s="162"/>
      <c r="CW116" s="162"/>
      <c r="CX116" s="162"/>
    </row>
    <row r="117" spans="1:102">
      <c r="A117" s="132"/>
      <c r="B117" s="132"/>
      <c r="C117" s="184"/>
      <c r="D117" s="132"/>
      <c r="E117" s="132"/>
      <c r="F117" s="132"/>
      <c r="G117" s="132"/>
      <c r="H117" s="132"/>
      <c r="I117" s="13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2"/>
      <c r="AZ117" s="162"/>
      <c r="BA117" s="162"/>
      <c r="BB117" s="162"/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2"/>
      <c r="BN117" s="162"/>
      <c r="BO117" s="162"/>
      <c r="BP117" s="162"/>
      <c r="BQ117" s="162"/>
      <c r="BR117" s="162"/>
      <c r="BS117" s="162"/>
      <c r="BT117" s="162"/>
      <c r="BU117" s="162"/>
      <c r="BV117" s="162"/>
      <c r="BW117" s="162"/>
      <c r="BX117" s="162"/>
      <c r="BY117" s="162"/>
      <c r="BZ117" s="162"/>
      <c r="CA117" s="162"/>
      <c r="CB117" s="162"/>
      <c r="CC117" s="162"/>
      <c r="CD117" s="162"/>
      <c r="CE117" s="162"/>
      <c r="CF117" s="162"/>
      <c r="CG117" s="162"/>
      <c r="CH117" s="162"/>
      <c r="CI117" s="162"/>
      <c r="CJ117" s="162"/>
      <c r="CK117" s="162"/>
      <c r="CL117" s="162"/>
      <c r="CM117" s="162"/>
      <c r="CN117" s="162"/>
      <c r="CO117" s="162"/>
      <c r="CP117" s="162"/>
      <c r="CQ117" s="162"/>
      <c r="CR117" s="162"/>
      <c r="CS117" s="162"/>
      <c r="CT117" s="162"/>
      <c r="CU117" s="162"/>
      <c r="CV117" s="162"/>
      <c r="CW117" s="162"/>
      <c r="CX117" s="162"/>
    </row>
    <row r="118" spans="1:102">
      <c r="A118" s="132"/>
      <c r="B118" s="132"/>
      <c r="C118" s="184"/>
      <c r="D118" s="132"/>
      <c r="E118" s="132"/>
      <c r="F118" s="132"/>
      <c r="G118" s="132"/>
      <c r="H118" s="132"/>
      <c r="I118" s="13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2"/>
      <c r="AZ118" s="162"/>
      <c r="BA118" s="162"/>
      <c r="BB118" s="162"/>
      <c r="BC118" s="162"/>
      <c r="BD118" s="162"/>
      <c r="BE118" s="162"/>
      <c r="BF118" s="162"/>
      <c r="BG118" s="162"/>
      <c r="BH118" s="162"/>
      <c r="BI118" s="162"/>
      <c r="BJ118" s="162"/>
      <c r="BK118" s="162"/>
      <c r="BL118" s="162"/>
      <c r="BM118" s="162"/>
      <c r="BN118" s="162"/>
      <c r="BO118" s="162"/>
      <c r="BP118" s="162"/>
      <c r="BQ118" s="162"/>
      <c r="BR118" s="162"/>
      <c r="BS118" s="162"/>
      <c r="BT118" s="162"/>
      <c r="BU118" s="162"/>
      <c r="BV118" s="162"/>
      <c r="BW118" s="162"/>
      <c r="BX118" s="162"/>
      <c r="BY118" s="162"/>
      <c r="BZ118" s="162"/>
      <c r="CA118" s="162"/>
      <c r="CB118" s="162"/>
      <c r="CC118" s="162"/>
      <c r="CD118" s="162"/>
      <c r="CE118" s="162"/>
      <c r="CF118" s="162"/>
      <c r="CG118" s="162"/>
      <c r="CH118" s="162"/>
      <c r="CI118" s="162"/>
      <c r="CJ118" s="162"/>
      <c r="CK118" s="162"/>
      <c r="CL118" s="162"/>
      <c r="CM118" s="162"/>
      <c r="CN118" s="162"/>
      <c r="CO118" s="162"/>
      <c r="CP118" s="162"/>
      <c r="CQ118" s="162"/>
      <c r="CR118" s="162"/>
      <c r="CS118" s="162"/>
      <c r="CT118" s="162"/>
      <c r="CU118" s="162"/>
      <c r="CV118" s="162"/>
      <c r="CW118" s="162"/>
      <c r="CX118" s="162"/>
    </row>
    <row r="119" spans="1:102">
      <c r="A119" s="132"/>
      <c r="B119" s="132"/>
      <c r="C119" s="185"/>
      <c r="D119" s="132"/>
      <c r="E119" s="132"/>
      <c r="F119" s="132"/>
      <c r="G119" s="132"/>
      <c r="H119" s="132"/>
      <c r="I119" s="13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  <c r="BI119" s="162"/>
      <c r="BJ119" s="162"/>
      <c r="BK119" s="162"/>
      <c r="BL119" s="162"/>
      <c r="BM119" s="162"/>
      <c r="BN119" s="162"/>
      <c r="BO119" s="162"/>
      <c r="BP119" s="162"/>
      <c r="BQ119" s="162"/>
      <c r="BR119" s="162"/>
      <c r="BS119" s="162"/>
      <c r="BT119" s="162"/>
      <c r="BU119" s="162"/>
      <c r="BV119" s="162"/>
      <c r="BW119" s="162"/>
      <c r="BX119" s="162"/>
      <c r="BY119" s="162"/>
      <c r="BZ119" s="162"/>
      <c r="CA119" s="162"/>
      <c r="CB119" s="162"/>
      <c r="CC119" s="162"/>
      <c r="CD119" s="162"/>
      <c r="CE119" s="162"/>
      <c r="CF119" s="162"/>
      <c r="CG119" s="162"/>
      <c r="CH119" s="162"/>
      <c r="CI119" s="162"/>
      <c r="CJ119" s="162"/>
      <c r="CK119" s="162"/>
      <c r="CL119" s="162"/>
      <c r="CM119" s="162"/>
      <c r="CN119" s="162"/>
      <c r="CO119" s="162"/>
      <c r="CP119" s="162"/>
      <c r="CQ119" s="162"/>
      <c r="CR119" s="162"/>
      <c r="CS119" s="162"/>
      <c r="CT119" s="162"/>
      <c r="CU119" s="162"/>
      <c r="CV119" s="162"/>
      <c r="CW119" s="162"/>
      <c r="CX119" s="162"/>
    </row>
    <row r="120" spans="1:102">
      <c r="A120" s="132"/>
      <c r="B120" s="132"/>
      <c r="C120" s="185"/>
      <c r="D120" s="132"/>
      <c r="E120" s="132"/>
      <c r="F120" s="132"/>
      <c r="G120" s="132"/>
      <c r="H120" s="132"/>
      <c r="I120" s="13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2"/>
      <c r="AZ120" s="162"/>
      <c r="BA120" s="162"/>
      <c r="BB120" s="162"/>
      <c r="BC120" s="162"/>
      <c r="BD120" s="162"/>
      <c r="BE120" s="162"/>
      <c r="BF120" s="162"/>
      <c r="BG120" s="162"/>
      <c r="BH120" s="162"/>
      <c r="BI120" s="162"/>
      <c r="BJ120" s="162"/>
      <c r="BK120" s="162"/>
      <c r="BL120" s="162"/>
      <c r="BM120" s="162"/>
      <c r="BN120" s="162"/>
      <c r="BO120" s="162"/>
      <c r="BP120" s="162"/>
      <c r="BQ120" s="162"/>
      <c r="BR120" s="162"/>
      <c r="BS120" s="162"/>
      <c r="BT120" s="162"/>
      <c r="BU120" s="162"/>
      <c r="BV120" s="162"/>
      <c r="BW120" s="162"/>
      <c r="BX120" s="162"/>
      <c r="BY120" s="162"/>
      <c r="BZ120" s="162"/>
      <c r="CA120" s="162"/>
      <c r="CB120" s="162"/>
      <c r="CC120" s="162"/>
      <c r="CD120" s="162"/>
      <c r="CE120" s="162"/>
      <c r="CF120" s="162"/>
      <c r="CG120" s="162"/>
      <c r="CH120" s="162"/>
      <c r="CI120" s="162"/>
      <c r="CJ120" s="162"/>
      <c r="CK120" s="162"/>
      <c r="CL120" s="162"/>
      <c r="CM120" s="162"/>
      <c r="CN120" s="162"/>
      <c r="CO120" s="162"/>
      <c r="CP120" s="162"/>
      <c r="CQ120" s="162"/>
      <c r="CR120" s="162"/>
      <c r="CS120" s="162"/>
      <c r="CT120" s="162"/>
      <c r="CU120" s="162"/>
      <c r="CV120" s="162"/>
      <c r="CW120" s="162"/>
      <c r="CX120" s="162"/>
    </row>
    <row r="121" spans="1:102">
      <c r="A121" s="132"/>
      <c r="B121" s="132"/>
      <c r="C121" s="185"/>
      <c r="D121" s="132"/>
      <c r="E121" s="132"/>
      <c r="F121" s="132"/>
      <c r="G121" s="132"/>
      <c r="H121" s="132"/>
      <c r="I121" s="13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2"/>
      <c r="AZ121" s="162"/>
      <c r="BA121" s="162"/>
      <c r="BB121" s="162"/>
      <c r="BC121" s="162"/>
      <c r="BD121" s="162"/>
      <c r="BE121" s="162"/>
      <c r="BF121" s="162"/>
      <c r="BG121" s="162"/>
      <c r="BH121" s="162"/>
      <c r="BI121" s="162"/>
      <c r="BJ121" s="162"/>
      <c r="BK121" s="162"/>
      <c r="BL121" s="162"/>
      <c r="BM121" s="162"/>
      <c r="BN121" s="162"/>
      <c r="BO121" s="162"/>
      <c r="BP121" s="162"/>
      <c r="BQ121" s="162"/>
      <c r="BR121" s="162"/>
      <c r="BS121" s="162"/>
      <c r="BT121" s="162"/>
      <c r="BU121" s="162"/>
      <c r="BV121" s="162"/>
      <c r="BW121" s="162"/>
      <c r="BX121" s="162"/>
      <c r="BY121" s="162"/>
      <c r="BZ121" s="162"/>
      <c r="CA121" s="162"/>
      <c r="CB121" s="162"/>
      <c r="CC121" s="162"/>
      <c r="CD121" s="162"/>
      <c r="CE121" s="162"/>
      <c r="CF121" s="162"/>
      <c r="CG121" s="162"/>
      <c r="CH121" s="162"/>
      <c r="CI121" s="162"/>
      <c r="CJ121" s="162"/>
      <c r="CK121" s="162"/>
      <c r="CL121" s="162"/>
      <c r="CM121" s="162"/>
      <c r="CN121" s="162"/>
      <c r="CO121" s="162"/>
      <c r="CP121" s="162"/>
      <c r="CQ121" s="162"/>
      <c r="CR121" s="162"/>
      <c r="CS121" s="162"/>
      <c r="CT121" s="162"/>
      <c r="CU121" s="162"/>
      <c r="CV121" s="162"/>
      <c r="CW121" s="162"/>
      <c r="CX121" s="162"/>
    </row>
    <row r="122" spans="1:102">
      <c r="A122" s="132"/>
      <c r="B122" s="132"/>
      <c r="C122" s="185"/>
      <c r="D122" s="132"/>
      <c r="E122" s="132"/>
      <c r="F122" s="132"/>
      <c r="G122" s="132"/>
      <c r="H122" s="132"/>
      <c r="I122" s="13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2"/>
      <c r="AZ122" s="162"/>
      <c r="BA122" s="162"/>
      <c r="BB122" s="162"/>
      <c r="BC122" s="162"/>
      <c r="BD122" s="162"/>
      <c r="BE122" s="162"/>
      <c r="BF122" s="162"/>
      <c r="BG122" s="162"/>
      <c r="BH122" s="162"/>
      <c r="BI122" s="162"/>
      <c r="BJ122" s="162"/>
      <c r="BK122" s="162"/>
      <c r="BL122" s="162"/>
      <c r="BM122" s="162"/>
      <c r="BN122" s="162"/>
      <c r="BO122" s="162"/>
      <c r="BP122" s="162"/>
      <c r="BQ122" s="162"/>
      <c r="BR122" s="162"/>
      <c r="BS122" s="162"/>
      <c r="BT122" s="162"/>
      <c r="BU122" s="162"/>
      <c r="BV122" s="162"/>
      <c r="BW122" s="162"/>
      <c r="BX122" s="162"/>
      <c r="BY122" s="162"/>
      <c r="BZ122" s="162"/>
      <c r="CA122" s="162"/>
      <c r="CB122" s="162"/>
      <c r="CC122" s="162"/>
      <c r="CD122" s="162"/>
      <c r="CE122" s="162"/>
      <c r="CF122" s="162"/>
      <c r="CG122" s="162"/>
      <c r="CH122" s="162"/>
      <c r="CI122" s="162"/>
      <c r="CJ122" s="162"/>
      <c r="CK122" s="162"/>
      <c r="CL122" s="162"/>
      <c r="CM122" s="162"/>
      <c r="CN122" s="162"/>
      <c r="CO122" s="162"/>
      <c r="CP122" s="162"/>
      <c r="CQ122" s="162"/>
      <c r="CR122" s="162"/>
      <c r="CS122" s="162"/>
      <c r="CT122" s="162"/>
      <c r="CU122" s="162"/>
      <c r="CV122" s="162"/>
      <c r="CW122" s="162"/>
      <c r="CX122" s="162"/>
    </row>
    <row r="123" spans="1:102">
      <c r="A123" s="132"/>
      <c r="B123" s="132"/>
      <c r="C123" s="186"/>
      <c r="D123" s="132"/>
      <c r="E123" s="132"/>
      <c r="F123" s="132"/>
      <c r="G123" s="132"/>
      <c r="H123" s="132"/>
      <c r="I123" s="13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2"/>
      <c r="AZ123" s="162"/>
      <c r="BA123" s="162"/>
      <c r="BB123" s="162"/>
      <c r="BC123" s="162"/>
      <c r="BD123" s="162"/>
      <c r="BE123" s="162"/>
      <c r="BF123" s="162"/>
      <c r="BG123" s="162"/>
      <c r="BH123" s="162"/>
      <c r="BI123" s="162"/>
      <c r="BJ123" s="162"/>
      <c r="BK123" s="162"/>
      <c r="BL123" s="162"/>
      <c r="BM123" s="162"/>
      <c r="BN123" s="162"/>
      <c r="BO123" s="162"/>
      <c r="BP123" s="162"/>
      <c r="BQ123" s="162"/>
      <c r="BR123" s="162"/>
      <c r="BS123" s="162"/>
      <c r="BT123" s="162"/>
      <c r="BU123" s="162"/>
      <c r="BV123" s="162"/>
      <c r="BW123" s="162"/>
      <c r="BX123" s="162"/>
      <c r="BY123" s="162"/>
      <c r="BZ123" s="162"/>
      <c r="CA123" s="162"/>
      <c r="CB123" s="162"/>
      <c r="CC123" s="162"/>
      <c r="CD123" s="162"/>
      <c r="CE123" s="162"/>
      <c r="CF123" s="162"/>
      <c r="CG123" s="162"/>
      <c r="CH123" s="162"/>
      <c r="CI123" s="162"/>
      <c r="CJ123" s="162"/>
      <c r="CK123" s="162"/>
      <c r="CL123" s="162"/>
      <c r="CM123" s="162"/>
      <c r="CN123" s="162"/>
      <c r="CO123" s="162"/>
      <c r="CP123" s="162"/>
      <c r="CQ123" s="162"/>
      <c r="CR123" s="162"/>
      <c r="CS123" s="162"/>
      <c r="CT123" s="162"/>
      <c r="CU123" s="162"/>
      <c r="CV123" s="162"/>
      <c r="CW123" s="162"/>
      <c r="CX123" s="162"/>
    </row>
    <row r="124" spans="1:102">
      <c r="A124" s="132"/>
      <c r="B124" s="132"/>
      <c r="C124" s="184"/>
      <c r="D124" s="132"/>
      <c r="E124" s="132"/>
      <c r="F124" s="132"/>
      <c r="G124" s="132"/>
      <c r="H124" s="132"/>
      <c r="I124" s="132"/>
      <c r="AO124" s="162"/>
      <c r="AP124" s="162"/>
      <c r="AQ124" s="162"/>
      <c r="AR124" s="162"/>
      <c r="AS124" s="162"/>
      <c r="AT124" s="162"/>
      <c r="AU124" s="162"/>
      <c r="AV124" s="162"/>
      <c r="AW124" s="162"/>
      <c r="AX124" s="162"/>
      <c r="AY124" s="162"/>
      <c r="AZ124" s="162"/>
      <c r="BA124" s="162"/>
      <c r="BB124" s="162"/>
      <c r="BC124" s="162"/>
      <c r="BD124" s="162"/>
      <c r="BE124" s="162"/>
      <c r="BF124" s="162"/>
      <c r="BG124" s="162"/>
      <c r="BH124" s="162"/>
      <c r="BI124" s="162"/>
      <c r="BJ124" s="162"/>
      <c r="BK124" s="162"/>
      <c r="BL124" s="162"/>
      <c r="BM124" s="162"/>
      <c r="BN124" s="162"/>
      <c r="BO124" s="162"/>
      <c r="BP124" s="162"/>
      <c r="BQ124" s="162"/>
      <c r="BR124" s="162"/>
      <c r="BS124" s="162"/>
      <c r="BT124" s="162"/>
      <c r="BU124" s="162"/>
      <c r="BV124" s="162"/>
      <c r="BW124" s="162"/>
      <c r="BX124" s="162"/>
      <c r="BY124" s="162"/>
      <c r="BZ124" s="162"/>
      <c r="CA124" s="162"/>
      <c r="CB124" s="162"/>
      <c r="CC124" s="162"/>
      <c r="CD124" s="162"/>
      <c r="CE124" s="162"/>
      <c r="CF124" s="162"/>
      <c r="CG124" s="162"/>
      <c r="CH124" s="162"/>
      <c r="CI124" s="162"/>
      <c r="CJ124" s="162"/>
      <c r="CK124" s="162"/>
      <c r="CL124" s="162"/>
      <c r="CM124" s="162"/>
      <c r="CN124" s="162"/>
      <c r="CO124" s="162"/>
      <c r="CP124" s="162"/>
      <c r="CQ124" s="162"/>
      <c r="CR124" s="162"/>
      <c r="CS124" s="162"/>
      <c r="CT124" s="162"/>
      <c r="CU124" s="162"/>
      <c r="CV124" s="162"/>
      <c r="CW124" s="162"/>
      <c r="CX124" s="162"/>
    </row>
    <row r="125" spans="1:102">
      <c r="A125" s="132"/>
      <c r="B125" s="132"/>
      <c r="C125" s="184"/>
      <c r="D125" s="132"/>
      <c r="E125" s="132"/>
      <c r="F125" s="132"/>
      <c r="G125" s="132"/>
      <c r="H125" s="132"/>
      <c r="I125" s="132"/>
      <c r="AO125" s="162"/>
      <c r="AP125" s="162"/>
      <c r="AQ125" s="162"/>
      <c r="AR125" s="162"/>
      <c r="AS125" s="162"/>
      <c r="AT125" s="162"/>
      <c r="AU125" s="162"/>
      <c r="AV125" s="162"/>
      <c r="AW125" s="162"/>
      <c r="AX125" s="162"/>
      <c r="AY125" s="162"/>
      <c r="AZ125" s="162"/>
      <c r="BA125" s="162"/>
      <c r="BB125" s="162"/>
      <c r="BC125" s="162"/>
      <c r="BD125" s="162"/>
      <c r="BE125" s="162"/>
      <c r="BF125" s="162"/>
      <c r="BG125" s="162"/>
      <c r="BH125" s="162"/>
      <c r="BI125" s="162"/>
      <c r="BJ125" s="162"/>
      <c r="BK125" s="162"/>
      <c r="BL125" s="162"/>
      <c r="BM125" s="162"/>
      <c r="BN125" s="162"/>
      <c r="BO125" s="162"/>
      <c r="BP125" s="162"/>
      <c r="BQ125" s="162"/>
      <c r="BR125" s="162"/>
      <c r="BS125" s="162"/>
      <c r="BT125" s="162"/>
      <c r="BU125" s="162"/>
      <c r="BV125" s="162"/>
      <c r="BW125" s="162"/>
      <c r="BX125" s="162"/>
      <c r="BY125" s="162"/>
      <c r="BZ125" s="162"/>
      <c r="CA125" s="162"/>
      <c r="CB125" s="162"/>
      <c r="CC125" s="162"/>
      <c r="CD125" s="162"/>
      <c r="CE125" s="162"/>
      <c r="CF125" s="162"/>
      <c r="CG125" s="162"/>
      <c r="CH125" s="162"/>
      <c r="CI125" s="162"/>
      <c r="CJ125" s="162"/>
      <c r="CK125" s="162"/>
      <c r="CL125" s="162"/>
      <c r="CM125" s="162"/>
      <c r="CN125" s="162"/>
      <c r="CO125" s="162"/>
      <c r="CP125" s="162"/>
      <c r="CQ125" s="162"/>
      <c r="CR125" s="162"/>
      <c r="CS125" s="162"/>
      <c r="CT125" s="162"/>
      <c r="CU125" s="162"/>
      <c r="CV125" s="162"/>
      <c r="CW125" s="162"/>
      <c r="CX125" s="162"/>
    </row>
    <row r="126" spans="1:102">
      <c r="A126" s="132"/>
      <c r="B126" s="132"/>
      <c r="C126" s="184"/>
      <c r="D126" s="132"/>
      <c r="E126" s="132"/>
      <c r="F126" s="132"/>
      <c r="G126" s="132"/>
      <c r="H126" s="132"/>
      <c r="I126" s="132"/>
      <c r="AO126" s="162"/>
      <c r="AP126" s="162"/>
      <c r="AQ126" s="162"/>
      <c r="AR126" s="162"/>
      <c r="AS126" s="162"/>
      <c r="AT126" s="162"/>
      <c r="AU126" s="162"/>
      <c r="AV126" s="162"/>
      <c r="AW126" s="162"/>
      <c r="AX126" s="162"/>
      <c r="AY126" s="162"/>
      <c r="AZ126" s="162"/>
      <c r="BA126" s="162"/>
      <c r="BB126" s="162"/>
      <c r="BC126" s="162"/>
      <c r="BD126" s="162"/>
      <c r="BE126" s="162"/>
      <c r="BF126" s="162"/>
      <c r="BG126" s="162"/>
      <c r="BH126" s="162"/>
      <c r="BI126" s="162"/>
      <c r="BJ126" s="162"/>
      <c r="BK126" s="162"/>
      <c r="BL126" s="162"/>
      <c r="BM126" s="162"/>
      <c r="BN126" s="162"/>
      <c r="BO126" s="162"/>
      <c r="BP126" s="162"/>
      <c r="BQ126" s="162"/>
      <c r="BR126" s="162"/>
      <c r="BS126" s="162"/>
      <c r="BT126" s="162"/>
      <c r="BU126" s="162"/>
      <c r="BV126" s="162"/>
      <c r="BW126" s="162"/>
      <c r="BX126" s="162"/>
      <c r="BY126" s="162"/>
      <c r="BZ126" s="162"/>
      <c r="CA126" s="162"/>
      <c r="CB126" s="162"/>
      <c r="CC126" s="162"/>
      <c r="CD126" s="162"/>
      <c r="CE126" s="162"/>
      <c r="CF126" s="162"/>
      <c r="CG126" s="162"/>
      <c r="CH126" s="162"/>
      <c r="CI126" s="162"/>
      <c r="CJ126" s="162"/>
      <c r="CK126" s="162"/>
      <c r="CL126" s="162"/>
      <c r="CM126" s="162"/>
      <c r="CN126" s="162"/>
      <c r="CO126" s="162"/>
      <c r="CP126" s="162"/>
      <c r="CQ126" s="162"/>
      <c r="CR126" s="162"/>
      <c r="CS126" s="162"/>
      <c r="CT126" s="162"/>
      <c r="CU126" s="162"/>
      <c r="CV126" s="162"/>
      <c r="CW126" s="162"/>
      <c r="CX126" s="162"/>
    </row>
    <row r="127" spans="1:102">
      <c r="A127" s="132"/>
      <c r="B127" s="132"/>
      <c r="C127" s="184"/>
      <c r="D127" s="132"/>
      <c r="E127" s="132"/>
      <c r="F127" s="132"/>
      <c r="G127" s="132"/>
      <c r="H127" s="132"/>
      <c r="I127" s="132"/>
      <c r="AO127" s="162"/>
      <c r="AP127" s="162"/>
      <c r="AQ127" s="162"/>
      <c r="AR127" s="162"/>
      <c r="AS127" s="162"/>
      <c r="AT127" s="162"/>
      <c r="AU127" s="162"/>
      <c r="AV127" s="162"/>
      <c r="AW127" s="162"/>
      <c r="AX127" s="162"/>
      <c r="AY127" s="162"/>
      <c r="AZ127" s="162"/>
      <c r="BA127" s="162"/>
      <c r="BB127" s="162"/>
      <c r="BC127" s="162"/>
      <c r="BD127" s="162"/>
      <c r="BE127" s="162"/>
      <c r="BF127" s="162"/>
      <c r="BG127" s="162"/>
      <c r="BH127" s="162"/>
      <c r="BI127" s="162"/>
      <c r="BJ127" s="162"/>
      <c r="BK127" s="162"/>
      <c r="BL127" s="162"/>
      <c r="BM127" s="162"/>
      <c r="BN127" s="162"/>
      <c r="BO127" s="162"/>
      <c r="BP127" s="162"/>
      <c r="BQ127" s="162"/>
      <c r="BR127" s="162"/>
      <c r="BS127" s="162"/>
      <c r="BT127" s="162"/>
      <c r="BU127" s="162"/>
      <c r="BV127" s="162"/>
      <c r="BW127" s="162"/>
      <c r="BX127" s="162"/>
      <c r="BY127" s="162"/>
      <c r="BZ127" s="162"/>
      <c r="CA127" s="162"/>
      <c r="CB127" s="162"/>
      <c r="CC127" s="162"/>
      <c r="CD127" s="162"/>
      <c r="CE127" s="162"/>
      <c r="CF127" s="162"/>
      <c r="CG127" s="162"/>
      <c r="CH127" s="162"/>
      <c r="CI127" s="162"/>
      <c r="CJ127" s="162"/>
      <c r="CK127" s="162"/>
      <c r="CL127" s="162"/>
      <c r="CM127" s="162"/>
      <c r="CN127" s="162"/>
      <c r="CO127" s="162"/>
      <c r="CP127" s="162"/>
      <c r="CQ127" s="162"/>
      <c r="CR127" s="162"/>
      <c r="CS127" s="162"/>
      <c r="CT127" s="162"/>
      <c r="CU127" s="162"/>
      <c r="CV127" s="162"/>
      <c r="CW127" s="162"/>
      <c r="CX127" s="162"/>
    </row>
    <row r="128" spans="1:102">
      <c r="A128" s="132"/>
      <c r="B128" s="132"/>
      <c r="C128" s="184"/>
      <c r="D128" s="132"/>
      <c r="E128" s="132"/>
      <c r="F128" s="132"/>
      <c r="G128" s="132"/>
      <c r="H128" s="132"/>
      <c r="I128" s="132"/>
      <c r="AO128" s="162"/>
      <c r="AP128" s="162"/>
      <c r="AQ128" s="162"/>
      <c r="AR128" s="162"/>
      <c r="AS128" s="162"/>
      <c r="AT128" s="162"/>
      <c r="AU128" s="162"/>
      <c r="AV128" s="162"/>
      <c r="AW128" s="162"/>
      <c r="AX128" s="162"/>
      <c r="AY128" s="162"/>
      <c r="AZ128" s="162"/>
      <c r="BA128" s="162"/>
      <c r="BB128" s="162"/>
      <c r="BC128" s="162"/>
      <c r="BD128" s="162"/>
      <c r="BE128" s="162"/>
      <c r="BF128" s="162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162"/>
      <c r="BW128" s="162"/>
      <c r="BX128" s="162"/>
      <c r="BY128" s="162"/>
      <c r="BZ128" s="162"/>
      <c r="CA128" s="162"/>
      <c r="CB128" s="162"/>
      <c r="CC128" s="162"/>
      <c r="CD128" s="162"/>
      <c r="CE128" s="162"/>
      <c r="CF128" s="162"/>
      <c r="CG128" s="162"/>
      <c r="CH128" s="162"/>
      <c r="CI128" s="162"/>
      <c r="CJ128" s="162"/>
      <c r="CK128" s="162"/>
      <c r="CL128" s="162"/>
      <c r="CM128" s="162"/>
      <c r="CN128" s="162"/>
      <c r="CO128" s="162"/>
      <c r="CP128" s="162"/>
      <c r="CQ128" s="162"/>
      <c r="CR128" s="162"/>
      <c r="CS128" s="162"/>
      <c r="CT128" s="162"/>
      <c r="CU128" s="162"/>
      <c r="CV128" s="162"/>
      <c r="CW128" s="162"/>
      <c r="CX128" s="162"/>
    </row>
    <row r="129" spans="1:102">
      <c r="A129" s="132"/>
      <c r="B129" s="132"/>
      <c r="C129" s="184"/>
      <c r="D129" s="132"/>
      <c r="E129" s="132"/>
      <c r="F129" s="132"/>
      <c r="G129" s="132"/>
      <c r="H129" s="132"/>
      <c r="I129" s="132"/>
      <c r="AO129" s="162"/>
      <c r="AP129" s="162"/>
      <c r="AQ129" s="162"/>
      <c r="AR129" s="162"/>
      <c r="AS129" s="162"/>
      <c r="AT129" s="162"/>
      <c r="AU129" s="162"/>
      <c r="AV129" s="162"/>
      <c r="AW129" s="162"/>
      <c r="AX129" s="162"/>
      <c r="AY129" s="162"/>
      <c r="AZ129" s="162"/>
      <c r="BA129" s="162"/>
      <c r="BB129" s="162"/>
      <c r="BC129" s="162"/>
      <c r="BD129" s="162"/>
      <c r="BE129" s="162"/>
      <c r="BF129" s="162"/>
      <c r="BG129" s="162"/>
      <c r="BH129" s="162"/>
      <c r="BI129" s="162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162"/>
      <c r="BW129" s="162"/>
      <c r="BX129" s="162"/>
      <c r="BY129" s="162"/>
      <c r="BZ129" s="162"/>
      <c r="CA129" s="162"/>
      <c r="CB129" s="162"/>
      <c r="CC129" s="162"/>
      <c r="CD129" s="162"/>
      <c r="CE129" s="162"/>
      <c r="CF129" s="162"/>
      <c r="CG129" s="162"/>
      <c r="CH129" s="162"/>
      <c r="CI129" s="162"/>
      <c r="CJ129" s="162"/>
      <c r="CK129" s="162"/>
      <c r="CL129" s="162"/>
      <c r="CM129" s="162"/>
      <c r="CN129" s="162"/>
      <c r="CO129" s="162"/>
      <c r="CP129" s="162"/>
      <c r="CQ129" s="162"/>
      <c r="CR129" s="162"/>
      <c r="CS129" s="162"/>
      <c r="CT129" s="162"/>
      <c r="CU129" s="162"/>
      <c r="CV129" s="162"/>
      <c r="CW129" s="162"/>
      <c r="CX129" s="162"/>
    </row>
    <row r="130" spans="1:102">
      <c r="A130" s="132"/>
      <c r="B130" s="132"/>
      <c r="C130" s="184"/>
      <c r="D130" s="132"/>
      <c r="E130" s="132"/>
      <c r="F130" s="132"/>
      <c r="G130" s="132"/>
      <c r="H130" s="132"/>
      <c r="I130" s="132"/>
      <c r="AO130" s="162"/>
      <c r="AP130" s="162"/>
      <c r="AQ130" s="162"/>
      <c r="AR130" s="162"/>
      <c r="AS130" s="162"/>
      <c r="AT130" s="162"/>
      <c r="AU130" s="162"/>
      <c r="AV130" s="162"/>
      <c r="AW130" s="162"/>
      <c r="AX130" s="162"/>
      <c r="AY130" s="162"/>
      <c r="AZ130" s="162"/>
      <c r="BA130" s="162"/>
      <c r="BB130" s="162"/>
      <c r="BC130" s="162"/>
      <c r="BD130" s="162"/>
      <c r="BE130" s="162"/>
      <c r="BF130" s="162"/>
      <c r="BG130" s="162"/>
      <c r="BH130" s="162"/>
      <c r="BI130" s="162"/>
      <c r="BJ130" s="162"/>
      <c r="BK130" s="162"/>
      <c r="BL130" s="162"/>
      <c r="BM130" s="162"/>
      <c r="BN130" s="162"/>
      <c r="BO130" s="162"/>
      <c r="BP130" s="162"/>
      <c r="BQ130" s="162"/>
      <c r="BR130" s="162"/>
      <c r="BS130" s="162"/>
      <c r="BT130" s="162"/>
      <c r="BU130" s="162"/>
      <c r="BV130" s="162"/>
      <c r="BW130" s="162"/>
      <c r="BX130" s="162"/>
      <c r="BY130" s="162"/>
      <c r="BZ130" s="162"/>
      <c r="CA130" s="162"/>
      <c r="CB130" s="162"/>
      <c r="CC130" s="162"/>
      <c r="CD130" s="162"/>
      <c r="CE130" s="162"/>
      <c r="CF130" s="162"/>
      <c r="CG130" s="162"/>
      <c r="CH130" s="162"/>
      <c r="CI130" s="162"/>
      <c r="CJ130" s="162"/>
      <c r="CK130" s="162"/>
      <c r="CL130" s="162"/>
      <c r="CM130" s="162"/>
      <c r="CN130" s="162"/>
      <c r="CO130" s="162"/>
      <c r="CP130" s="162"/>
      <c r="CQ130" s="162"/>
      <c r="CR130" s="162"/>
      <c r="CS130" s="162"/>
      <c r="CT130" s="162"/>
      <c r="CU130" s="162"/>
      <c r="CV130" s="162"/>
      <c r="CW130" s="162"/>
      <c r="CX130" s="162"/>
    </row>
    <row r="131" spans="1:102">
      <c r="A131" s="132"/>
      <c r="B131" s="132"/>
      <c r="C131" s="184"/>
      <c r="D131" s="132"/>
      <c r="E131" s="132"/>
      <c r="F131" s="132"/>
      <c r="G131" s="132"/>
      <c r="H131" s="132"/>
      <c r="I131" s="13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  <c r="BG131" s="162"/>
      <c r="BH131" s="162"/>
      <c r="BI131" s="162"/>
      <c r="BJ131" s="162"/>
      <c r="BK131" s="162"/>
      <c r="BL131" s="162"/>
      <c r="BM131" s="162"/>
      <c r="BN131" s="162"/>
      <c r="BO131" s="162"/>
      <c r="BP131" s="162"/>
      <c r="BQ131" s="162"/>
      <c r="BR131" s="162"/>
      <c r="BS131" s="162"/>
      <c r="BT131" s="162"/>
      <c r="BU131" s="162"/>
      <c r="BV131" s="162"/>
      <c r="BW131" s="162"/>
      <c r="BX131" s="162"/>
      <c r="BY131" s="162"/>
      <c r="BZ131" s="162"/>
      <c r="CA131" s="162"/>
      <c r="CB131" s="162"/>
      <c r="CC131" s="162"/>
      <c r="CD131" s="162"/>
      <c r="CE131" s="162"/>
      <c r="CF131" s="162"/>
      <c r="CG131" s="162"/>
      <c r="CH131" s="162"/>
      <c r="CI131" s="162"/>
      <c r="CJ131" s="162"/>
      <c r="CK131" s="162"/>
      <c r="CL131" s="162"/>
      <c r="CM131" s="162"/>
      <c r="CN131" s="162"/>
      <c r="CO131" s="162"/>
      <c r="CP131" s="162"/>
      <c r="CQ131" s="162"/>
      <c r="CR131" s="162"/>
      <c r="CS131" s="162"/>
      <c r="CT131" s="162"/>
      <c r="CU131" s="162"/>
      <c r="CV131" s="162"/>
      <c r="CW131" s="162"/>
      <c r="CX131" s="162"/>
    </row>
    <row r="132" spans="1:102">
      <c r="A132" s="132"/>
      <c r="B132" s="132"/>
      <c r="C132" s="184"/>
      <c r="D132" s="132"/>
      <c r="E132" s="132"/>
      <c r="F132" s="132"/>
      <c r="G132" s="132"/>
      <c r="H132" s="132"/>
      <c r="I132" s="132"/>
      <c r="AO132" s="162"/>
      <c r="AP132" s="162"/>
      <c r="AQ132" s="162"/>
      <c r="AR132" s="162"/>
      <c r="AS132" s="162"/>
      <c r="AT132" s="162"/>
      <c r="AU132" s="162"/>
      <c r="AV132" s="162"/>
      <c r="AW132" s="162"/>
      <c r="AX132" s="162"/>
      <c r="AY132" s="162"/>
      <c r="AZ132" s="162"/>
      <c r="BA132" s="162"/>
      <c r="BB132" s="162"/>
      <c r="BC132" s="162"/>
      <c r="BD132" s="162"/>
      <c r="BE132" s="162"/>
      <c r="BF132" s="162"/>
      <c r="BG132" s="162"/>
      <c r="BH132" s="162"/>
      <c r="BI132" s="162"/>
      <c r="BJ132" s="162"/>
      <c r="BK132" s="162"/>
      <c r="BL132" s="162"/>
      <c r="BM132" s="162"/>
      <c r="BN132" s="162"/>
      <c r="BO132" s="162"/>
      <c r="BP132" s="162"/>
      <c r="BQ132" s="162"/>
      <c r="BR132" s="162"/>
      <c r="BS132" s="162"/>
      <c r="BT132" s="162"/>
      <c r="BU132" s="162"/>
      <c r="BV132" s="162"/>
      <c r="BW132" s="162"/>
      <c r="BX132" s="162"/>
      <c r="BY132" s="162"/>
      <c r="BZ132" s="162"/>
      <c r="CA132" s="162"/>
      <c r="CB132" s="162"/>
      <c r="CC132" s="162"/>
      <c r="CD132" s="162"/>
      <c r="CE132" s="162"/>
      <c r="CF132" s="162"/>
      <c r="CG132" s="162"/>
      <c r="CH132" s="162"/>
      <c r="CI132" s="162"/>
      <c r="CJ132" s="162"/>
      <c r="CK132" s="162"/>
      <c r="CL132" s="162"/>
      <c r="CM132" s="162"/>
      <c r="CN132" s="162"/>
      <c r="CO132" s="162"/>
      <c r="CP132" s="162"/>
      <c r="CQ132" s="162"/>
      <c r="CR132" s="162"/>
      <c r="CS132" s="162"/>
      <c r="CT132" s="162"/>
      <c r="CU132" s="162"/>
      <c r="CV132" s="162"/>
      <c r="CW132" s="162"/>
      <c r="CX132" s="162"/>
    </row>
    <row r="133" spans="1:102">
      <c r="A133" s="132"/>
      <c r="B133" s="132"/>
      <c r="C133" s="184"/>
      <c r="D133" s="132"/>
      <c r="E133" s="132"/>
      <c r="F133" s="132"/>
      <c r="G133" s="132"/>
      <c r="H133" s="132"/>
      <c r="I133" s="132"/>
      <c r="AO133" s="162"/>
      <c r="AP133" s="162"/>
      <c r="AQ133" s="162"/>
      <c r="AR133" s="162"/>
      <c r="AS133" s="162"/>
      <c r="AT133" s="162"/>
      <c r="AU133" s="162"/>
      <c r="AV133" s="162"/>
      <c r="AW133" s="162"/>
      <c r="AX133" s="162"/>
      <c r="AY133" s="162"/>
      <c r="AZ133" s="162"/>
      <c r="BA133" s="162"/>
      <c r="BB133" s="162"/>
      <c r="BC133" s="162"/>
      <c r="BD133" s="162"/>
      <c r="BE133" s="162"/>
      <c r="BF133" s="162"/>
      <c r="BG133" s="162"/>
      <c r="BH133" s="162"/>
      <c r="BI133" s="162"/>
      <c r="BJ133" s="162"/>
      <c r="BK133" s="162"/>
      <c r="BL133" s="162"/>
      <c r="BM133" s="162"/>
      <c r="BN133" s="162"/>
      <c r="BO133" s="162"/>
      <c r="BP133" s="162"/>
      <c r="BQ133" s="162"/>
      <c r="BR133" s="162"/>
      <c r="BS133" s="162"/>
      <c r="BT133" s="162"/>
      <c r="BU133" s="162"/>
      <c r="BV133" s="162"/>
      <c r="BW133" s="162"/>
      <c r="BX133" s="162"/>
      <c r="BY133" s="162"/>
      <c r="BZ133" s="162"/>
      <c r="CA133" s="162"/>
      <c r="CB133" s="162"/>
      <c r="CC133" s="162"/>
      <c r="CD133" s="162"/>
      <c r="CE133" s="162"/>
      <c r="CF133" s="162"/>
      <c r="CG133" s="162"/>
      <c r="CH133" s="162"/>
      <c r="CI133" s="162"/>
      <c r="CJ133" s="162"/>
      <c r="CK133" s="162"/>
      <c r="CL133" s="162"/>
      <c r="CM133" s="162"/>
      <c r="CN133" s="162"/>
      <c r="CO133" s="162"/>
      <c r="CP133" s="162"/>
      <c r="CQ133" s="162"/>
      <c r="CR133" s="162"/>
      <c r="CS133" s="162"/>
      <c r="CT133" s="162"/>
      <c r="CU133" s="162"/>
      <c r="CV133" s="162"/>
      <c r="CW133" s="162"/>
      <c r="CX133" s="162"/>
    </row>
    <row r="134" spans="1:102">
      <c r="A134" s="132"/>
      <c r="B134" s="132"/>
      <c r="C134" s="184"/>
      <c r="D134" s="132"/>
      <c r="E134" s="132"/>
      <c r="F134" s="132"/>
      <c r="G134" s="132"/>
      <c r="H134" s="132"/>
      <c r="I134" s="132"/>
      <c r="AO134" s="162"/>
      <c r="AP134" s="162"/>
      <c r="AQ134" s="162"/>
      <c r="AR134" s="162"/>
      <c r="AS134" s="162"/>
      <c r="AT134" s="162"/>
      <c r="AU134" s="162"/>
      <c r="AV134" s="162"/>
      <c r="AW134" s="162"/>
      <c r="AX134" s="162"/>
      <c r="AY134" s="162"/>
      <c r="AZ134" s="162"/>
      <c r="BA134" s="162"/>
      <c r="BB134" s="162"/>
      <c r="BC134" s="162"/>
      <c r="BD134" s="162"/>
      <c r="BE134" s="162"/>
      <c r="BF134" s="162"/>
      <c r="BG134" s="162"/>
      <c r="BH134" s="162"/>
      <c r="BI134" s="162"/>
      <c r="BJ134" s="162"/>
      <c r="BK134" s="162"/>
      <c r="BL134" s="162"/>
      <c r="BM134" s="162"/>
      <c r="BN134" s="162"/>
      <c r="BO134" s="162"/>
      <c r="BP134" s="162"/>
      <c r="BQ134" s="162"/>
      <c r="BR134" s="162"/>
      <c r="BS134" s="162"/>
      <c r="BT134" s="162"/>
      <c r="BU134" s="162"/>
      <c r="BV134" s="162"/>
      <c r="BW134" s="162"/>
      <c r="BX134" s="162"/>
      <c r="BY134" s="162"/>
      <c r="BZ134" s="162"/>
      <c r="CA134" s="162"/>
      <c r="CB134" s="162"/>
      <c r="CC134" s="162"/>
      <c r="CD134" s="162"/>
      <c r="CE134" s="162"/>
      <c r="CF134" s="162"/>
      <c r="CG134" s="162"/>
      <c r="CH134" s="162"/>
      <c r="CI134" s="162"/>
      <c r="CJ134" s="162"/>
      <c r="CK134" s="162"/>
      <c r="CL134" s="162"/>
      <c r="CM134" s="162"/>
      <c r="CN134" s="162"/>
      <c r="CO134" s="162"/>
      <c r="CP134" s="162"/>
      <c r="CQ134" s="162"/>
      <c r="CR134" s="162"/>
      <c r="CS134" s="162"/>
      <c r="CT134" s="162"/>
      <c r="CU134" s="162"/>
      <c r="CV134" s="162"/>
      <c r="CW134" s="162"/>
      <c r="CX134" s="162"/>
    </row>
    <row r="135" spans="1:102">
      <c r="A135" s="132"/>
      <c r="B135" s="132"/>
      <c r="C135" s="184"/>
      <c r="D135" s="132"/>
      <c r="E135" s="132"/>
      <c r="F135" s="132"/>
      <c r="G135" s="132"/>
      <c r="H135" s="132"/>
      <c r="I135" s="132"/>
      <c r="AO135" s="162"/>
      <c r="AP135" s="162"/>
      <c r="AQ135" s="162"/>
      <c r="AR135" s="162"/>
      <c r="AS135" s="162"/>
      <c r="AT135" s="162"/>
      <c r="AU135" s="162"/>
      <c r="AV135" s="162"/>
      <c r="AW135" s="162"/>
      <c r="AX135" s="162"/>
      <c r="AY135" s="162"/>
      <c r="AZ135" s="162"/>
      <c r="BA135" s="162"/>
      <c r="BB135" s="162"/>
      <c r="BC135" s="162"/>
      <c r="BD135" s="162"/>
      <c r="BE135" s="162"/>
      <c r="BF135" s="162"/>
      <c r="BG135" s="162"/>
      <c r="BH135" s="162"/>
      <c r="BI135" s="162"/>
      <c r="BJ135" s="162"/>
      <c r="BK135" s="162"/>
      <c r="BL135" s="162"/>
      <c r="BM135" s="162"/>
      <c r="BN135" s="162"/>
      <c r="BO135" s="162"/>
      <c r="BP135" s="162"/>
      <c r="BQ135" s="162"/>
      <c r="BR135" s="162"/>
      <c r="BS135" s="162"/>
      <c r="BT135" s="162"/>
      <c r="BU135" s="162"/>
      <c r="BV135" s="162"/>
      <c r="BW135" s="162"/>
      <c r="BX135" s="162"/>
      <c r="BY135" s="162"/>
      <c r="BZ135" s="162"/>
      <c r="CA135" s="162"/>
      <c r="CB135" s="162"/>
      <c r="CC135" s="162"/>
      <c r="CD135" s="162"/>
      <c r="CE135" s="162"/>
      <c r="CF135" s="162"/>
      <c r="CG135" s="162"/>
      <c r="CH135" s="162"/>
      <c r="CI135" s="162"/>
      <c r="CJ135" s="162"/>
      <c r="CK135" s="162"/>
      <c r="CL135" s="162"/>
      <c r="CM135" s="162"/>
      <c r="CN135" s="162"/>
      <c r="CO135" s="162"/>
      <c r="CP135" s="162"/>
      <c r="CQ135" s="162"/>
      <c r="CR135" s="162"/>
      <c r="CS135" s="162"/>
      <c r="CT135" s="162"/>
      <c r="CU135" s="162"/>
      <c r="CV135" s="162"/>
      <c r="CW135" s="162"/>
      <c r="CX135" s="162"/>
    </row>
    <row r="136" spans="1:102">
      <c r="A136" s="132"/>
      <c r="B136" s="132"/>
      <c r="C136" s="184"/>
      <c r="D136" s="132"/>
      <c r="E136" s="132"/>
      <c r="F136" s="132"/>
      <c r="G136" s="132"/>
      <c r="H136" s="132"/>
      <c r="I136" s="132"/>
      <c r="AO136" s="162"/>
      <c r="AP136" s="162"/>
      <c r="AQ136" s="162"/>
      <c r="AR136" s="162"/>
      <c r="AS136" s="162"/>
      <c r="AT136" s="162"/>
      <c r="AU136" s="162"/>
      <c r="AV136" s="162"/>
      <c r="AW136" s="162"/>
      <c r="AX136" s="162"/>
      <c r="AY136" s="162"/>
      <c r="AZ136" s="162"/>
      <c r="BA136" s="162"/>
      <c r="BB136" s="162"/>
      <c r="BC136" s="162"/>
      <c r="BD136" s="162"/>
      <c r="BE136" s="162"/>
      <c r="BF136" s="162"/>
      <c r="BG136" s="162"/>
      <c r="BH136" s="162"/>
      <c r="BI136" s="162"/>
      <c r="BJ136" s="162"/>
      <c r="BK136" s="162"/>
      <c r="BL136" s="162"/>
      <c r="BM136" s="162"/>
      <c r="BN136" s="162"/>
      <c r="BO136" s="162"/>
      <c r="BP136" s="162"/>
      <c r="BQ136" s="162"/>
      <c r="BR136" s="162"/>
      <c r="BS136" s="162"/>
      <c r="BT136" s="162"/>
      <c r="BU136" s="162"/>
      <c r="BV136" s="162"/>
      <c r="BW136" s="162"/>
      <c r="BX136" s="162"/>
      <c r="BY136" s="162"/>
      <c r="BZ136" s="162"/>
      <c r="CA136" s="162"/>
      <c r="CB136" s="162"/>
      <c r="CC136" s="162"/>
      <c r="CD136" s="162"/>
      <c r="CE136" s="162"/>
      <c r="CF136" s="162"/>
      <c r="CG136" s="162"/>
      <c r="CH136" s="162"/>
      <c r="CI136" s="162"/>
      <c r="CJ136" s="162"/>
      <c r="CK136" s="162"/>
      <c r="CL136" s="162"/>
      <c r="CM136" s="162"/>
      <c r="CN136" s="162"/>
      <c r="CO136" s="162"/>
      <c r="CP136" s="162"/>
      <c r="CQ136" s="162"/>
      <c r="CR136" s="162"/>
      <c r="CS136" s="162"/>
      <c r="CT136" s="162"/>
      <c r="CU136" s="162"/>
      <c r="CV136" s="162"/>
      <c r="CW136" s="162"/>
      <c r="CX136" s="162"/>
    </row>
    <row r="137" spans="1:102">
      <c r="A137" s="132"/>
      <c r="B137" s="132"/>
      <c r="C137" s="184"/>
      <c r="D137" s="132"/>
      <c r="E137" s="132"/>
      <c r="F137" s="132"/>
      <c r="G137" s="132"/>
      <c r="H137" s="132"/>
      <c r="I137" s="132"/>
      <c r="AO137" s="162"/>
      <c r="AP137" s="162"/>
      <c r="AQ137" s="162"/>
      <c r="AR137" s="162"/>
      <c r="AS137" s="162"/>
      <c r="AT137" s="162"/>
      <c r="AU137" s="162"/>
      <c r="AV137" s="162"/>
      <c r="AW137" s="162"/>
      <c r="AX137" s="162"/>
      <c r="AY137" s="162"/>
      <c r="AZ137" s="162"/>
      <c r="BA137" s="162"/>
      <c r="BB137" s="162"/>
      <c r="BC137" s="162"/>
      <c r="BD137" s="162"/>
      <c r="BE137" s="162"/>
      <c r="BF137" s="162"/>
      <c r="BG137" s="162"/>
      <c r="BH137" s="162"/>
      <c r="BI137" s="162"/>
      <c r="BJ137" s="162"/>
      <c r="BK137" s="162"/>
      <c r="BL137" s="162"/>
      <c r="BM137" s="162"/>
      <c r="BN137" s="162"/>
      <c r="BO137" s="162"/>
      <c r="BP137" s="162"/>
      <c r="BQ137" s="162"/>
      <c r="BR137" s="162"/>
      <c r="BS137" s="162"/>
      <c r="BT137" s="162"/>
      <c r="BU137" s="162"/>
      <c r="BV137" s="162"/>
      <c r="BW137" s="162"/>
      <c r="BX137" s="162"/>
      <c r="BY137" s="162"/>
      <c r="BZ137" s="162"/>
      <c r="CA137" s="162"/>
      <c r="CB137" s="162"/>
      <c r="CC137" s="162"/>
      <c r="CD137" s="162"/>
      <c r="CE137" s="162"/>
      <c r="CF137" s="162"/>
      <c r="CG137" s="162"/>
      <c r="CH137" s="162"/>
      <c r="CI137" s="162"/>
      <c r="CJ137" s="162"/>
      <c r="CK137" s="162"/>
      <c r="CL137" s="162"/>
      <c r="CM137" s="162"/>
      <c r="CN137" s="162"/>
      <c r="CO137" s="162"/>
      <c r="CP137" s="162"/>
      <c r="CQ137" s="162"/>
      <c r="CR137" s="162"/>
      <c r="CS137" s="162"/>
      <c r="CT137" s="162"/>
      <c r="CU137" s="162"/>
      <c r="CV137" s="162"/>
      <c r="CW137" s="162"/>
      <c r="CX137" s="162"/>
    </row>
    <row r="138" spans="1:102">
      <c r="A138" s="132"/>
      <c r="B138" s="132"/>
      <c r="C138" s="184"/>
      <c r="D138" s="132"/>
      <c r="E138" s="132"/>
      <c r="F138" s="132"/>
      <c r="G138" s="132"/>
      <c r="H138" s="132"/>
      <c r="I138" s="132"/>
      <c r="AO138" s="162"/>
      <c r="AP138" s="162"/>
      <c r="AQ138" s="162"/>
      <c r="AR138" s="162"/>
      <c r="AS138" s="162"/>
      <c r="AT138" s="162"/>
      <c r="AU138" s="162"/>
      <c r="AV138" s="162"/>
      <c r="AW138" s="162"/>
      <c r="AX138" s="162"/>
      <c r="AY138" s="162"/>
      <c r="AZ138" s="162"/>
      <c r="BA138" s="162"/>
      <c r="BB138" s="162"/>
      <c r="BC138" s="162"/>
      <c r="BD138" s="162"/>
      <c r="BE138" s="162"/>
      <c r="BF138" s="162"/>
      <c r="BG138" s="162"/>
      <c r="BH138" s="162"/>
      <c r="BI138" s="162"/>
      <c r="BJ138" s="162"/>
      <c r="BK138" s="162"/>
      <c r="BL138" s="162"/>
      <c r="BM138" s="162"/>
      <c r="BN138" s="162"/>
      <c r="BO138" s="162"/>
      <c r="BP138" s="162"/>
      <c r="BQ138" s="162"/>
      <c r="BR138" s="162"/>
      <c r="BS138" s="162"/>
      <c r="BT138" s="162"/>
      <c r="BU138" s="162"/>
      <c r="BV138" s="162"/>
      <c r="BW138" s="162"/>
      <c r="BX138" s="162"/>
      <c r="BY138" s="162"/>
      <c r="BZ138" s="162"/>
      <c r="CA138" s="162"/>
      <c r="CB138" s="162"/>
      <c r="CC138" s="162"/>
      <c r="CD138" s="162"/>
      <c r="CE138" s="162"/>
      <c r="CF138" s="162"/>
      <c r="CG138" s="162"/>
      <c r="CH138" s="162"/>
      <c r="CI138" s="162"/>
      <c r="CJ138" s="162"/>
      <c r="CK138" s="162"/>
      <c r="CL138" s="162"/>
      <c r="CM138" s="162"/>
      <c r="CN138" s="162"/>
      <c r="CO138" s="162"/>
      <c r="CP138" s="162"/>
      <c r="CQ138" s="162"/>
      <c r="CR138" s="162"/>
      <c r="CS138" s="162"/>
      <c r="CT138" s="162"/>
      <c r="CU138" s="162"/>
      <c r="CV138" s="162"/>
      <c r="CW138" s="162"/>
      <c r="CX138" s="162"/>
    </row>
    <row r="139" spans="1:102">
      <c r="A139" s="132"/>
      <c r="B139" s="132"/>
      <c r="C139" s="184"/>
      <c r="D139" s="132"/>
      <c r="E139" s="132"/>
      <c r="F139" s="132"/>
      <c r="G139" s="132"/>
      <c r="H139" s="132"/>
      <c r="I139" s="132"/>
      <c r="AO139" s="162"/>
      <c r="AP139" s="162"/>
      <c r="AQ139" s="162"/>
      <c r="AR139" s="162"/>
      <c r="AS139" s="162"/>
      <c r="AT139" s="162"/>
      <c r="AU139" s="162"/>
      <c r="AV139" s="162"/>
      <c r="AW139" s="162"/>
      <c r="AX139" s="162"/>
      <c r="AY139" s="162"/>
      <c r="AZ139" s="162"/>
      <c r="BA139" s="162"/>
      <c r="BB139" s="162"/>
      <c r="BC139" s="162"/>
      <c r="BD139" s="162"/>
      <c r="BE139" s="162"/>
      <c r="BF139" s="162"/>
      <c r="BG139" s="162"/>
      <c r="BH139" s="162"/>
      <c r="BI139" s="162"/>
      <c r="BJ139" s="162"/>
      <c r="BK139" s="162"/>
      <c r="BL139" s="162"/>
      <c r="BM139" s="162"/>
      <c r="BN139" s="162"/>
      <c r="BO139" s="162"/>
      <c r="BP139" s="162"/>
      <c r="BQ139" s="162"/>
      <c r="BR139" s="162"/>
      <c r="BS139" s="162"/>
      <c r="BT139" s="162"/>
      <c r="BU139" s="162"/>
      <c r="BV139" s="162"/>
      <c r="BW139" s="162"/>
      <c r="BX139" s="162"/>
      <c r="BY139" s="162"/>
      <c r="BZ139" s="162"/>
      <c r="CA139" s="162"/>
      <c r="CB139" s="162"/>
      <c r="CC139" s="162"/>
      <c r="CD139" s="162"/>
      <c r="CE139" s="162"/>
      <c r="CF139" s="162"/>
      <c r="CG139" s="162"/>
      <c r="CH139" s="162"/>
      <c r="CI139" s="162"/>
      <c r="CJ139" s="162"/>
      <c r="CK139" s="162"/>
      <c r="CL139" s="162"/>
      <c r="CM139" s="162"/>
      <c r="CN139" s="162"/>
      <c r="CO139" s="162"/>
      <c r="CP139" s="162"/>
      <c r="CQ139" s="162"/>
      <c r="CR139" s="162"/>
      <c r="CS139" s="162"/>
      <c r="CT139" s="162"/>
      <c r="CU139" s="162"/>
      <c r="CV139" s="162"/>
      <c r="CW139" s="162"/>
      <c r="CX139" s="162"/>
    </row>
    <row r="140" spans="1:102">
      <c r="A140" s="132"/>
      <c r="B140" s="132"/>
      <c r="C140" s="184"/>
      <c r="D140" s="132"/>
      <c r="E140" s="132"/>
      <c r="F140" s="132"/>
      <c r="G140" s="132"/>
      <c r="H140" s="132"/>
      <c r="I140" s="132"/>
      <c r="AO140" s="162"/>
      <c r="AP140" s="162"/>
      <c r="AQ140" s="162"/>
      <c r="AR140" s="162"/>
      <c r="AS140" s="162"/>
      <c r="AT140" s="162"/>
      <c r="AU140" s="162"/>
      <c r="AV140" s="162"/>
      <c r="AW140" s="162"/>
      <c r="AX140" s="162"/>
      <c r="AY140" s="162"/>
      <c r="AZ140" s="162"/>
      <c r="BA140" s="162"/>
      <c r="BB140" s="162"/>
      <c r="BC140" s="162"/>
      <c r="BD140" s="162"/>
      <c r="BE140" s="162"/>
      <c r="BF140" s="162"/>
      <c r="BG140" s="162"/>
      <c r="BH140" s="162"/>
      <c r="BI140" s="162"/>
      <c r="BJ140" s="162"/>
      <c r="BK140" s="162"/>
      <c r="BL140" s="162"/>
      <c r="BM140" s="162"/>
      <c r="BN140" s="162"/>
      <c r="BO140" s="162"/>
      <c r="BP140" s="162"/>
      <c r="BQ140" s="162"/>
      <c r="BR140" s="162"/>
      <c r="BS140" s="162"/>
      <c r="BT140" s="162"/>
      <c r="BU140" s="162"/>
      <c r="BV140" s="162"/>
      <c r="BW140" s="162"/>
      <c r="BX140" s="162"/>
      <c r="BY140" s="162"/>
      <c r="BZ140" s="162"/>
      <c r="CA140" s="162"/>
      <c r="CB140" s="162"/>
      <c r="CC140" s="162"/>
      <c r="CD140" s="162"/>
      <c r="CE140" s="162"/>
      <c r="CF140" s="162"/>
      <c r="CG140" s="162"/>
      <c r="CH140" s="162"/>
      <c r="CI140" s="162"/>
      <c r="CJ140" s="162"/>
      <c r="CK140" s="162"/>
      <c r="CL140" s="162"/>
      <c r="CM140" s="162"/>
      <c r="CN140" s="162"/>
      <c r="CO140" s="162"/>
      <c r="CP140" s="162"/>
      <c r="CQ140" s="162"/>
      <c r="CR140" s="162"/>
      <c r="CS140" s="162"/>
      <c r="CT140" s="162"/>
      <c r="CU140" s="162"/>
      <c r="CV140" s="162"/>
      <c r="CW140" s="162"/>
      <c r="CX140" s="162"/>
    </row>
    <row r="141" spans="1:102">
      <c r="A141" s="132"/>
      <c r="B141" s="132"/>
      <c r="C141" s="184"/>
      <c r="D141" s="132"/>
      <c r="E141" s="132"/>
      <c r="F141" s="132"/>
      <c r="G141" s="132"/>
      <c r="H141" s="132"/>
      <c r="I141" s="132"/>
      <c r="AO141" s="162"/>
      <c r="AP141" s="162"/>
      <c r="AQ141" s="162"/>
      <c r="AR141" s="162"/>
      <c r="AS141" s="162"/>
      <c r="AT141" s="162"/>
      <c r="AU141" s="162"/>
      <c r="AV141" s="162"/>
      <c r="AW141" s="162"/>
      <c r="AX141" s="162"/>
      <c r="AY141" s="162"/>
      <c r="AZ141" s="162"/>
      <c r="BA141" s="162"/>
      <c r="BB141" s="162"/>
      <c r="BC141" s="162"/>
      <c r="BD141" s="162"/>
      <c r="BE141" s="162"/>
      <c r="BF141" s="162"/>
      <c r="BG141" s="162"/>
      <c r="BH141" s="162"/>
      <c r="BI141" s="162"/>
      <c r="BJ141" s="162"/>
      <c r="BK141" s="162"/>
      <c r="BL141" s="162"/>
      <c r="BM141" s="162"/>
      <c r="BN141" s="162"/>
      <c r="BO141" s="162"/>
      <c r="BP141" s="162"/>
      <c r="BQ141" s="162"/>
      <c r="BR141" s="162"/>
      <c r="BS141" s="162"/>
      <c r="BT141" s="162"/>
      <c r="BU141" s="162"/>
      <c r="BV141" s="162"/>
      <c r="BW141" s="162"/>
      <c r="BX141" s="162"/>
      <c r="BY141" s="162"/>
      <c r="BZ141" s="162"/>
      <c r="CA141" s="162"/>
      <c r="CB141" s="162"/>
      <c r="CC141" s="162"/>
      <c r="CD141" s="162"/>
      <c r="CE141" s="162"/>
      <c r="CF141" s="162"/>
      <c r="CG141" s="162"/>
      <c r="CH141" s="162"/>
      <c r="CI141" s="162"/>
      <c r="CJ141" s="162"/>
      <c r="CK141" s="162"/>
      <c r="CL141" s="162"/>
      <c r="CM141" s="162"/>
      <c r="CN141" s="162"/>
      <c r="CO141" s="162"/>
      <c r="CP141" s="162"/>
      <c r="CQ141" s="162"/>
      <c r="CR141" s="162"/>
      <c r="CS141" s="162"/>
      <c r="CT141" s="162"/>
      <c r="CU141" s="162"/>
      <c r="CV141" s="162"/>
      <c r="CW141" s="162"/>
      <c r="CX141" s="162"/>
    </row>
    <row r="142" spans="1:102">
      <c r="A142" s="132"/>
      <c r="B142" s="132"/>
      <c r="C142" s="184"/>
      <c r="D142" s="132"/>
      <c r="E142" s="132"/>
      <c r="F142" s="132"/>
      <c r="G142" s="132"/>
      <c r="H142" s="132"/>
      <c r="I142" s="132"/>
      <c r="AO142" s="162"/>
      <c r="AP142" s="162"/>
      <c r="AQ142" s="162"/>
      <c r="AR142" s="162"/>
      <c r="AS142" s="162"/>
      <c r="AT142" s="162"/>
      <c r="AU142" s="162"/>
      <c r="AV142" s="162"/>
      <c r="AW142" s="162"/>
      <c r="AX142" s="162"/>
      <c r="AY142" s="162"/>
      <c r="AZ142" s="162"/>
      <c r="BA142" s="162"/>
      <c r="BB142" s="162"/>
      <c r="BC142" s="162"/>
      <c r="BD142" s="162"/>
      <c r="BE142" s="162"/>
      <c r="BF142" s="162"/>
      <c r="BG142" s="162"/>
      <c r="BH142" s="162"/>
      <c r="BI142" s="162"/>
      <c r="BJ142" s="162"/>
      <c r="BK142" s="162"/>
      <c r="BL142" s="162"/>
      <c r="BM142" s="162"/>
      <c r="BN142" s="162"/>
      <c r="BO142" s="162"/>
      <c r="BP142" s="162"/>
      <c r="BQ142" s="162"/>
      <c r="BR142" s="162"/>
      <c r="BS142" s="162"/>
      <c r="BT142" s="162"/>
      <c r="BU142" s="162"/>
      <c r="BV142" s="162"/>
      <c r="BW142" s="162"/>
      <c r="BX142" s="162"/>
      <c r="BY142" s="162"/>
      <c r="BZ142" s="162"/>
      <c r="CA142" s="162"/>
      <c r="CB142" s="162"/>
      <c r="CC142" s="162"/>
      <c r="CD142" s="162"/>
      <c r="CE142" s="162"/>
      <c r="CF142" s="162"/>
      <c r="CG142" s="162"/>
      <c r="CH142" s="162"/>
      <c r="CI142" s="162"/>
      <c r="CJ142" s="162"/>
      <c r="CK142" s="162"/>
      <c r="CL142" s="162"/>
      <c r="CM142" s="162"/>
      <c r="CN142" s="162"/>
      <c r="CO142" s="162"/>
      <c r="CP142" s="162"/>
      <c r="CQ142" s="162"/>
      <c r="CR142" s="162"/>
      <c r="CS142" s="162"/>
      <c r="CT142" s="162"/>
      <c r="CU142" s="162"/>
      <c r="CV142" s="162"/>
      <c r="CW142" s="162"/>
      <c r="CX142" s="162"/>
    </row>
    <row r="143" spans="1:102">
      <c r="A143" s="132"/>
      <c r="B143" s="132"/>
      <c r="C143" s="184"/>
      <c r="D143" s="132"/>
      <c r="E143" s="132"/>
      <c r="F143" s="132"/>
      <c r="G143" s="132"/>
      <c r="H143" s="132"/>
      <c r="I143" s="132"/>
      <c r="AO143" s="162"/>
      <c r="AP143" s="162"/>
      <c r="AQ143" s="162"/>
      <c r="AR143" s="162"/>
      <c r="AS143" s="162"/>
      <c r="AT143" s="162"/>
      <c r="AU143" s="162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  <c r="BI143" s="162"/>
      <c r="BJ143" s="162"/>
      <c r="BK143" s="162"/>
      <c r="BL143" s="162"/>
      <c r="BM143" s="162"/>
      <c r="BN143" s="162"/>
      <c r="BO143" s="162"/>
      <c r="BP143" s="162"/>
      <c r="BQ143" s="162"/>
      <c r="BR143" s="162"/>
      <c r="BS143" s="162"/>
      <c r="BT143" s="162"/>
      <c r="BU143" s="162"/>
      <c r="BV143" s="162"/>
      <c r="BW143" s="162"/>
      <c r="BX143" s="162"/>
      <c r="BY143" s="162"/>
      <c r="BZ143" s="162"/>
      <c r="CA143" s="162"/>
      <c r="CB143" s="162"/>
      <c r="CC143" s="162"/>
      <c r="CD143" s="162"/>
      <c r="CE143" s="162"/>
      <c r="CF143" s="162"/>
      <c r="CG143" s="162"/>
      <c r="CH143" s="162"/>
      <c r="CI143" s="162"/>
      <c r="CJ143" s="162"/>
      <c r="CK143" s="162"/>
      <c r="CL143" s="162"/>
      <c r="CM143" s="162"/>
      <c r="CN143" s="162"/>
      <c r="CO143" s="162"/>
      <c r="CP143" s="162"/>
      <c r="CQ143" s="162"/>
      <c r="CR143" s="162"/>
      <c r="CS143" s="162"/>
      <c r="CT143" s="162"/>
      <c r="CU143" s="162"/>
      <c r="CV143" s="162"/>
      <c r="CW143" s="162"/>
      <c r="CX143" s="162"/>
    </row>
    <row r="144" spans="1:102">
      <c r="A144" s="132"/>
      <c r="B144" s="132"/>
      <c r="C144" s="184"/>
      <c r="D144" s="132"/>
      <c r="E144" s="132"/>
      <c r="F144" s="132"/>
      <c r="G144" s="132"/>
      <c r="H144" s="132"/>
      <c r="I144" s="132"/>
      <c r="AO144" s="162"/>
      <c r="AP144" s="162"/>
      <c r="AQ144" s="162"/>
      <c r="AR144" s="162"/>
      <c r="AS144" s="162"/>
      <c r="AT144" s="162"/>
      <c r="AU144" s="162"/>
      <c r="AV144" s="162"/>
      <c r="AW144" s="162"/>
      <c r="AX144" s="162"/>
      <c r="AY144" s="162"/>
      <c r="AZ144" s="162"/>
      <c r="BA144" s="162"/>
      <c r="BB144" s="162"/>
      <c r="BC144" s="162"/>
      <c r="BD144" s="162"/>
      <c r="BE144" s="162"/>
      <c r="BF144" s="162"/>
      <c r="BG144" s="162"/>
      <c r="BH144" s="162"/>
      <c r="BI144" s="162"/>
      <c r="BJ144" s="162"/>
      <c r="BK144" s="162"/>
      <c r="BL144" s="162"/>
      <c r="BM144" s="162"/>
      <c r="BN144" s="162"/>
      <c r="BO144" s="162"/>
      <c r="BP144" s="162"/>
      <c r="BQ144" s="162"/>
      <c r="BR144" s="162"/>
      <c r="BS144" s="162"/>
      <c r="BT144" s="162"/>
      <c r="BU144" s="162"/>
      <c r="BV144" s="162"/>
      <c r="BW144" s="162"/>
      <c r="BX144" s="162"/>
      <c r="BY144" s="162"/>
      <c r="BZ144" s="162"/>
      <c r="CA144" s="162"/>
      <c r="CB144" s="162"/>
      <c r="CC144" s="162"/>
      <c r="CD144" s="162"/>
      <c r="CE144" s="162"/>
      <c r="CF144" s="162"/>
      <c r="CG144" s="162"/>
      <c r="CH144" s="162"/>
      <c r="CI144" s="162"/>
      <c r="CJ144" s="162"/>
      <c r="CK144" s="162"/>
      <c r="CL144" s="162"/>
      <c r="CM144" s="162"/>
      <c r="CN144" s="162"/>
      <c r="CO144" s="162"/>
      <c r="CP144" s="162"/>
      <c r="CQ144" s="162"/>
      <c r="CR144" s="162"/>
      <c r="CS144" s="162"/>
      <c r="CT144" s="162"/>
      <c r="CU144" s="162"/>
      <c r="CV144" s="162"/>
      <c r="CW144" s="162"/>
      <c r="CX144" s="162"/>
    </row>
    <row r="145" spans="1:102">
      <c r="A145" s="132"/>
      <c r="B145" s="132"/>
      <c r="C145" s="184"/>
      <c r="D145" s="132"/>
      <c r="E145" s="132"/>
      <c r="F145" s="132"/>
      <c r="G145" s="132"/>
      <c r="H145" s="132"/>
      <c r="I145" s="132"/>
      <c r="AO145" s="162"/>
      <c r="AP145" s="162"/>
      <c r="AQ145" s="162"/>
      <c r="AR145" s="162"/>
      <c r="AS145" s="162"/>
      <c r="AT145" s="162"/>
      <c r="AU145" s="162"/>
      <c r="AV145" s="162"/>
      <c r="AW145" s="162"/>
      <c r="AX145" s="162"/>
      <c r="AY145" s="162"/>
      <c r="AZ145" s="162"/>
      <c r="BA145" s="162"/>
      <c r="BB145" s="162"/>
      <c r="BC145" s="162"/>
      <c r="BD145" s="162"/>
      <c r="BE145" s="162"/>
      <c r="BF145" s="162"/>
      <c r="BG145" s="162"/>
      <c r="BH145" s="162"/>
      <c r="BI145" s="162"/>
      <c r="BJ145" s="162"/>
      <c r="BK145" s="162"/>
      <c r="BL145" s="162"/>
      <c r="BM145" s="162"/>
      <c r="BN145" s="162"/>
      <c r="BO145" s="162"/>
      <c r="BP145" s="162"/>
      <c r="BQ145" s="162"/>
      <c r="BR145" s="162"/>
      <c r="BS145" s="162"/>
      <c r="BT145" s="162"/>
      <c r="BU145" s="162"/>
      <c r="BV145" s="162"/>
      <c r="BW145" s="162"/>
      <c r="BX145" s="162"/>
      <c r="BY145" s="162"/>
      <c r="BZ145" s="162"/>
      <c r="CA145" s="162"/>
      <c r="CB145" s="162"/>
      <c r="CC145" s="162"/>
      <c r="CD145" s="162"/>
      <c r="CE145" s="162"/>
      <c r="CF145" s="162"/>
      <c r="CG145" s="162"/>
      <c r="CH145" s="162"/>
      <c r="CI145" s="162"/>
      <c r="CJ145" s="162"/>
      <c r="CK145" s="162"/>
      <c r="CL145" s="162"/>
      <c r="CM145" s="162"/>
      <c r="CN145" s="162"/>
      <c r="CO145" s="162"/>
      <c r="CP145" s="162"/>
      <c r="CQ145" s="162"/>
      <c r="CR145" s="162"/>
      <c r="CS145" s="162"/>
      <c r="CT145" s="162"/>
      <c r="CU145" s="162"/>
      <c r="CV145" s="162"/>
      <c r="CW145" s="162"/>
      <c r="CX145" s="162"/>
    </row>
    <row r="146" spans="1:102">
      <c r="A146" s="132"/>
      <c r="B146" s="132"/>
      <c r="C146" s="184"/>
      <c r="D146" s="132"/>
      <c r="E146" s="132"/>
      <c r="F146" s="132"/>
      <c r="G146" s="132"/>
      <c r="H146" s="132"/>
      <c r="I146" s="132"/>
      <c r="AO146" s="162"/>
      <c r="AP146" s="162"/>
      <c r="AQ146" s="162"/>
      <c r="AR146" s="162"/>
      <c r="AS146" s="162"/>
      <c r="AT146" s="162"/>
      <c r="AU146" s="162"/>
      <c r="AV146" s="162"/>
      <c r="AW146" s="162"/>
      <c r="AX146" s="162"/>
      <c r="AY146" s="162"/>
      <c r="AZ146" s="162"/>
      <c r="BA146" s="162"/>
      <c r="BB146" s="162"/>
      <c r="BC146" s="162"/>
      <c r="BD146" s="162"/>
      <c r="BE146" s="162"/>
      <c r="BF146" s="162"/>
      <c r="BG146" s="162"/>
      <c r="BH146" s="162"/>
      <c r="BI146" s="162"/>
      <c r="BJ146" s="162"/>
      <c r="BK146" s="162"/>
      <c r="BL146" s="162"/>
      <c r="BM146" s="162"/>
      <c r="BN146" s="162"/>
      <c r="BO146" s="162"/>
      <c r="BP146" s="162"/>
      <c r="BQ146" s="162"/>
      <c r="BR146" s="162"/>
      <c r="BS146" s="162"/>
      <c r="BT146" s="162"/>
      <c r="BU146" s="162"/>
      <c r="BV146" s="162"/>
      <c r="BW146" s="162"/>
      <c r="BX146" s="162"/>
      <c r="BY146" s="162"/>
      <c r="BZ146" s="162"/>
      <c r="CA146" s="162"/>
      <c r="CB146" s="162"/>
      <c r="CC146" s="162"/>
      <c r="CD146" s="162"/>
      <c r="CE146" s="162"/>
      <c r="CF146" s="162"/>
      <c r="CG146" s="162"/>
      <c r="CH146" s="162"/>
      <c r="CI146" s="162"/>
      <c r="CJ146" s="162"/>
      <c r="CK146" s="162"/>
      <c r="CL146" s="162"/>
      <c r="CM146" s="162"/>
      <c r="CN146" s="162"/>
      <c r="CO146" s="162"/>
      <c r="CP146" s="162"/>
      <c r="CQ146" s="162"/>
      <c r="CR146" s="162"/>
      <c r="CS146" s="162"/>
      <c r="CT146" s="162"/>
      <c r="CU146" s="162"/>
      <c r="CV146" s="162"/>
      <c r="CW146" s="162"/>
      <c r="CX146" s="162"/>
    </row>
    <row r="147" spans="1:102">
      <c r="A147" s="132"/>
      <c r="B147" s="132"/>
      <c r="C147" s="184"/>
      <c r="D147" s="132"/>
      <c r="E147" s="132"/>
      <c r="F147" s="132"/>
      <c r="G147" s="132"/>
      <c r="H147" s="132"/>
      <c r="I147" s="132"/>
      <c r="AO147" s="162"/>
      <c r="AP147" s="162"/>
      <c r="AQ147" s="162"/>
      <c r="AR147" s="162"/>
      <c r="AS147" s="162"/>
      <c r="AT147" s="162"/>
      <c r="AU147" s="162"/>
      <c r="AV147" s="162"/>
      <c r="AW147" s="162"/>
      <c r="AX147" s="162"/>
      <c r="AY147" s="162"/>
      <c r="AZ147" s="162"/>
      <c r="BA147" s="162"/>
      <c r="BB147" s="162"/>
      <c r="BC147" s="162"/>
      <c r="BD147" s="162"/>
      <c r="BE147" s="162"/>
      <c r="BF147" s="162"/>
      <c r="BG147" s="162"/>
      <c r="BH147" s="162"/>
      <c r="BI147" s="162"/>
      <c r="BJ147" s="162"/>
      <c r="BK147" s="162"/>
      <c r="BL147" s="162"/>
      <c r="BM147" s="162"/>
      <c r="BN147" s="162"/>
      <c r="BO147" s="162"/>
      <c r="BP147" s="162"/>
      <c r="BQ147" s="162"/>
      <c r="BR147" s="162"/>
      <c r="BS147" s="162"/>
      <c r="BT147" s="162"/>
      <c r="BU147" s="162"/>
      <c r="BV147" s="162"/>
      <c r="BW147" s="162"/>
      <c r="BX147" s="162"/>
      <c r="BY147" s="162"/>
      <c r="BZ147" s="162"/>
      <c r="CA147" s="162"/>
      <c r="CB147" s="162"/>
      <c r="CC147" s="162"/>
      <c r="CD147" s="162"/>
      <c r="CE147" s="162"/>
      <c r="CF147" s="162"/>
      <c r="CG147" s="162"/>
      <c r="CH147" s="162"/>
      <c r="CI147" s="162"/>
      <c r="CJ147" s="162"/>
      <c r="CK147" s="162"/>
      <c r="CL147" s="162"/>
      <c r="CM147" s="162"/>
      <c r="CN147" s="162"/>
      <c r="CO147" s="162"/>
      <c r="CP147" s="162"/>
      <c r="CQ147" s="162"/>
      <c r="CR147" s="162"/>
      <c r="CS147" s="162"/>
      <c r="CT147" s="162"/>
      <c r="CU147" s="162"/>
      <c r="CV147" s="162"/>
      <c r="CW147" s="162"/>
      <c r="CX147" s="162"/>
    </row>
    <row r="148" spans="1:102">
      <c r="A148" s="132"/>
      <c r="B148" s="132"/>
      <c r="C148" s="184"/>
      <c r="D148" s="132"/>
      <c r="E148" s="132"/>
      <c r="F148" s="132"/>
      <c r="G148" s="132"/>
      <c r="H148" s="132"/>
      <c r="I148" s="132"/>
      <c r="AO148" s="162"/>
      <c r="AP148" s="162"/>
      <c r="AQ148" s="162"/>
      <c r="AR148" s="162"/>
      <c r="AS148" s="162"/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162"/>
      <c r="BK148" s="162"/>
      <c r="BL148" s="162"/>
      <c r="BM148" s="162"/>
      <c r="BN148" s="162"/>
      <c r="BO148" s="162"/>
      <c r="BP148" s="162"/>
      <c r="BQ148" s="162"/>
      <c r="BR148" s="162"/>
      <c r="BS148" s="162"/>
      <c r="BT148" s="162"/>
      <c r="BU148" s="162"/>
      <c r="BV148" s="162"/>
      <c r="BW148" s="162"/>
      <c r="BX148" s="162"/>
      <c r="BY148" s="162"/>
      <c r="BZ148" s="162"/>
      <c r="CA148" s="162"/>
      <c r="CB148" s="162"/>
      <c r="CC148" s="162"/>
      <c r="CD148" s="162"/>
      <c r="CE148" s="162"/>
      <c r="CF148" s="162"/>
      <c r="CG148" s="162"/>
      <c r="CH148" s="162"/>
      <c r="CI148" s="162"/>
      <c r="CJ148" s="162"/>
      <c r="CK148" s="162"/>
      <c r="CL148" s="162"/>
      <c r="CM148" s="162"/>
      <c r="CN148" s="162"/>
      <c r="CO148" s="162"/>
      <c r="CP148" s="162"/>
      <c r="CQ148" s="162"/>
      <c r="CR148" s="162"/>
      <c r="CS148" s="162"/>
      <c r="CT148" s="162"/>
      <c r="CU148" s="162"/>
      <c r="CV148" s="162"/>
      <c r="CW148" s="162"/>
      <c r="CX148" s="162"/>
    </row>
    <row r="149" spans="1:102">
      <c r="A149" s="132"/>
      <c r="B149" s="132"/>
      <c r="C149" s="184"/>
      <c r="D149" s="132"/>
      <c r="E149" s="132"/>
      <c r="F149" s="132"/>
      <c r="G149" s="132"/>
      <c r="H149" s="132"/>
      <c r="I149" s="132"/>
      <c r="AO149" s="162"/>
      <c r="AP149" s="162"/>
      <c r="AQ149" s="162"/>
      <c r="AR149" s="162"/>
      <c r="AS149" s="162"/>
      <c r="AT149" s="162"/>
      <c r="AU149" s="162"/>
      <c r="AV149" s="162"/>
      <c r="AW149" s="162"/>
      <c r="AX149" s="162"/>
      <c r="AY149" s="162"/>
      <c r="AZ149" s="162"/>
      <c r="BA149" s="162"/>
      <c r="BB149" s="162"/>
      <c r="BC149" s="162"/>
      <c r="BD149" s="162"/>
      <c r="BE149" s="162"/>
      <c r="BF149" s="162"/>
      <c r="BG149" s="162"/>
      <c r="BH149" s="162"/>
      <c r="BI149" s="162"/>
      <c r="BJ149" s="162"/>
      <c r="BK149" s="162"/>
      <c r="BL149" s="162"/>
      <c r="BM149" s="162"/>
      <c r="BN149" s="162"/>
      <c r="BO149" s="162"/>
      <c r="BP149" s="162"/>
      <c r="BQ149" s="162"/>
      <c r="BR149" s="162"/>
      <c r="BS149" s="162"/>
      <c r="BT149" s="162"/>
      <c r="BU149" s="162"/>
      <c r="BV149" s="162"/>
      <c r="BW149" s="162"/>
      <c r="BX149" s="162"/>
      <c r="BY149" s="162"/>
      <c r="BZ149" s="162"/>
      <c r="CA149" s="162"/>
      <c r="CB149" s="162"/>
      <c r="CC149" s="162"/>
      <c r="CD149" s="162"/>
      <c r="CE149" s="162"/>
      <c r="CF149" s="162"/>
      <c r="CG149" s="162"/>
      <c r="CH149" s="162"/>
      <c r="CI149" s="162"/>
      <c r="CJ149" s="162"/>
      <c r="CK149" s="162"/>
      <c r="CL149" s="162"/>
      <c r="CM149" s="162"/>
      <c r="CN149" s="162"/>
      <c r="CO149" s="162"/>
      <c r="CP149" s="162"/>
      <c r="CQ149" s="162"/>
      <c r="CR149" s="162"/>
      <c r="CS149" s="162"/>
      <c r="CT149" s="162"/>
      <c r="CU149" s="162"/>
      <c r="CV149" s="162"/>
      <c r="CW149" s="162"/>
      <c r="CX149" s="162"/>
    </row>
    <row r="150" spans="1:102">
      <c r="A150" s="132"/>
      <c r="B150" s="132"/>
      <c r="C150" s="184"/>
      <c r="D150" s="132"/>
      <c r="E150" s="132"/>
      <c r="F150" s="132"/>
      <c r="G150" s="132"/>
      <c r="H150" s="132"/>
      <c r="I150" s="132"/>
      <c r="AO150" s="162"/>
      <c r="AP150" s="162"/>
      <c r="AQ150" s="162"/>
      <c r="AR150" s="162"/>
      <c r="AS150" s="162"/>
      <c r="AT150" s="162"/>
      <c r="AU150" s="162"/>
      <c r="AV150" s="162"/>
      <c r="AW150" s="162"/>
      <c r="AX150" s="162"/>
      <c r="AY150" s="162"/>
      <c r="AZ150" s="162"/>
      <c r="BA150" s="162"/>
      <c r="BB150" s="162"/>
      <c r="BC150" s="162"/>
      <c r="BD150" s="162"/>
      <c r="BE150" s="162"/>
      <c r="BF150" s="162"/>
      <c r="BG150" s="162"/>
      <c r="BH150" s="162"/>
      <c r="BI150" s="162"/>
      <c r="BJ150" s="162"/>
      <c r="BK150" s="162"/>
      <c r="BL150" s="162"/>
      <c r="BM150" s="162"/>
      <c r="BN150" s="162"/>
      <c r="BO150" s="162"/>
      <c r="BP150" s="162"/>
      <c r="BQ150" s="162"/>
      <c r="BR150" s="162"/>
      <c r="BS150" s="162"/>
      <c r="BT150" s="162"/>
      <c r="BU150" s="162"/>
      <c r="BV150" s="162"/>
      <c r="BW150" s="162"/>
      <c r="BX150" s="162"/>
      <c r="BY150" s="162"/>
      <c r="BZ150" s="162"/>
      <c r="CA150" s="162"/>
      <c r="CB150" s="162"/>
      <c r="CC150" s="162"/>
      <c r="CD150" s="162"/>
      <c r="CE150" s="162"/>
      <c r="CF150" s="162"/>
      <c r="CG150" s="162"/>
      <c r="CH150" s="162"/>
      <c r="CI150" s="162"/>
      <c r="CJ150" s="162"/>
      <c r="CK150" s="162"/>
      <c r="CL150" s="162"/>
      <c r="CM150" s="162"/>
      <c r="CN150" s="162"/>
      <c r="CO150" s="162"/>
      <c r="CP150" s="162"/>
      <c r="CQ150" s="162"/>
      <c r="CR150" s="162"/>
      <c r="CS150" s="162"/>
      <c r="CT150" s="162"/>
      <c r="CU150" s="162"/>
      <c r="CV150" s="162"/>
      <c r="CW150" s="162"/>
      <c r="CX150" s="162"/>
    </row>
    <row r="151" spans="1:102">
      <c r="A151" s="132"/>
      <c r="B151" s="132"/>
      <c r="C151" s="184"/>
      <c r="D151" s="132"/>
      <c r="E151" s="132"/>
      <c r="F151" s="132"/>
      <c r="G151" s="132"/>
      <c r="H151" s="132"/>
      <c r="I151" s="132"/>
      <c r="AO151" s="162"/>
      <c r="AP151" s="162"/>
      <c r="AQ151" s="162"/>
      <c r="AR151" s="162"/>
      <c r="AS151" s="162"/>
      <c r="AT151" s="162"/>
      <c r="AU151" s="162"/>
      <c r="AV151" s="162"/>
      <c r="AW151" s="162"/>
      <c r="AX151" s="162"/>
      <c r="AY151" s="162"/>
      <c r="AZ151" s="162"/>
      <c r="BA151" s="162"/>
      <c r="BB151" s="162"/>
      <c r="BC151" s="162"/>
      <c r="BD151" s="162"/>
      <c r="BE151" s="162"/>
      <c r="BF151" s="162"/>
      <c r="BG151" s="162"/>
      <c r="BH151" s="162"/>
      <c r="BI151" s="162"/>
      <c r="BJ151" s="162"/>
      <c r="BK151" s="162"/>
      <c r="BL151" s="162"/>
      <c r="BM151" s="162"/>
      <c r="BN151" s="162"/>
      <c r="BO151" s="162"/>
      <c r="BP151" s="162"/>
      <c r="BQ151" s="162"/>
      <c r="BR151" s="162"/>
      <c r="BS151" s="162"/>
      <c r="BT151" s="162"/>
      <c r="BU151" s="162"/>
      <c r="BV151" s="162"/>
      <c r="BW151" s="162"/>
      <c r="BX151" s="162"/>
      <c r="BY151" s="162"/>
      <c r="BZ151" s="162"/>
      <c r="CA151" s="162"/>
      <c r="CB151" s="162"/>
      <c r="CC151" s="162"/>
      <c r="CD151" s="162"/>
      <c r="CE151" s="162"/>
      <c r="CF151" s="162"/>
      <c r="CG151" s="162"/>
      <c r="CH151" s="162"/>
      <c r="CI151" s="162"/>
      <c r="CJ151" s="162"/>
      <c r="CK151" s="162"/>
      <c r="CL151" s="162"/>
      <c r="CM151" s="162"/>
      <c r="CN151" s="162"/>
      <c r="CO151" s="162"/>
      <c r="CP151" s="162"/>
      <c r="CQ151" s="162"/>
      <c r="CR151" s="162"/>
      <c r="CS151" s="162"/>
      <c r="CT151" s="162"/>
      <c r="CU151" s="162"/>
      <c r="CV151" s="162"/>
      <c r="CW151" s="162"/>
      <c r="CX151" s="162"/>
    </row>
    <row r="152" spans="1:102">
      <c r="A152" s="132"/>
      <c r="B152" s="132"/>
      <c r="C152" s="184"/>
      <c r="D152" s="132"/>
      <c r="E152" s="132"/>
      <c r="F152" s="132"/>
      <c r="G152" s="132"/>
      <c r="H152" s="132"/>
      <c r="I152" s="132"/>
      <c r="AO152" s="162"/>
      <c r="AP152" s="162"/>
      <c r="AQ152" s="162"/>
      <c r="AR152" s="162"/>
      <c r="AS152" s="162"/>
      <c r="AT152" s="162"/>
      <c r="AU152" s="162"/>
      <c r="AV152" s="162"/>
      <c r="AW152" s="162"/>
      <c r="AX152" s="162"/>
      <c r="AY152" s="162"/>
      <c r="AZ152" s="162"/>
      <c r="BA152" s="162"/>
      <c r="BB152" s="162"/>
      <c r="BC152" s="162"/>
      <c r="BD152" s="162"/>
      <c r="BE152" s="162"/>
      <c r="BF152" s="162"/>
      <c r="BG152" s="162"/>
      <c r="BH152" s="162"/>
      <c r="BI152" s="162"/>
      <c r="BJ152" s="162"/>
      <c r="BK152" s="162"/>
      <c r="BL152" s="162"/>
      <c r="BM152" s="162"/>
      <c r="BN152" s="162"/>
      <c r="BO152" s="162"/>
      <c r="BP152" s="162"/>
      <c r="BQ152" s="162"/>
      <c r="BR152" s="162"/>
      <c r="BS152" s="162"/>
      <c r="BT152" s="162"/>
      <c r="BU152" s="162"/>
      <c r="BV152" s="162"/>
      <c r="BW152" s="162"/>
      <c r="BX152" s="162"/>
      <c r="BY152" s="162"/>
      <c r="BZ152" s="162"/>
      <c r="CA152" s="162"/>
      <c r="CB152" s="162"/>
      <c r="CC152" s="162"/>
      <c r="CD152" s="162"/>
      <c r="CE152" s="162"/>
      <c r="CF152" s="162"/>
      <c r="CG152" s="162"/>
      <c r="CH152" s="162"/>
      <c r="CI152" s="162"/>
      <c r="CJ152" s="162"/>
      <c r="CK152" s="162"/>
      <c r="CL152" s="162"/>
      <c r="CM152" s="162"/>
      <c r="CN152" s="162"/>
      <c r="CO152" s="162"/>
      <c r="CP152" s="162"/>
      <c r="CQ152" s="162"/>
      <c r="CR152" s="162"/>
      <c r="CS152" s="162"/>
      <c r="CT152" s="162"/>
      <c r="CU152" s="162"/>
      <c r="CV152" s="162"/>
      <c r="CW152" s="162"/>
      <c r="CX152" s="162"/>
    </row>
    <row r="153" spans="1:102">
      <c r="A153" s="132"/>
      <c r="B153" s="132"/>
      <c r="C153" s="184"/>
      <c r="D153" s="132"/>
      <c r="E153" s="132"/>
      <c r="F153" s="132"/>
      <c r="G153" s="132"/>
      <c r="H153" s="132"/>
      <c r="I153" s="132"/>
      <c r="AO153" s="162"/>
      <c r="AP153" s="162"/>
      <c r="AQ153" s="162"/>
      <c r="AR153" s="162"/>
      <c r="AS153" s="162"/>
      <c r="AT153" s="162"/>
      <c r="AU153" s="162"/>
      <c r="AV153" s="162"/>
      <c r="AW153" s="162"/>
      <c r="AX153" s="162"/>
      <c r="AY153" s="162"/>
      <c r="AZ153" s="162"/>
      <c r="BA153" s="162"/>
      <c r="BB153" s="162"/>
      <c r="BC153" s="162"/>
      <c r="BD153" s="162"/>
      <c r="BE153" s="162"/>
      <c r="BF153" s="162"/>
      <c r="BG153" s="162"/>
      <c r="BH153" s="162"/>
      <c r="BI153" s="162"/>
      <c r="BJ153" s="162"/>
      <c r="BK153" s="162"/>
      <c r="BL153" s="162"/>
      <c r="BM153" s="162"/>
      <c r="BN153" s="162"/>
      <c r="BO153" s="162"/>
      <c r="BP153" s="162"/>
      <c r="BQ153" s="162"/>
      <c r="BR153" s="162"/>
      <c r="BS153" s="162"/>
      <c r="BT153" s="162"/>
      <c r="BU153" s="162"/>
      <c r="BV153" s="162"/>
      <c r="BW153" s="162"/>
      <c r="BX153" s="162"/>
      <c r="BY153" s="162"/>
      <c r="BZ153" s="162"/>
      <c r="CA153" s="162"/>
      <c r="CB153" s="162"/>
      <c r="CC153" s="162"/>
      <c r="CD153" s="162"/>
      <c r="CE153" s="162"/>
      <c r="CF153" s="162"/>
      <c r="CG153" s="162"/>
      <c r="CH153" s="162"/>
      <c r="CI153" s="162"/>
      <c r="CJ153" s="162"/>
      <c r="CK153" s="162"/>
      <c r="CL153" s="162"/>
      <c r="CM153" s="162"/>
      <c r="CN153" s="162"/>
      <c r="CO153" s="162"/>
      <c r="CP153" s="162"/>
      <c r="CQ153" s="162"/>
      <c r="CR153" s="162"/>
      <c r="CS153" s="162"/>
      <c r="CT153" s="162"/>
      <c r="CU153" s="162"/>
      <c r="CV153" s="162"/>
      <c r="CW153" s="162"/>
      <c r="CX153" s="162"/>
    </row>
    <row r="154" spans="1:102">
      <c r="A154" s="132"/>
      <c r="B154" s="132"/>
      <c r="C154" s="184"/>
      <c r="D154" s="132"/>
      <c r="E154" s="132"/>
      <c r="F154" s="132"/>
      <c r="G154" s="132"/>
      <c r="H154" s="132"/>
      <c r="I154" s="132"/>
      <c r="AO154" s="162"/>
      <c r="AP154" s="162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162"/>
      <c r="BC154" s="162"/>
      <c r="BD154" s="162"/>
      <c r="BE154" s="162"/>
      <c r="BF154" s="162"/>
      <c r="BG154" s="162"/>
      <c r="BH154" s="162"/>
      <c r="BI154" s="162"/>
      <c r="BJ154" s="162"/>
      <c r="BK154" s="162"/>
      <c r="BL154" s="162"/>
      <c r="BM154" s="162"/>
      <c r="BN154" s="162"/>
      <c r="BO154" s="162"/>
      <c r="BP154" s="162"/>
      <c r="BQ154" s="162"/>
      <c r="BR154" s="162"/>
      <c r="BS154" s="162"/>
      <c r="BT154" s="162"/>
      <c r="BU154" s="162"/>
      <c r="BV154" s="162"/>
      <c r="BW154" s="162"/>
      <c r="BX154" s="162"/>
      <c r="BY154" s="162"/>
      <c r="BZ154" s="162"/>
      <c r="CA154" s="162"/>
      <c r="CB154" s="162"/>
      <c r="CC154" s="162"/>
      <c r="CD154" s="162"/>
      <c r="CE154" s="162"/>
      <c r="CF154" s="162"/>
      <c r="CG154" s="162"/>
      <c r="CH154" s="162"/>
      <c r="CI154" s="162"/>
      <c r="CJ154" s="162"/>
      <c r="CK154" s="162"/>
      <c r="CL154" s="162"/>
      <c r="CM154" s="162"/>
      <c r="CN154" s="162"/>
      <c r="CO154" s="162"/>
      <c r="CP154" s="162"/>
      <c r="CQ154" s="162"/>
      <c r="CR154" s="162"/>
      <c r="CS154" s="162"/>
      <c r="CT154" s="162"/>
      <c r="CU154" s="162"/>
      <c r="CV154" s="162"/>
      <c r="CW154" s="162"/>
      <c r="CX154" s="162"/>
    </row>
    <row r="155" spans="1:102">
      <c r="A155" s="132"/>
      <c r="B155" s="132"/>
      <c r="C155" s="184"/>
      <c r="D155" s="132"/>
      <c r="E155" s="132"/>
      <c r="F155" s="132"/>
      <c r="G155" s="132"/>
      <c r="H155" s="132"/>
      <c r="I155" s="132"/>
      <c r="AO155" s="162"/>
      <c r="AP155" s="162"/>
      <c r="AQ155" s="162"/>
      <c r="AR155" s="162"/>
      <c r="AS155" s="162"/>
      <c r="AT155" s="162"/>
      <c r="AU155" s="162"/>
      <c r="AV155" s="162"/>
      <c r="AW155" s="162"/>
      <c r="AX155" s="162"/>
      <c r="AY155" s="162"/>
      <c r="AZ155" s="162"/>
      <c r="BA155" s="162"/>
      <c r="BB155" s="162"/>
      <c r="BC155" s="162"/>
      <c r="BD155" s="162"/>
      <c r="BE155" s="162"/>
      <c r="BF155" s="162"/>
      <c r="BG155" s="162"/>
      <c r="BH155" s="162"/>
      <c r="BI155" s="162"/>
      <c r="BJ155" s="162"/>
      <c r="BK155" s="162"/>
      <c r="BL155" s="162"/>
      <c r="BM155" s="162"/>
      <c r="BN155" s="162"/>
      <c r="BO155" s="162"/>
      <c r="BP155" s="162"/>
      <c r="BQ155" s="162"/>
      <c r="BR155" s="162"/>
      <c r="BS155" s="162"/>
      <c r="BT155" s="162"/>
      <c r="BU155" s="162"/>
      <c r="BV155" s="162"/>
      <c r="BW155" s="162"/>
      <c r="BX155" s="162"/>
      <c r="BY155" s="162"/>
      <c r="BZ155" s="162"/>
      <c r="CA155" s="162"/>
      <c r="CB155" s="162"/>
      <c r="CC155" s="162"/>
      <c r="CD155" s="162"/>
      <c r="CE155" s="162"/>
      <c r="CF155" s="162"/>
      <c r="CG155" s="162"/>
      <c r="CH155" s="162"/>
      <c r="CI155" s="162"/>
      <c r="CJ155" s="162"/>
      <c r="CK155" s="162"/>
      <c r="CL155" s="162"/>
      <c r="CM155" s="162"/>
      <c r="CN155" s="162"/>
      <c r="CO155" s="162"/>
      <c r="CP155" s="162"/>
      <c r="CQ155" s="162"/>
      <c r="CR155" s="162"/>
      <c r="CS155" s="162"/>
      <c r="CT155" s="162"/>
      <c r="CU155" s="162"/>
      <c r="CV155" s="162"/>
      <c r="CW155" s="162"/>
      <c r="CX155" s="162"/>
    </row>
    <row r="156" spans="1:102">
      <c r="A156" s="132"/>
      <c r="B156" s="132"/>
      <c r="C156" s="184"/>
      <c r="D156" s="132"/>
      <c r="E156" s="132"/>
      <c r="F156" s="132"/>
      <c r="G156" s="132"/>
      <c r="H156" s="132"/>
      <c r="I156" s="132"/>
      <c r="AO156" s="162"/>
      <c r="AP156" s="162"/>
      <c r="AQ156" s="162"/>
      <c r="AR156" s="162"/>
      <c r="AS156" s="162"/>
      <c r="AT156" s="162"/>
      <c r="AU156" s="162"/>
      <c r="AV156" s="162"/>
      <c r="AW156" s="162"/>
      <c r="AX156" s="162"/>
      <c r="AY156" s="162"/>
      <c r="AZ156" s="162"/>
      <c r="BA156" s="162"/>
      <c r="BB156" s="162"/>
      <c r="BC156" s="162"/>
      <c r="BD156" s="162"/>
      <c r="BE156" s="162"/>
      <c r="BF156" s="162"/>
      <c r="BG156" s="162"/>
      <c r="BH156" s="162"/>
      <c r="BI156" s="162"/>
      <c r="BJ156" s="162"/>
      <c r="BK156" s="162"/>
      <c r="BL156" s="162"/>
      <c r="BM156" s="162"/>
      <c r="BN156" s="162"/>
      <c r="BO156" s="162"/>
      <c r="BP156" s="162"/>
      <c r="BQ156" s="162"/>
      <c r="BR156" s="162"/>
      <c r="BS156" s="162"/>
      <c r="BT156" s="162"/>
      <c r="BU156" s="162"/>
      <c r="BV156" s="162"/>
      <c r="BW156" s="162"/>
      <c r="BX156" s="162"/>
      <c r="BY156" s="162"/>
      <c r="BZ156" s="162"/>
      <c r="CA156" s="162"/>
      <c r="CB156" s="162"/>
      <c r="CC156" s="162"/>
      <c r="CD156" s="162"/>
      <c r="CE156" s="162"/>
      <c r="CF156" s="162"/>
      <c r="CG156" s="162"/>
      <c r="CH156" s="162"/>
      <c r="CI156" s="162"/>
      <c r="CJ156" s="162"/>
      <c r="CK156" s="162"/>
      <c r="CL156" s="162"/>
      <c r="CM156" s="162"/>
      <c r="CN156" s="162"/>
      <c r="CO156" s="162"/>
      <c r="CP156" s="162"/>
      <c r="CQ156" s="162"/>
      <c r="CR156" s="162"/>
      <c r="CS156" s="162"/>
      <c r="CT156" s="162"/>
      <c r="CU156" s="162"/>
      <c r="CV156" s="162"/>
      <c r="CW156" s="162"/>
      <c r="CX156" s="162"/>
    </row>
    <row r="157" spans="1:102">
      <c r="A157" s="132"/>
      <c r="B157" s="132"/>
      <c r="C157" s="184"/>
      <c r="D157" s="132"/>
      <c r="E157" s="132"/>
      <c r="F157" s="132"/>
      <c r="G157" s="132"/>
      <c r="H157" s="132"/>
      <c r="I157" s="132"/>
      <c r="AO157" s="162"/>
      <c r="AP157" s="162"/>
      <c r="AQ157" s="162"/>
      <c r="AR157" s="162"/>
      <c r="AS157" s="162"/>
      <c r="AT157" s="162"/>
      <c r="AU157" s="162"/>
      <c r="AV157" s="162"/>
      <c r="AW157" s="162"/>
      <c r="AX157" s="162"/>
      <c r="AY157" s="162"/>
      <c r="AZ157" s="162"/>
      <c r="BA157" s="162"/>
      <c r="BB157" s="162"/>
      <c r="BC157" s="162"/>
      <c r="BD157" s="162"/>
      <c r="BE157" s="162"/>
      <c r="BF157" s="162"/>
      <c r="BG157" s="162"/>
      <c r="BH157" s="162"/>
      <c r="BI157" s="162"/>
      <c r="BJ157" s="162"/>
      <c r="BK157" s="162"/>
      <c r="BL157" s="162"/>
      <c r="BM157" s="162"/>
      <c r="BN157" s="162"/>
      <c r="BO157" s="162"/>
      <c r="BP157" s="162"/>
      <c r="BQ157" s="162"/>
      <c r="BR157" s="162"/>
      <c r="BS157" s="162"/>
      <c r="BT157" s="162"/>
      <c r="BU157" s="162"/>
      <c r="BV157" s="162"/>
      <c r="BW157" s="162"/>
      <c r="BX157" s="162"/>
      <c r="BY157" s="162"/>
      <c r="BZ157" s="162"/>
      <c r="CA157" s="162"/>
      <c r="CB157" s="162"/>
      <c r="CC157" s="162"/>
      <c r="CD157" s="162"/>
      <c r="CE157" s="162"/>
      <c r="CF157" s="162"/>
      <c r="CG157" s="162"/>
      <c r="CH157" s="162"/>
      <c r="CI157" s="162"/>
      <c r="CJ157" s="162"/>
      <c r="CK157" s="162"/>
      <c r="CL157" s="162"/>
      <c r="CM157" s="162"/>
      <c r="CN157" s="162"/>
      <c r="CO157" s="162"/>
      <c r="CP157" s="162"/>
      <c r="CQ157" s="162"/>
      <c r="CR157" s="162"/>
      <c r="CS157" s="162"/>
      <c r="CT157" s="162"/>
      <c r="CU157" s="162"/>
      <c r="CV157" s="162"/>
      <c r="CW157" s="162"/>
      <c r="CX157" s="162"/>
    </row>
    <row r="158" spans="1:102">
      <c r="A158" s="132"/>
      <c r="B158" s="132"/>
      <c r="C158" s="184"/>
      <c r="D158" s="132"/>
      <c r="E158" s="132"/>
      <c r="F158" s="132"/>
      <c r="G158" s="132"/>
      <c r="H158" s="132"/>
      <c r="I158" s="132"/>
      <c r="AO158" s="162"/>
      <c r="AP158" s="162"/>
      <c r="AQ158" s="162"/>
      <c r="AR158" s="162"/>
      <c r="AS158" s="162"/>
      <c r="AT158" s="162"/>
      <c r="AU158" s="162"/>
      <c r="AV158" s="162"/>
      <c r="AW158" s="162"/>
      <c r="AX158" s="162"/>
      <c r="AY158" s="162"/>
      <c r="AZ158" s="162"/>
      <c r="BA158" s="162"/>
      <c r="BB158" s="162"/>
      <c r="BC158" s="162"/>
      <c r="BD158" s="162"/>
      <c r="BE158" s="162"/>
      <c r="BF158" s="162"/>
      <c r="BG158" s="162"/>
      <c r="BH158" s="162"/>
      <c r="BI158" s="162"/>
      <c r="BJ158" s="162"/>
      <c r="BK158" s="162"/>
      <c r="BL158" s="162"/>
      <c r="BM158" s="162"/>
      <c r="BN158" s="162"/>
      <c r="BO158" s="162"/>
      <c r="BP158" s="162"/>
      <c r="BQ158" s="162"/>
      <c r="BR158" s="162"/>
      <c r="BS158" s="162"/>
      <c r="BT158" s="162"/>
      <c r="BU158" s="162"/>
      <c r="BV158" s="162"/>
      <c r="BW158" s="162"/>
      <c r="BX158" s="162"/>
      <c r="BY158" s="162"/>
      <c r="BZ158" s="162"/>
      <c r="CA158" s="162"/>
      <c r="CB158" s="162"/>
      <c r="CC158" s="162"/>
      <c r="CD158" s="162"/>
      <c r="CE158" s="162"/>
      <c r="CF158" s="162"/>
      <c r="CG158" s="162"/>
      <c r="CH158" s="162"/>
      <c r="CI158" s="162"/>
      <c r="CJ158" s="162"/>
      <c r="CK158" s="162"/>
      <c r="CL158" s="162"/>
      <c r="CM158" s="162"/>
      <c r="CN158" s="162"/>
      <c r="CO158" s="162"/>
      <c r="CP158" s="162"/>
      <c r="CQ158" s="162"/>
      <c r="CR158" s="162"/>
      <c r="CS158" s="162"/>
      <c r="CT158" s="162"/>
      <c r="CU158" s="162"/>
      <c r="CV158" s="162"/>
      <c r="CW158" s="162"/>
      <c r="CX158" s="162"/>
    </row>
    <row r="159" spans="1:102">
      <c r="A159" s="132"/>
      <c r="B159" s="132"/>
      <c r="C159" s="184"/>
      <c r="D159" s="132"/>
      <c r="E159" s="132"/>
      <c r="F159" s="132"/>
      <c r="G159" s="132"/>
      <c r="H159" s="132"/>
      <c r="I159" s="132"/>
      <c r="AO159" s="162"/>
      <c r="AP159" s="162"/>
      <c r="AQ159" s="162"/>
      <c r="AR159" s="162"/>
      <c r="AS159" s="162"/>
      <c r="AT159" s="162"/>
      <c r="AU159" s="162"/>
      <c r="AV159" s="162"/>
      <c r="AW159" s="162"/>
      <c r="AX159" s="162"/>
      <c r="AY159" s="162"/>
      <c r="AZ159" s="162"/>
      <c r="BA159" s="162"/>
      <c r="BB159" s="162"/>
      <c r="BC159" s="162"/>
      <c r="BD159" s="162"/>
      <c r="BE159" s="162"/>
      <c r="BF159" s="162"/>
      <c r="BG159" s="162"/>
      <c r="BH159" s="162"/>
      <c r="BI159" s="162"/>
      <c r="BJ159" s="162"/>
      <c r="BK159" s="162"/>
      <c r="BL159" s="162"/>
      <c r="BM159" s="162"/>
      <c r="BN159" s="162"/>
      <c r="BO159" s="162"/>
      <c r="BP159" s="162"/>
      <c r="BQ159" s="162"/>
      <c r="BR159" s="162"/>
      <c r="BS159" s="162"/>
      <c r="BT159" s="162"/>
      <c r="BU159" s="162"/>
      <c r="BV159" s="162"/>
      <c r="BW159" s="162"/>
      <c r="BX159" s="162"/>
      <c r="BY159" s="162"/>
      <c r="BZ159" s="162"/>
      <c r="CA159" s="162"/>
      <c r="CB159" s="162"/>
      <c r="CC159" s="162"/>
      <c r="CD159" s="162"/>
      <c r="CE159" s="162"/>
      <c r="CF159" s="162"/>
      <c r="CG159" s="162"/>
      <c r="CH159" s="162"/>
      <c r="CI159" s="162"/>
      <c r="CJ159" s="162"/>
      <c r="CK159" s="162"/>
      <c r="CL159" s="162"/>
      <c r="CM159" s="162"/>
      <c r="CN159" s="162"/>
      <c r="CO159" s="162"/>
      <c r="CP159" s="162"/>
      <c r="CQ159" s="162"/>
      <c r="CR159" s="162"/>
      <c r="CS159" s="162"/>
      <c r="CT159" s="162"/>
      <c r="CU159" s="162"/>
      <c r="CV159" s="162"/>
      <c r="CW159" s="162"/>
      <c r="CX159" s="162"/>
    </row>
    <row r="160" spans="1:102">
      <c r="A160" s="132"/>
      <c r="B160" s="132"/>
      <c r="C160" s="184"/>
      <c r="D160" s="132"/>
      <c r="E160" s="132"/>
      <c r="F160" s="132"/>
      <c r="G160" s="132"/>
      <c r="H160" s="132"/>
      <c r="I160" s="132"/>
      <c r="AO160" s="162"/>
      <c r="AP160" s="162"/>
      <c r="AQ160" s="162"/>
      <c r="AR160" s="162"/>
      <c r="AS160" s="162"/>
      <c r="AT160" s="162"/>
      <c r="AU160" s="162"/>
      <c r="AV160" s="162"/>
      <c r="AW160" s="162"/>
      <c r="AX160" s="162"/>
      <c r="AY160" s="162"/>
      <c r="AZ160" s="162"/>
      <c r="BA160" s="162"/>
      <c r="BB160" s="162"/>
      <c r="BC160" s="162"/>
      <c r="BD160" s="162"/>
      <c r="BE160" s="162"/>
      <c r="BF160" s="162"/>
      <c r="BG160" s="162"/>
      <c r="BH160" s="162"/>
      <c r="BI160" s="162"/>
      <c r="BJ160" s="162"/>
      <c r="BK160" s="162"/>
      <c r="BL160" s="162"/>
      <c r="BM160" s="162"/>
      <c r="BN160" s="162"/>
      <c r="BO160" s="162"/>
      <c r="BP160" s="162"/>
      <c r="BQ160" s="162"/>
      <c r="BR160" s="162"/>
      <c r="BS160" s="162"/>
      <c r="BT160" s="162"/>
      <c r="BU160" s="162"/>
      <c r="BV160" s="162"/>
      <c r="BW160" s="162"/>
      <c r="BX160" s="162"/>
      <c r="BY160" s="162"/>
      <c r="BZ160" s="162"/>
      <c r="CA160" s="162"/>
      <c r="CB160" s="162"/>
      <c r="CC160" s="162"/>
      <c r="CD160" s="162"/>
      <c r="CE160" s="162"/>
      <c r="CF160" s="162"/>
      <c r="CG160" s="162"/>
      <c r="CH160" s="162"/>
      <c r="CI160" s="162"/>
      <c r="CJ160" s="162"/>
      <c r="CK160" s="162"/>
      <c r="CL160" s="162"/>
      <c r="CM160" s="162"/>
      <c r="CN160" s="162"/>
      <c r="CO160" s="162"/>
      <c r="CP160" s="162"/>
      <c r="CQ160" s="162"/>
      <c r="CR160" s="162"/>
      <c r="CS160" s="162"/>
      <c r="CT160" s="162"/>
      <c r="CU160" s="162"/>
      <c r="CV160" s="162"/>
      <c r="CW160" s="162"/>
      <c r="CX160" s="162"/>
    </row>
    <row r="161" spans="1:102">
      <c r="A161" s="132"/>
      <c r="B161" s="132"/>
      <c r="C161" s="184"/>
      <c r="D161" s="132"/>
      <c r="E161" s="132"/>
      <c r="F161" s="132"/>
      <c r="G161" s="132"/>
      <c r="H161" s="132"/>
      <c r="I161" s="132"/>
      <c r="AO161" s="162"/>
      <c r="AP161" s="162"/>
      <c r="AQ161" s="162"/>
      <c r="AR161" s="162"/>
      <c r="AS161" s="162"/>
      <c r="AT161" s="162"/>
      <c r="AU161" s="162"/>
      <c r="AV161" s="162"/>
      <c r="AW161" s="162"/>
      <c r="AX161" s="162"/>
      <c r="AY161" s="162"/>
      <c r="AZ161" s="162"/>
      <c r="BA161" s="162"/>
      <c r="BB161" s="162"/>
      <c r="BC161" s="162"/>
      <c r="BD161" s="162"/>
      <c r="BE161" s="162"/>
      <c r="BF161" s="162"/>
      <c r="BG161" s="162"/>
      <c r="BH161" s="162"/>
      <c r="BI161" s="162"/>
      <c r="BJ161" s="162"/>
      <c r="BK161" s="162"/>
      <c r="BL161" s="162"/>
      <c r="BM161" s="162"/>
      <c r="BN161" s="162"/>
      <c r="BO161" s="162"/>
      <c r="BP161" s="162"/>
      <c r="BQ161" s="162"/>
      <c r="BR161" s="162"/>
      <c r="BS161" s="162"/>
      <c r="BT161" s="162"/>
      <c r="BU161" s="162"/>
      <c r="BV161" s="162"/>
      <c r="BW161" s="162"/>
      <c r="BX161" s="162"/>
      <c r="BY161" s="162"/>
      <c r="BZ161" s="162"/>
      <c r="CA161" s="162"/>
      <c r="CB161" s="162"/>
      <c r="CC161" s="162"/>
      <c r="CD161" s="162"/>
      <c r="CE161" s="162"/>
      <c r="CF161" s="162"/>
      <c r="CG161" s="162"/>
      <c r="CH161" s="162"/>
      <c r="CI161" s="162"/>
      <c r="CJ161" s="162"/>
      <c r="CK161" s="162"/>
      <c r="CL161" s="162"/>
      <c r="CM161" s="162"/>
      <c r="CN161" s="162"/>
      <c r="CO161" s="162"/>
      <c r="CP161" s="162"/>
      <c r="CQ161" s="162"/>
      <c r="CR161" s="162"/>
      <c r="CS161" s="162"/>
      <c r="CT161" s="162"/>
      <c r="CU161" s="162"/>
      <c r="CV161" s="162"/>
      <c r="CW161" s="162"/>
      <c r="CX161" s="162"/>
    </row>
    <row r="162" spans="1:102">
      <c r="A162" s="132"/>
      <c r="B162" s="132"/>
      <c r="C162" s="184"/>
      <c r="D162" s="132"/>
      <c r="E162" s="132"/>
      <c r="F162" s="132"/>
      <c r="G162" s="132"/>
      <c r="H162" s="132"/>
      <c r="I162" s="132"/>
      <c r="AO162" s="162"/>
      <c r="AP162" s="162"/>
      <c r="AQ162" s="162"/>
      <c r="AR162" s="162"/>
      <c r="AS162" s="162"/>
      <c r="AT162" s="162"/>
      <c r="AU162" s="162"/>
      <c r="AV162" s="162"/>
      <c r="AW162" s="162"/>
      <c r="AX162" s="162"/>
      <c r="AY162" s="162"/>
      <c r="AZ162" s="162"/>
      <c r="BA162" s="162"/>
      <c r="BB162" s="162"/>
      <c r="BC162" s="162"/>
      <c r="BD162" s="162"/>
      <c r="BE162" s="162"/>
      <c r="BF162" s="162"/>
      <c r="BG162" s="162"/>
      <c r="BH162" s="162"/>
      <c r="BI162" s="162"/>
      <c r="BJ162" s="162"/>
      <c r="BK162" s="162"/>
      <c r="BL162" s="162"/>
      <c r="BM162" s="162"/>
      <c r="BN162" s="162"/>
      <c r="BO162" s="162"/>
      <c r="BP162" s="162"/>
      <c r="BQ162" s="162"/>
      <c r="BR162" s="162"/>
      <c r="BS162" s="162"/>
      <c r="BT162" s="162"/>
      <c r="BU162" s="162"/>
      <c r="BV162" s="162"/>
      <c r="BW162" s="162"/>
      <c r="BX162" s="162"/>
      <c r="BY162" s="162"/>
      <c r="BZ162" s="162"/>
      <c r="CA162" s="162"/>
      <c r="CB162" s="162"/>
      <c r="CC162" s="162"/>
      <c r="CD162" s="162"/>
      <c r="CE162" s="162"/>
      <c r="CF162" s="162"/>
      <c r="CG162" s="162"/>
      <c r="CH162" s="162"/>
      <c r="CI162" s="162"/>
      <c r="CJ162" s="162"/>
      <c r="CK162" s="162"/>
      <c r="CL162" s="162"/>
      <c r="CM162" s="162"/>
      <c r="CN162" s="162"/>
      <c r="CO162" s="162"/>
      <c r="CP162" s="162"/>
      <c r="CQ162" s="162"/>
      <c r="CR162" s="162"/>
      <c r="CS162" s="162"/>
      <c r="CT162" s="162"/>
      <c r="CU162" s="162"/>
      <c r="CV162" s="162"/>
      <c r="CW162" s="162"/>
      <c r="CX162" s="162"/>
    </row>
    <row r="163" spans="1:102">
      <c r="A163" s="132"/>
      <c r="B163" s="132"/>
      <c r="C163" s="184"/>
      <c r="D163" s="132"/>
      <c r="E163" s="132"/>
      <c r="F163" s="132"/>
      <c r="G163" s="132"/>
      <c r="H163" s="132"/>
      <c r="I163" s="132"/>
      <c r="AO163" s="162"/>
      <c r="AP163" s="162"/>
      <c r="AQ163" s="162"/>
      <c r="AR163" s="162"/>
      <c r="AS163" s="162"/>
      <c r="AT163" s="162"/>
      <c r="AU163" s="162"/>
      <c r="AV163" s="162"/>
      <c r="AW163" s="162"/>
      <c r="AX163" s="162"/>
      <c r="AY163" s="162"/>
      <c r="AZ163" s="162"/>
      <c r="BA163" s="162"/>
      <c r="BB163" s="162"/>
      <c r="BC163" s="162"/>
      <c r="BD163" s="162"/>
      <c r="BE163" s="162"/>
      <c r="BF163" s="162"/>
      <c r="BG163" s="162"/>
      <c r="BH163" s="162"/>
      <c r="BI163" s="162"/>
      <c r="BJ163" s="162"/>
      <c r="BK163" s="162"/>
      <c r="BL163" s="162"/>
      <c r="BM163" s="162"/>
      <c r="BN163" s="162"/>
      <c r="BO163" s="162"/>
      <c r="BP163" s="162"/>
      <c r="BQ163" s="162"/>
      <c r="BR163" s="162"/>
      <c r="BS163" s="162"/>
      <c r="BT163" s="162"/>
      <c r="BU163" s="162"/>
      <c r="BV163" s="162"/>
      <c r="BW163" s="162"/>
      <c r="BX163" s="162"/>
      <c r="BY163" s="162"/>
      <c r="BZ163" s="162"/>
      <c r="CA163" s="162"/>
      <c r="CB163" s="162"/>
      <c r="CC163" s="162"/>
      <c r="CD163" s="162"/>
      <c r="CE163" s="162"/>
      <c r="CF163" s="162"/>
      <c r="CG163" s="162"/>
      <c r="CH163" s="162"/>
      <c r="CI163" s="162"/>
      <c r="CJ163" s="162"/>
      <c r="CK163" s="162"/>
      <c r="CL163" s="162"/>
      <c r="CM163" s="162"/>
      <c r="CN163" s="162"/>
      <c r="CO163" s="162"/>
      <c r="CP163" s="162"/>
      <c r="CQ163" s="162"/>
      <c r="CR163" s="162"/>
      <c r="CS163" s="162"/>
      <c r="CT163" s="162"/>
      <c r="CU163" s="162"/>
      <c r="CV163" s="162"/>
      <c r="CW163" s="162"/>
      <c r="CX163" s="162"/>
    </row>
    <row r="164" spans="1:102">
      <c r="C164" s="187"/>
      <c r="AO164" s="162"/>
      <c r="AP164" s="162"/>
      <c r="AQ164" s="162"/>
      <c r="AR164" s="162"/>
      <c r="AS164" s="162"/>
      <c r="AT164" s="162"/>
      <c r="AU164" s="162"/>
      <c r="AV164" s="162"/>
      <c r="AW164" s="162"/>
      <c r="AX164" s="162"/>
      <c r="AY164" s="162"/>
      <c r="AZ164" s="162"/>
      <c r="BA164" s="162"/>
      <c r="BB164" s="162"/>
      <c r="BC164" s="162"/>
      <c r="BD164" s="162"/>
      <c r="BE164" s="162"/>
      <c r="BF164" s="162"/>
      <c r="BG164" s="162"/>
      <c r="BH164" s="162"/>
      <c r="BI164" s="162"/>
      <c r="BJ164" s="162"/>
      <c r="BK164" s="162"/>
      <c r="BL164" s="162"/>
      <c r="BM164" s="162"/>
      <c r="BN164" s="162"/>
      <c r="BO164" s="162"/>
      <c r="BP164" s="162"/>
      <c r="BQ164" s="162"/>
      <c r="BR164" s="162"/>
      <c r="BS164" s="162"/>
      <c r="BT164" s="162"/>
      <c r="BU164" s="162"/>
      <c r="BV164" s="162"/>
      <c r="BW164" s="162"/>
      <c r="BX164" s="162"/>
      <c r="BY164" s="162"/>
      <c r="BZ164" s="162"/>
      <c r="CA164" s="162"/>
      <c r="CB164" s="162"/>
      <c r="CC164" s="162"/>
      <c r="CD164" s="162"/>
      <c r="CE164" s="162"/>
      <c r="CF164" s="162"/>
      <c r="CG164" s="162"/>
      <c r="CH164" s="162"/>
      <c r="CI164" s="162"/>
      <c r="CJ164" s="162"/>
      <c r="CK164" s="162"/>
      <c r="CL164" s="162"/>
      <c r="CM164" s="162"/>
      <c r="CN164" s="162"/>
      <c r="CO164" s="162"/>
      <c r="CP164" s="162"/>
      <c r="CQ164" s="162"/>
      <c r="CR164" s="162"/>
      <c r="CS164" s="162"/>
      <c r="CT164" s="162"/>
      <c r="CU164" s="162"/>
      <c r="CV164" s="162"/>
      <c r="CW164" s="162"/>
      <c r="CX164" s="162"/>
    </row>
    <row r="165" spans="1:102">
      <c r="C165" s="187"/>
      <c r="AO165" s="162"/>
      <c r="AP165" s="162"/>
      <c r="AQ165" s="162"/>
      <c r="AR165" s="162"/>
      <c r="AS165" s="162"/>
      <c r="AT165" s="162"/>
      <c r="AU165" s="162"/>
      <c r="AV165" s="162"/>
      <c r="AW165" s="162"/>
      <c r="AX165" s="162"/>
      <c r="AY165" s="162"/>
      <c r="AZ165" s="162"/>
      <c r="BA165" s="162"/>
      <c r="BB165" s="162"/>
      <c r="BC165" s="162"/>
      <c r="BD165" s="162"/>
      <c r="BE165" s="162"/>
      <c r="BF165" s="162"/>
      <c r="BG165" s="162"/>
      <c r="BH165" s="162"/>
      <c r="BI165" s="162"/>
      <c r="BJ165" s="162"/>
      <c r="BK165" s="162"/>
      <c r="BL165" s="162"/>
      <c r="BM165" s="162"/>
      <c r="BN165" s="162"/>
      <c r="BO165" s="162"/>
      <c r="BP165" s="162"/>
      <c r="BQ165" s="162"/>
      <c r="BR165" s="162"/>
      <c r="BS165" s="162"/>
      <c r="BT165" s="162"/>
      <c r="BU165" s="162"/>
      <c r="BV165" s="162"/>
      <c r="BW165" s="162"/>
      <c r="BX165" s="162"/>
      <c r="BY165" s="162"/>
      <c r="BZ165" s="162"/>
      <c r="CA165" s="162"/>
      <c r="CB165" s="162"/>
      <c r="CC165" s="162"/>
      <c r="CD165" s="162"/>
      <c r="CE165" s="162"/>
      <c r="CF165" s="162"/>
      <c r="CG165" s="162"/>
      <c r="CH165" s="162"/>
      <c r="CI165" s="162"/>
      <c r="CJ165" s="162"/>
      <c r="CK165" s="162"/>
      <c r="CL165" s="162"/>
      <c r="CM165" s="162"/>
      <c r="CN165" s="162"/>
      <c r="CO165" s="162"/>
      <c r="CP165" s="162"/>
      <c r="CQ165" s="162"/>
      <c r="CR165" s="162"/>
      <c r="CS165" s="162"/>
      <c r="CT165" s="162"/>
      <c r="CU165" s="162"/>
      <c r="CV165" s="162"/>
      <c r="CW165" s="162"/>
      <c r="CX165" s="162"/>
    </row>
    <row r="166" spans="1:102">
      <c r="C166" s="187"/>
      <c r="AO166" s="162"/>
      <c r="AP166" s="162"/>
      <c r="AQ166" s="162"/>
      <c r="AR166" s="162"/>
      <c r="AS166" s="162"/>
      <c r="AT166" s="162"/>
      <c r="AU166" s="162"/>
      <c r="AV166" s="162"/>
      <c r="AW166" s="162"/>
      <c r="AX166" s="162"/>
      <c r="AY166" s="162"/>
      <c r="AZ166" s="162"/>
      <c r="BA166" s="162"/>
      <c r="BB166" s="162"/>
      <c r="BC166" s="162"/>
      <c r="BD166" s="162"/>
      <c r="BE166" s="162"/>
      <c r="BF166" s="162"/>
      <c r="BG166" s="162"/>
      <c r="BH166" s="162"/>
      <c r="BI166" s="162"/>
      <c r="BJ166" s="162"/>
      <c r="BK166" s="162"/>
      <c r="BL166" s="162"/>
      <c r="BM166" s="162"/>
      <c r="BN166" s="162"/>
      <c r="BO166" s="162"/>
      <c r="BP166" s="162"/>
      <c r="BQ166" s="162"/>
      <c r="BR166" s="162"/>
      <c r="BS166" s="162"/>
      <c r="BT166" s="162"/>
      <c r="BU166" s="162"/>
      <c r="BV166" s="162"/>
      <c r="BW166" s="162"/>
      <c r="BX166" s="162"/>
      <c r="BY166" s="162"/>
      <c r="BZ166" s="162"/>
      <c r="CA166" s="162"/>
      <c r="CB166" s="162"/>
      <c r="CC166" s="162"/>
      <c r="CD166" s="162"/>
      <c r="CE166" s="162"/>
      <c r="CF166" s="162"/>
      <c r="CG166" s="162"/>
      <c r="CH166" s="162"/>
      <c r="CI166" s="162"/>
      <c r="CJ166" s="162"/>
      <c r="CK166" s="162"/>
      <c r="CL166" s="162"/>
      <c r="CM166" s="162"/>
      <c r="CN166" s="162"/>
      <c r="CO166" s="162"/>
      <c r="CP166" s="162"/>
      <c r="CQ166" s="162"/>
      <c r="CR166" s="162"/>
      <c r="CS166" s="162"/>
      <c r="CT166" s="162"/>
      <c r="CU166" s="162"/>
      <c r="CV166" s="162"/>
      <c r="CW166" s="162"/>
      <c r="CX166" s="162"/>
    </row>
    <row r="167" spans="1:102">
      <c r="C167" s="187"/>
      <c r="AO167" s="162"/>
      <c r="AP167" s="162"/>
      <c r="AQ167" s="162"/>
      <c r="AR167" s="162"/>
      <c r="AS167" s="162"/>
      <c r="AT167" s="162"/>
      <c r="AU167" s="162"/>
      <c r="AV167" s="162"/>
      <c r="AW167" s="162"/>
      <c r="AX167" s="162"/>
      <c r="AY167" s="162"/>
      <c r="AZ167" s="162"/>
      <c r="BA167" s="162"/>
      <c r="BB167" s="162"/>
      <c r="BC167" s="162"/>
      <c r="BD167" s="162"/>
      <c r="BE167" s="162"/>
      <c r="BF167" s="162"/>
      <c r="BG167" s="162"/>
      <c r="BH167" s="162"/>
      <c r="BI167" s="162"/>
      <c r="BJ167" s="162"/>
      <c r="BK167" s="162"/>
      <c r="BL167" s="162"/>
      <c r="BM167" s="162"/>
      <c r="BN167" s="162"/>
      <c r="BO167" s="162"/>
      <c r="BP167" s="162"/>
      <c r="BQ167" s="162"/>
      <c r="BR167" s="162"/>
      <c r="BS167" s="162"/>
      <c r="BT167" s="162"/>
      <c r="BU167" s="162"/>
      <c r="BV167" s="162"/>
      <c r="BW167" s="162"/>
      <c r="BX167" s="162"/>
      <c r="BY167" s="162"/>
      <c r="BZ167" s="162"/>
      <c r="CA167" s="162"/>
      <c r="CB167" s="162"/>
      <c r="CC167" s="162"/>
      <c r="CD167" s="162"/>
      <c r="CE167" s="162"/>
      <c r="CF167" s="162"/>
      <c r="CG167" s="162"/>
      <c r="CH167" s="162"/>
      <c r="CI167" s="162"/>
      <c r="CJ167" s="162"/>
      <c r="CK167" s="162"/>
      <c r="CL167" s="162"/>
      <c r="CM167" s="162"/>
      <c r="CN167" s="162"/>
      <c r="CO167" s="162"/>
      <c r="CP167" s="162"/>
      <c r="CQ167" s="162"/>
      <c r="CR167" s="162"/>
      <c r="CS167" s="162"/>
      <c r="CT167" s="162"/>
      <c r="CU167" s="162"/>
      <c r="CV167" s="162"/>
      <c r="CW167" s="162"/>
      <c r="CX167" s="162"/>
    </row>
    <row r="168" spans="1:102">
      <c r="C168" s="187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2"/>
      <c r="BN168" s="162"/>
      <c r="BO168" s="162"/>
      <c r="BP168" s="162"/>
      <c r="BQ168" s="162"/>
      <c r="BR168" s="162"/>
      <c r="BS168" s="162"/>
      <c r="BT168" s="162"/>
      <c r="BU168" s="162"/>
      <c r="BV168" s="162"/>
      <c r="BW168" s="162"/>
      <c r="BX168" s="162"/>
      <c r="BY168" s="162"/>
      <c r="BZ168" s="162"/>
      <c r="CA168" s="162"/>
      <c r="CB168" s="162"/>
      <c r="CC168" s="162"/>
      <c r="CD168" s="162"/>
      <c r="CE168" s="162"/>
      <c r="CF168" s="162"/>
      <c r="CG168" s="162"/>
      <c r="CH168" s="162"/>
      <c r="CI168" s="162"/>
      <c r="CJ168" s="162"/>
      <c r="CK168" s="162"/>
      <c r="CL168" s="162"/>
      <c r="CM168" s="162"/>
      <c r="CN168" s="162"/>
      <c r="CO168" s="162"/>
      <c r="CP168" s="162"/>
      <c r="CQ168" s="162"/>
      <c r="CR168" s="162"/>
      <c r="CS168" s="162"/>
      <c r="CT168" s="162"/>
      <c r="CU168" s="162"/>
      <c r="CV168" s="162"/>
      <c r="CW168" s="162"/>
      <c r="CX168" s="162"/>
    </row>
    <row r="169" spans="1:102">
      <c r="C169" s="187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2"/>
      <c r="BN169" s="162"/>
      <c r="BO169" s="162"/>
      <c r="BP169" s="162"/>
      <c r="BQ169" s="162"/>
      <c r="BR169" s="162"/>
      <c r="BS169" s="162"/>
      <c r="BT169" s="162"/>
      <c r="BU169" s="162"/>
      <c r="BV169" s="162"/>
      <c r="BW169" s="162"/>
      <c r="BX169" s="162"/>
      <c r="BY169" s="162"/>
      <c r="BZ169" s="162"/>
      <c r="CA169" s="162"/>
      <c r="CB169" s="162"/>
      <c r="CC169" s="162"/>
      <c r="CD169" s="162"/>
      <c r="CE169" s="162"/>
      <c r="CF169" s="162"/>
      <c r="CG169" s="162"/>
      <c r="CH169" s="162"/>
      <c r="CI169" s="162"/>
      <c r="CJ169" s="162"/>
      <c r="CK169" s="162"/>
      <c r="CL169" s="162"/>
      <c r="CM169" s="162"/>
      <c r="CN169" s="162"/>
      <c r="CO169" s="162"/>
      <c r="CP169" s="162"/>
      <c r="CQ169" s="162"/>
      <c r="CR169" s="162"/>
      <c r="CS169" s="162"/>
      <c r="CT169" s="162"/>
      <c r="CU169" s="162"/>
      <c r="CV169" s="162"/>
      <c r="CW169" s="162"/>
      <c r="CX169" s="162"/>
    </row>
    <row r="170" spans="1:102">
      <c r="C170" s="187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2"/>
      <c r="BN170" s="162"/>
      <c r="BO170" s="162"/>
      <c r="BP170" s="162"/>
      <c r="BQ170" s="162"/>
      <c r="BR170" s="162"/>
      <c r="BS170" s="162"/>
      <c r="BT170" s="162"/>
      <c r="BU170" s="162"/>
      <c r="BV170" s="162"/>
      <c r="BW170" s="162"/>
      <c r="BX170" s="162"/>
      <c r="BY170" s="162"/>
      <c r="BZ170" s="162"/>
      <c r="CA170" s="162"/>
      <c r="CB170" s="162"/>
      <c r="CC170" s="162"/>
      <c r="CD170" s="162"/>
      <c r="CE170" s="162"/>
      <c r="CF170" s="162"/>
      <c r="CG170" s="162"/>
      <c r="CH170" s="162"/>
      <c r="CI170" s="162"/>
      <c r="CJ170" s="162"/>
      <c r="CK170" s="162"/>
      <c r="CL170" s="162"/>
      <c r="CM170" s="162"/>
      <c r="CN170" s="162"/>
      <c r="CO170" s="162"/>
      <c r="CP170" s="162"/>
      <c r="CQ170" s="162"/>
      <c r="CR170" s="162"/>
      <c r="CS170" s="162"/>
      <c r="CT170" s="162"/>
      <c r="CU170" s="162"/>
      <c r="CV170" s="162"/>
      <c r="CW170" s="162"/>
      <c r="CX170" s="162"/>
    </row>
    <row r="171" spans="1:102">
      <c r="C171" s="187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2"/>
      <c r="BN171" s="162"/>
      <c r="BO171" s="162"/>
      <c r="BP171" s="162"/>
      <c r="BQ171" s="162"/>
      <c r="BR171" s="162"/>
      <c r="BS171" s="162"/>
      <c r="BT171" s="162"/>
      <c r="BU171" s="162"/>
      <c r="BV171" s="162"/>
      <c r="BW171" s="162"/>
      <c r="BX171" s="162"/>
      <c r="BY171" s="162"/>
      <c r="BZ171" s="162"/>
      <c r="CA171" s="162"/>
      <c r="CB171" s="162"/>
      <c r="CC171" s="162"/>
      <c r="CD171" s="162"/>
      <c r="CE171" s="162"/>
      <c r="CF171" s="162"/>
      <c r="CG171" s="162"/>
      <c r="CH171" s="162"/>
      <c r="CI171" s="162"/>
      <c r="CJ171" s="162"/>
      <c r="CK171" s="162"/>
      <c r="CL171" s="162"/>
      <c r="CM171" s="162"/>
      <c r="CN171" s="162"/>
      <c r="CO171" s="162"/>
      <c r="CP171" s="162"/>
      <c r="CQ171" s="162"/>
      <c r="CR171" s="162"/>
      <c r="CS171" s="162"/>
      <c r="CT171" s="162"/>
      <c r="CU171" s="162"/>
      <c r="CV171" s="162"/>
      <c r="CW171" s="162"/>
      <c r="CX171" s="162"/>
    </row>
    <row r="172" spans="1:102">
      <c r="C172" s="187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2"/>
      <c r="BN172" s="162"/>
      <c r="BO172" s="162"/>
      <c r="BP172" s="162"/>
      <c r="BQ172" s="162"/>
      <c r="BR172" s="162"/>
      <c r="BS172" s="162"/>
      <c r="BT172" s="162"/>
      <c r="BU172" s="162"/>
      <c r="BV172" s="162"/>
      <c r="BW172" s="162"/>
      <c r="BX172" s="162"/>
      <c r="BY172" s="162"/>
      <c r="BZ172" s="162"/>
      <c r="CA172" s="162"/>
      <c r="CB172" s="162"/>
      <c r="CC172" s="162"/>
      <c r="CD172" s="162"/>
      <c r="CE172" s="162"/>
      <c r="CF172" s="162"/>
      <c r="CG172" s="162"/>
      <c r="CH172" s="162"/>
      <c r="CI172" s="162"/>
      <c r="CJ172" s="162"/>
      <c r="CK172" s="162"/>
      <c r="CL172" s="162"/>
      <c r="CM172" s="162"/>
      <c r="CN172" s="162"/>
      <c r="CO172" s="162"/>
      <c r="CP172" s="162"/>
      <c r="CQ172" s="162"/>
      <c r="CR172" s="162"/>
      <c r="CS172" s="162"/>
      <c r="CT172" s="162"/>
      <c r="CU172" s="162"/>
      <c r="CV172" s="162"/>
      <c r="CW172" s="162"/>
      <c r="CX172" s="162"/>
    </row>
    <row r="173" spans="1:102">
      <c r="C173" s="187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2"/>
      <c r="BN173" s="162"/>
      <c r="BO173" s="162"/>
      <c r="BP173" s="162"/>
      <c r="BQ173" s="162"/>
      <c r="BR173" s="162"/>
      <c r="BS173" s="162"/>
      <c r="BT173" s="162"/>
      <c r="BU173" s="162"/>
      <c r="BV173" s="162"/>
      <c r="BW173" s="162"/>
      <c r="BX173" s="162"/>
      <c r="BY173" s="162"/>
      <c r="BZ173" s="162"/>
      <c r="CA173" s="162"/>
      <c r="CB173" s="162"/>
      <c r="CC173" s="162"/>
      <c r="CD173" s="162"/>
      <c r="CE173" s="162"/>
      <c r="CF173" s="162"/>
      <c r="CG173" s="162"/>
      <c r="CH173" s="162"/>
      <c r="CI173" s="162"/>
      <c r="CJ173" s="162"/>
      <c r="CK173" s="162"/>
      <c r="CL173" s="162"/>
      <c r="CM173" s="162"/>
      <c r="CN173" s="162"/>
      <c r="CO173" s="162"/>
      <c r="CP173" s="162"/>
      <c r="CQ173" s="162"/>
      <c r="CR173" s="162"/>
      <c r="CS173" s="162"/>
      <c r="CT173" s="162"/>
      <c r="CU173" s="162"/>
      <c r="CV173" s="162"/>
      <c r="CW173" s="162"/>
      <c r="CX173" s="162"/>
    </row>
    <row r="174" spans="1:102">
      <c r="C174" s="187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2"/>
      <c r="BN174" s="162"/>
      <c r="BO174" s="162"/>
      <c r="BP174" s="162"/>
      <c r="BQ174" s="162"/>
      <c r="BR174" s="162"/>
      <c r="BS174" s="162"/>
      <c r="BT174" s="162"/>
      <c r="BU174" s="162"/>
      <c r="BV174" s="162"/>
      <c r="BW174" s="162"/>
      <c r="BX174" s="162"/>
      <c r="BY174" s="162"/>
      <c r="BZ174" s="162"/>
      <c r="CA174" s="162"/>
      <c r="CB174" s="162"/>
      <c r="CC174" s="162"/>
      <c r="CD174" s="162"/>
      <c r="CE174" s="162"/>
      <c r="CF174" s="162"/>
      <c r="CG174" s="162"/>
      <c r="CH174" s="162"/>
      <c r="CI174" s="162"/>
      <c r="CJ174" s="162"/>
      <c r="CK174" s="162"/>
      <c r="CL174" s="162"/>
      <c r="CM174" s="162"/>
      <c r="CN174" s="162"/>
      <c r="CO174" s="162"/>
      <c r="CP174" s="162"/>
      <c r="CQ174" s="162"/>
      <c r="CR174" s="162"/>
      <c r="CS174" s="162"/>
      <c r="CT174" s="162"/>
      <c r="CU174" s="162"/>
      <c r="CV174" s="162"/>
      <c r="CW174" s="162"/>
      <c r="CX174" s="162"/>
    </row>
    <row r="175" spans="1:102">
      <c r="C175" s="187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2"/>
      <c r="BN175" s="162"/>
      <c r="BO175" s="162"/>
      <c r="BP175" s="162"/>
      <c r="BQ175" s="162"/>
      <c r="BR175" s="162"/>
      <c r="BS175" s="162"/>
      <c r="BT175" s="162"/>
      <c r="BU175" s="162"/>
      <c r="BV175" s="162"/>
      <c r="BW175" s="162"/>
      <c r="BX175" s="162"/>
      <c r="BY175" s="162"/>
      <c r="BZ175" s="162"/>
      <c r="CA175" s="162"/>
      <c r="CB175" s="162"/>
      <c r="CC175" s="162"/>
      <c r="CD175" s="162"/>
      <c r="CE175" s="162"/>
      <c r="CF175" s="162"/>
      <c r="CG175" s="162"/>
      <c r="CH175" s="162"/>
      <c r="CI175" s="162"/>
      <c r="CJ175" s="162"/>
      <c r="CK175" s="162"/>
      <c r="CL175" s="162"/>
      <c r="CM175" s="162"/>
      <c r="CN175" s="162"/>
      <c r="CO175" s="162"/>
      <c r="CP175" s="162"/>
      <c r="CQ175" s="162"/>
      <c r="CR175" s="162"/>
      <c r="CS175" s="162"/>
      <c r="CT175" s="162"/>
      <c r="CU175" s="162"/>
      <c r="CV175" s="162"/>
      <c r="CW175" s="162"/>
      <c r="CX175" s="162"/>
    </row>
    <row r="176" spans="1:102">
      <c r="C176" s="187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2"/>
      <c r="BN176" s="162"/>
      <c r="BO176" s="162"/>
      <c r="BP176" s="162"/>
      <c r="BQ176" s="162"/>
      <c r="BR176" s="162"/>
      <c r="BS176" s="162"/>
      <c r="BT176" s="162"/>
      <c r="BU176" s="162"/>
      <c r="BV176" s="162"/>
      <c r="BW176" s="162"/>
      <c r="BX176" s="162"/>
      <c r="BY176" s="162"/>
      <c r="BZ176" s="162"/>
      <c r="CA176" s="162"/>
      <c r="CB176" s="162"/>
      <c r="CC176" s="162"/>
      <c r="CD176" s="162"/>
      <c r="CE176" s="162"/>
      <c r="CF176" s="162"/>
      <c r="CG176" s="162"/>
      <c r="CH176" s="162"/>
      <c r="CI176" s="162"/>
      <c r="CJ176" s="162"/>
      <c r="CK176" s="162"/>
      <c r="CL176" s="162"/>
      <c r="CM176" s="162"/>
      <c r="CN176" s="162"/>
      <c r="CO176" s="162"/>
      <c r="CP176" s="162"/>
      <c r="CQ176" s="162"/>
      <c r="CR176" s="162"/>
      <c r="CS176" s="162"/>
      <c r="CT176" s="162"/>
      <c r="CU176" s="162"/>
      <c r="CV176" s="162"/>
      <c r="CW176" s="162"/>
      <c r="CX176" s="162"/>
    </row>
    <row r="177" spans="3:102">
      <c r="C177" s="187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2"/>
      <c r="BN177" s="162"/>
      <c r="BO177" s="162"/>
      <c r="BP177" s="162"/>
      <c r="BQ177" s="162"/>
      <c r="BR177" s="162"/>
      <c r="BS177" s="162"/>
      <c r="BT177" s="162"/>
      <c r="BU177" s="162"/>
      <c r="BV177" s="162"/>
      <c r="BW177" s="162"/>
      <c r="BX177" s="162"/>
      <c r="BY177" s="162"/>
      <c r="BZ177" s="162"/>
      <c r="CA177" s="162"/>
      <c r="CB177" s="162"/>
      <c r="CC177" s="162"/>
      <c r="CD177" s="162"/>
      <c r="CE177" s="162"/>
      <c r="CF177" s="162"/>
      <c r="CG177" s="162"/>
      <c r="CH177" s="162"/>
      <c r="CI177" s="162"/>
      <c r="CJ177" s="162"/>
      <c r="CK177" s="162"/>
      <c r="CL177" s="162"/>
      <c r="CM177" s="162"/>
      <c r="CN177" s="162"/>
      <c r="CO177" s="162"/>
      <c r="CP177" s="162"/>
      <c r="CQ177" s="162"/>
      <c r="CR177" s="162"/>
      <c r="CS177" s="162"/>
      <c r="CT177" s="162"/>
      <c r="CU177" s="162"/>
      <c r="CV177" s="162"/>
      <c r="CW177" s="162"/>
      <c r="CX177" s="162"/>
    </row>
    <row r="178" spans="3:102">
      <c r="C178" s="187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2"/>
      <c r="BN178" s="162"/>
      <c r="BO178" s="162"/>
      <c r="BP178" s="162"/>
      <c r="BQ178" s="162"/>
      <c r="BR178" s="162"/>
      <c r="BS178" s="162"/>
      <c r="BT178" s="162"/>
      <c r="BU178" s="162"/>
      <c r="BV178" s="162"/>
      <c r="BW178" s="162"/>
      <c r="BX178" s="162"/>
      <c r="BY178" s="162"/>
      <c r="BZ178" s="162"/>
      <c r="CA178" s="162"/>
      <c r="CB178" s="162"/>
      <c r="CC178" s="162"/>
      <c r="CD178" s="162"/>
      <c r="CE178" s="162"/>
      <c r="CF178" s="162"/>
      <c r="CG178" s="162"/>
      <c r="CH178" s="162"/>
      <c r="CI178" s="162"/>
      <c r="CJ178" s="162"/>
      <c r="CK178" s="162"/>
      <c r="CL178" s="162"/>
      <c r="CM178" s="162"/>
      <c r="CN178" s="162"/>
      <c r="CO178" s="162"/>
      <c r="CP178" s="162"/>
      <c r="CQ178" s="162"/>
      <c r="CR178" s="162"/>
      <c r="CS178" s="162"/>
      <c r="CT178" s="162"/>
      <c r="CU178" s="162"/>
      <c r="CV178" s="162"/>
      <c r="CW178" s="162"/>
      <c r="CX178" s="162"/>
    </row>
    <row r="179" spans="3:102">
      <c r="C179" s="187"/>
      <c r="AO179" s="162"/>
      <c r="AP179" s="162"/>
      <c r="AQ179" s="162"/>
      <c r="AR179" s="162"/>
      <c r="AS179" s="162"/>
      <c r="AT179" s="162"/>
      <c r="AU179" s="162"/>
      <c r="AV179" s="162"/>
      <c r="AW179" s="162"/>
      <c r="AX179" s="162"/>
      <c r="AY179" s="162"/>
      <c r="AZ179" s="162"/>
      <c r="BA179" s="162"/>
      <c r="BB179" s="162"/>
      <c r="BC179" s="162"/>
      <c r="BD179" s="162"/>
      <c r="BE179" s="162"/>
      <c r="BF179" s="162"/>
      <c r="BG179" s="162"/>
      <c r="BH179" s="162"/>
      <c r="BI179" s="162"/>
      <c r="BJ179" s="162"/>
      <c r="BK179" s="162"/>
      <c r="BL179" s="162"/>
      <c r="BM179" s="162"/>
      <c r="BN179" s="162"/>
      <c r="BO179" s="162"/>
      <c r="BP179" s="162"/>
      <c r="BQ179" s="162"/>
      <c r="BR179" s="162"/>
      <c r="BS179" s="162"/>
      <c r="BT179" s="162"/>
      <c r="BU179" s="162"/>
      <c r="BV179" s="162"/>
      <c r="BW179" s="162"/>
      <c r="BX179" s="162"/>
      <c r="BY179" s="162"/>
      <c r="BZ179" s="162"/>
      <c r="CA179" s="162"/>
      <c r="CB179" s="162"/>
      <c r="CC179" s="162"/>
      <c r="CD179" s="162"/>
      <c r="CE179" s="162"/>
      <c r="CF179" s="162"/>
      <c r="CG179" s="162"/>
      <c r="CH179" s="162"/>
      <c r="CI179" s="162"/>
      <c r="CJ179" s="162"/>
      <c r="CK179" s="162"/>
      <c r="CL179" s="162"/>
      <c r="CM179" s="162"/>
      <c r="CN179" s="162"/>
      <c r="CO179" s="162"/>
      <c r="CP179" s="162"/>
      <c r="CQ179" s="162"/>
      <c r="CR179" s="162"/>
      <c r="CS179" s="162"/>
      <c r="CT179" s="162"/>
      <c r="CU179" s="162"/>
      <c r="CV179" s="162"/>
      <c r="CW179" s="162"/>
      <c r="CX179" s="162"/>
    </row>
    <row r="180" spans="3:102">
      <c r="C180" s="187"/>
      <c r="AO180" s="162"/>
      <c r="AP180" s="162"/>
      <c r="AQ180" s="162"/>
      <c r="AR180" s="162"/>
      <c r="AS180" s="162"/>
      <c r="AT180" s="162"/>
      <c r="AU180" s="162"/>
      <c r="AV180" s="162"/>
      <c r="AW180" s="162"/>
      <c r="AX180" s="162"/>
      <c r="AY180" s="162"/>
      <c r="AZ180" s="162"/>
      <c r="BA180" s="162"/>
      <c r="BB180" s="162"/>
      <c r="BC180" s="162"/>
      <c r="BD180" s="162"/>
      <c r="BE180" s="162"/>
      <c r="BF180" s="162"/>
      <c r="BG180" s="162"/>
      <c r="BH180" s="162"/>
      <c r="BI180" s="162"/>
      <c r="BJ180" s="162"/>
      <c r="BK180" s="162"/>
      <c r="BL180" s="162"/>
      <c r="BM180" s="162"/>
      <c r="BN180" s="162"/>
      <c r="BO180" s="162"/>
      <c r="BP180" s="162"/>
      <c r="BQ180" s="162"/>
      <c r="BR180" s="162"/>
      <c r="BS180" s="162"/>
      <c r="BT180" s="162"/>
      <c r="BU180" s="162"/>
      <c r="BV180" s="162"/>
      <c r="BW180" s="162"/>
      <c r="BX180" s="162"/>
      <c r="BY180" s="162"/>
      <c r="BZ180" s="162"/>
      <c r="CA180" s="162"/>
      <c r="CB180" s="162"/>
      <c r="CC180" s="162"/>
      <c r="CD180" s="162"/>
      <c r="CE180" s="162"/>
      <c r="CF180" s="162"/>
      <c r="CG180" s="162"/>
      <c r="CH180" s="162"/>
      <c r="CI180" s="162"/>
      <c r="CJ180" s="162"/>
      <c r="CK180" s="162"/>
      <c r="CL180" s="162"/>
      <c r="CM180" s="162"/>
      <c r="CN180" s="162"/>
      <c r="CO180" s="162"/>
      <c r="CP180" s="162"/>
      <c r="CQ180" s="162"/>
      <c r="CR180" s="162"/>
      <c r="CS180" s="162"/>
      <c r="CT180" s="162"/>
      <c r="CU180" s="162"/>
      <c r="CV180" s="162"/>
      <c r="CW180" s="162"/>
      <c r="CX180" s="162"/>
    </row>
    <row r="181" spans="3:102">
      <c r="C181" s="187"/>
      <c r="AO181" s="162"/>
      <c r="AP181" s="162"/>
      <c r="AQ181" s="162"/>
      <c r="AR181" s="162"/>
      <c r="AS181" s="162"/>
      <c r="AT181" s="162"/>
      <c r="AU181" s="162"/>
      <c r="AV181" s="162"/>
      <c r="AW181" s="162"/>
      <c r="AX181" s="162"/>
      <c r="AY181" s="162"/>
      <c r="AZ181" s="162"/>
      <c r="BA181" s="162"/>
      <c r="BB181" s="162"/>
      <c r="BC181" s="162"/>
      <c r="BD181" s="162"/>
      <c r="BE181" s="162"/>
      <c r="BF181" s="162"/>
      <c r="BG181" s="162"/>
      <c r="BH181" s="162"/>
      <c r="BI181" s="162"/>
      <c r="BJ181" s="162"/>
      <c r="BK181" s="162"/>
      <c r="BL181" s="162"/>
      <c r="BM181" s="162"/>
      <c r="BN181" s="162"/>
      <c r="BO181" s="162"/>
      <c r="BP181" s="162"/>
      <c r="BQ181" s="162"/>
      <c r="BR181" s="162"/>
      <c r="BS181" s="162"/>
      <c r="BT181" s="162"/>
      <c r="BU181" s="162"/>
      <c r="BV181" s="162"/>
      <c r="BW181" s="162"/>
      <c r="BX181" s="162"/>
      <c r="BY181" s="162"/>
      <c r="BZ181" s="162"/>
      <c r="CA181" s="162"/>
      <c r="CB181" s="162"/>
      <c r="CC181" s="162"/>
      <c r="CD181" s="162"/>
      <c r="CE181" s="162"/>
      <c r="CF181" s="162"/>
      <c r="CG181" s="162"/>
      <c r="CH181" s="162"/>
      <c r="CI181" s="162"/>
      <c r="CJ181" s="162"/>
      <c r="CK181" s="162"/>
      <c r="CL181" s="162"/>
      <c r="CM181" s="162"/>
      <c r="CN181" s="162"/>
      <c r="CO181" s="162"/>
      <c r="CP181" s="162"/>
      <c r="CQ181" s="162"/>
      <c r="CR181" s="162"/>
      <c r="CS181" s="162"/>
      <c r="CT181" s="162"/>
      <c r="CU181" s="162"/>
      <c r="CV181" s="162"/>
      <c r="CW181" s="162"/>
      <c r="CX181" s="162"/>
    </row>
    <row r="182" spans="3:102">
      <c r="C182" s="187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  <c r="BG182" s="162"/>
      <c r="BH182" s="162"/>
      <c r="BI182" s="162"/>
      <c r="BJ182" s="162"/>
      <c r="BK182" s="162"/>
      <c r="BL182" s="162"/>
      <c r="BM182" s="162"/>
      <c r="BN182" s="162"/>
      <c r="BO182" s="162"/>
      <c r="BP182" s="162"/>
      <c r="BQ182" s="162"/>
      <c r="BR182" s="162"/>
      <c r="BS182" s="162"/>
      <c r="BT182" s="162"/>
      <c r="BU182" s="162"/>
      <c r="BV182" s="162"/>
      <c r="BW182" s="162"/>
      <c r="BX182" s="162"/>
      <c r="BY182" s="162"/>
      <c r="BZ182" s="162"/>
      <c r="CA182" s="162"/>
      <c r="CB182" s="162"/>
      <c r="CC182" s="162"/>
      <c r="CD182" s="162"/>
      <c r="CE182" s="162"/>
      <c r="CF182" s="162"/>
      <c r="CG182" s="162"/>
      <c r="CH182" s="162"/>
      <c r="CI182" s="162"/>
      <c r="CJ182" s="162"/>
      <c r="CK182" s="162"/>
      <c r="CL182" s="162"/>
      <c r="CM182" s="162"/>
      <c r="CN182" s="162"/>
      <c r="CO182" s="162"/>
      <c r="CP182" s="162"/>
      <c r="CQ182" s="162"/>
      <c r="CR182" s="162"/>
      <c r="CS182" s="162"/>
      <c r="CT182" s="162"/>
      <c r="CU182" s="162"/>
      <c r="CV182" s="162"/>
      <c r="CW182" s="162"/>
      <c r="CX182" s="162"/>
    </row>
    <row r="183" spans="3:102">
      <c r="C183" s="187"/>
      <c r="AO183" s="162"/>
      <c r="AP183" s="162"/>
      <c r="AQ183" s="162"/>
      <c r="AR183" s="162"/>
      <c r="AS183" s="162"/>
      <c r="AT183" s="162"/>
      <c r="AU183" s="162"/>
      <c r="AV183" s="162"/>
      <c r="AW183" s="162"/>
      <c r="AX183" s="162"/>
      <c r="AY183" s="162"/>
      <c r="AZ183" s="162"/>
      <c r="BA183" s="162"/>
      <c r="BB183" s="162"/>
      <c r="BC183" s="162"/>
      <c r="BD183" s="162"/>
      <c r="BE183" s="162"/>
      <c r="BF183" s="162"/>
      <c r="BG183" s="162"/>
      <c r="BH183" s="162"/>
      <c r="BI183" s="162"/>
      <c r="BJ183" s="162"/>
      <c r="BK183" s="162"/>
      <c r="BL183" s="162"/>
      <c r="BM183" s="162"/>
      <c r="BN183" s="162"/>
      <c r="BO183" s="162"/>
      <c r="BP183" s="162"/>
      <c r="BQ183" s="162"/>
      <c r="BR183" s="162"/>
      <c r="BS183" s="162"/>
      <c r="BT183" s="162"/>
      <c r="BU183" s="162"/>
      <c r="BV183" s="162"/>
      <c r="BW183" s="162"/>
      <c r="BX183" s="162"/>
      <c r="BY183" s="162"/>
      <c r="BZ183" s="162"/>
      <c r="CA183" s="162"/>
      <c r="CB183" s="162"/>
      <c r="CC183" s="162"/>
      <c r="CD183" s="162"/>
      <c r="CE183" s="162"/>
      <c r="CF183" s="162"/>
      <c r="CG183" s="162"/>
      <c r="CH183" s="162"/>
      <c r="CI183" s="162"/>
      <c r="CJ183" s="162"/>
      <c r="CK183" s="162"/>
      <c r="CL183" s="162"/>
      <c r="CM183" s="162"/>
      <c r="CN183" s="162"/>
      <c r="CO183" s="162"/>
      <c r="CP183" s="162"/>
      <c r="CQ183" s="162"/>
      <c r="CR183" s="162"/>
      <c r="CS183" s="162"/>
      <c r="CT183" s="162"/>
      <c r="CU183" s="162"/>
      <c r="CV183" s="162"/>
      <c r="CW183" s="162"/>
      <c r="CX183" s="162"/>
    </row>
    <row r="184" spans="3:102">
      <c r="C184" s="187"/>
      <c r="AO184" s="162"/>
      <c r="AP184" s="162"/>
      <c r="AQ184" s="162"/>
      <c r="AR184" s="162"/>
      <c r="AS184" s="162"/>
      <c r="AT184" s="162"/>
      <c r="AU184" s="162"/>
      <c r="AV184" s="162"/>
      <c r="AW184" s="162"/>
      <c r="AX184" s="162"/>
      <c r="AY184" s="162"/>
      <c r="AZ184" s="162"/>
      <c r="BA184" s="162"/>
      <c r="BB184" s="162"/>
      <c r="BC184" s="162"/>
      <c r="BD184" s="162"/>
      <c r="BE184" s="162"/>
      <c r="BF184" s="162"/>
      <c r="BG184" s="162"/>
      <c r="BH184" s="162"/>
      <c r="BI184" s="162"/>
      <c r="BJ184" s="162"/>
      <c r="BK184" s="162"/>
      <c r="BL184" s="162"/>
      <c r="BM184" s="162"/>
      <c r="BN184" s="162"/>
      <c r="BO184" s="162"/>
      <c r="BP184" s="162"/>
      <c r="BQ184" s="162"/>
      <c r="BR184" s="162"/>
      <c r="BS184" s="162"/>
      <c r="BT184" s="162"/>
      <c r="BU184" s="162"/>
      <c r="BV184" s="162"/>
      <c r="BW184" s="162"/>
      <c r="BX184" s="162"/>
      <c r="BY184" s="162"/>
      <c r="BZ184" s="162"/>
      <c r="CA184" s="162"/>
      <c r="CB184" s="162"/>
      <c r="CC184" s="162"/>
      <c r="CD184" s="162"/>
      <c r="CE184" s="162"/>
      <c r="CF184" s="162"/>
      <c r="CG184" s="162"/>
      <c r="CH184" s="162"/>
      <c r="CI184" s="162"/>
      <c r="CJ184" s="162"/>
      <c r="CK184" s="162"/>
      <c r="CL184" s="162"/>
      <c r="CM184" s="162"/>
      <c r="CN184" s="162"/>
      <c r="CO184" s="162"/>
      <c r="CP184" s="162"/>
      <c r="CQ184" s="162"/>
      <c r="CR184" s="162"/>
      <c r="CS184" s="162"/>
      <c r="CT184" s="162"/>
      <c r="CU184" s="162"/>
      <c r="CV184" s="162"/>
      <c r="CW184" s="162"/>
      <c r="CX184" s="162"/>
    </row>
    <row r="185" spans="3:102">
      <c r="C185" s="187"/>
      <c r="AO185" s="162"/>
      <c r="AP185" s="162"/>
      <c r="AQ185" s="162"/>
      <c r="AR185" s="162"/>
      <c r="AS185" s="162"/>
      <c r="AT185" s="162"/>
      <c r="AU185" s="162"/>
      <c r="AV185" s="162"/>
      <c r="AW185" s="162"/>
      <c r="AX185" s="162"/>
      <c r="AY185" s="162"/>
      <c r="AZ185" s="162"/>
      <c r="BA185" s="162"/>
      <c r="BB185" s="162"/>
      <c r="BC185" s="162"/>
      <c r="BD185" s="162"/>
      <c r="BE185" s="162"/>
      <c r="BF185" s="162"/>
      <c r="BG185" s="162"/>
      <c r="BH185" s="162"/>
      <c r="BI185" s="162"/>
      <c r="BJ185" s="162"/>
      <c r="BK185" s="162"/>
      <c r="BL185" s="162"/>
      <c r="BM185" s="162"/>
      <c r="BN185" s="162"/>
      <c r="BO185" s="162"/>
      <c r="BP185" s="162"/>
      <c r="BQ185" s="162"/>
      <c r="BR185" s="162"/>
      <c r="BS185" s="162"/>
      <c r="BT185" s="162"/>
      <c r="BU185" s="162"/>
      <c r="BV185" s="162"/>
      <c r="BW185" s="162"/>
      <c r="BX185" s="162"/>
      <c r="BY185" s="162"/>
      <c r="BZ185" s="162"/>
      <c r="CA185" s="162"/>
      <c r="CB185" s="162"/>
      <c r="CC185" s="162"/>
      <c r="CD185" s="162"/>
      <c r="CE185" s="162"/>
      <c r="CF185" s="162"/>
      <c r="CG185" s="162"/>
      <c r="CH185" s="162"/>
      <c r="CI185" s="162"/>
      <c r="CJ185" s="162"/>
      <c r="CK185" s="162"/>
      <c r="CL185" s="162"/>
      <c r="CM185" s="162"/>
      <c r="CN185" s="162"/>
      <c r="CO185" s="162"/>
      <c r="CP185" s="162"/>
      <c r="CQ185" s="162"/>
      <c r="CR185" s="162"/>
      <c r="CS185" s="162"/>
      <c r="CT185" s="162"/>
      <c r="CU185" s="162"/>
      <c r="CV185" s="162"/>
      <c r="CW185" s="162"/>
      <c r="CX185" s="162"/>
    </row>
    <row r="186" spans="3:102">
      <c r="C186" s="187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62"/>
      <c r="AZ186" s="162"/>
      <c r="BA186" s="162"/>
      <c r="BB186" s="162"/>
      <c r="BC186" s="162"/>
      <c r="BD186" s="162"/>
      <c r="BE186" s="162"/>
      <c r="BF186" s="162"/>
      <c r="BG186" s="162"/>
      <c r="BH186" s="162"/>
      <c r="BI186" s="162"/>
      <c r="BJ186" s="162"/>
      <c r="BK186" s="162"/>
      <c r="BL186" s="162"/>
      <c r="BM186" s="162"/>
      <c r="BN186" s="162"/>
      <c r="BO186" s="162"/>
      <c r="BP186" s="162"/>
      <c r="BQ186" s="162"/>
      <c r="BR186" s="162"/>
      <c r="BS186" s="162"/>
      <c r="BT186" s="162"/>
      <c r="BU186" s="162"/>
      <c r="BV186" s="162"/>
      <c r="BW186" s="162"/>
      <c r="BX186" s="162"/>
      <c r="BY186" s="162"/>
      <c r="BZ186" s="162"/>
      <c r="CA186" s="162"/>
      <c r="CB186" s="162"/>
      <c r="CC186" s="162"/>
      <c r="CD186" s="162"/>
      <c r="CE186" s="162"/>
      <c r="CF186" s="162"/>
      <c r="CG186" s="162"/>
      <c r="CH186" s="162"/>
      <c r="CI186" s="162"/>
      <c r="CJ186" s="162"/>
      <c r="CK186" s="162"/>
      <c r="CL186" s="162"/>
      <c r="CM186" s="162"/>
      <c r="CN186" s="162"/>
      <c r="CO186" s="162"/>
      <c r="CP186" s="162"/>
      <c r="CQ186" s="162"/>
      <c r="CR186" s="162"/>
      <c r="CS186" s="162"/>
      <c r="CT186" s="162"/>
      <c r="CU186" s="162"/>
      <c r="CV186" s="162"/>
      <c r="CW186" s="162"/>
      <c r="CX186" s="162"/>
    </row>
    <row r="187" spans="3:102">
      <c r="C187" s="187"/>
      <c r="AO187" s="162"/>
      <c r="AP187" s="162"/>
      <c r="AQ187" s="162"/>
      <c r="AR187" s="162"/>
      <c r="AS187" s="162"/>
      <c r="AT187" s="162"/>
      <c r="AU187" s="162"/>
      <c r="AV187" s="162"/>
      <c r="AW187" s="162"/>
      <c r="AX187" s="162"/>
      <c r="AY187" s="162"/>
      <c r="AZ187" s="162"/>
      <c r="BA187" s="162"/>
      <c r="BB187" s="162"/>
      <c r="BC187" s="162"/>
      <c r="BD187" s="162"/>
      <c r="BE187" s="162"/>
      <c r="BF187" s="162"/>
      <c r="BG187" s="162"/>
      <c r="BH187" s="162"/>
      <c r="BI187" s="162"/>
      <c r="BJ187" s="162"/>
      <c r="BK187" s="162"/>
      <c r="BL187" s="162"/>
      <c r="BM187" s="162"/>
      <c r="BN187" s="162"/>
      <c r="BO187" s="162"/>
      <c r="BP187" s="162"/>
      <c r="BQ187" s="162"/>
      <c r="BR187" s="162"/>
      <c r="BS187" s="162"/>
      <c r="BT187" s="162"/>
      <c r="BU187" s="162"/>
      <c r="BV187" s="162"/>
      <c r="BW187" s="162"/>
      <c r="BX187" s="162"/>
      <c r="BY187" s="162"/>
      <c r="BZ187" s="162"/>
      <c r="CA187" s="162"/>
      <c r="CB187" s="162"/>
      <c r="CC187" s="162"/>
      <c r="CD187" s="162"/>
      <c r="CE187" s="162"/>
      <c r="CF187" s="162"/>
      <c r="CG187" s="162"/>
      <c r="CH187" s="162"/>
      <c r="CI187" s="162"/>
      <c r="CJ187" s="162"/>
      <c r="CK187" s="162"/>
      <c r="CL187" s="162"/>
      <c r="CM187" s="162"/>
      <c r="CN187" s="162"/>
      <c r="CO187" s="162"/>
      <c r="CP187" s="162"/>
      <c r="CQ187" s="162"/>
      <c r="CR187" s="162"/>
      <c r="CS187" s="162"/>
      <c r="CT187" s="162"/>
      <c r="CU187" s="162"/>
      <c r="CV187" s="162"/>
      <c r="CW187" s="162"/>
      <c r="CX187" s="162"/>
    </row>
    <row r="188" spans="3:102">
      <c r="C188" s="187"/>
      <c r="AO188" s="162"/>
      <c r="AP188" s="162"/>
      <c r="AQ188" s="162"/>
      <c r="AR188" s="162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62"/>
      <c r="BL188" s="162"/>
      <c r="BM188" s="162"/>
      <c r="BN188" s="162"/>
      <c r="BO188" s="162"/>
      <c r="BP188" s="162"/>
      <c r="BQ188" s="162"/>
      <c r="BR188" s="162"/>
      <c r="BS188" s="162"/>
      <c r="BT188" s="162"/>
      <c r="BU188" s="162"/>
      <c r="BV188" s="162"/>
      <c r="BW188" s="162"/>
      <c r="BX188" s="162"/>
      <c r="BY188" s="162"/>
      <c r="BZ188" s="162"/>
      <c r="CA188" s="162"/>
      <c r="CB188" s="162"/>
      <c r="CC188" s="162"/>
      <c r="CD188" s="162"/>
      <c r="CE188" s="162"/>
      <c r="CF188" s="162"/>
      <c r="CG188" s="162"/>
      <c r="CH188" s="162"/>
      <c r="CI188" s="162"/>
      <c r="CJ188" s="162"/>
      <c r="CK188" s="162"/>
      <c r="CL188" s="162"/>
      <c r="CM188" s="162"/>
      <c r="CN188" s="162"/>
      <c r="CO188" s="162"/>
      <c r="CP188" s="162"/>
      <c r="CQ188" s="162"/>
      <c r="CR188" s="162"/>
      <c r="CS188" s="162"/>
      <c r="CT188" s="162"/>
      <c r="CU188" s="162"/>
      <c r="CV188" s="162"/>
      <c r="CW188" s="162"/>
      <c r="CX188" s="162"/>
    </row>
    <row r="189" spans="3:102">
      <c r="C189" s="187"/>
      <c r="AO189" s="162"/>
      <c r="AP189" s="162"/>
      <c r="AQ189" s="162"/>
      <c r="AR189" s="162"/>
      <c r="AS189" s="162"/>
      <c r="AT189" s="162"/>
      <c r="AU189" s="162"/>
      <c r="AV189" s="162"/>
      <c r="AW189" s="162"/>
      <c r="AX189" s="162"/>
      <c r="AY189" s="162"/>
      <c r="AZ189" s="162"/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2"/>
      <c r="BK189" s="162"/>
      <c r="BL189" s="162"/>
      <c r="BM189" s="162"/>
      <c r="BN189" s="162"/>
      <c r="BO189" s="162"/>
      <c r="BP189" s="162"/>
      <c r="BQ189" s="162"/>
      <c r="BR189" s="162"/>
      <c r="BS189" s="162"/>
      <c r="BT189" s="162"/>
      <c r="BU189" s="162"/>
      <c r="BV189" s="162"/>
      <c r="BW189" s="162"/>
      <c r="BX189" s="162"/>
      <c r="BY189" s="162"/>
      <c r="BZ189" s="162"/>
      <c r="CA189" s="162"/>
      <c r="CB189" s="162"/>
      <c r="CC189" s="162"/>
      <c r="CD189" s="162"/>
      <c r="CE189" s="162"/>
      <c r="CF189" s="162"/>
      <c r="CG189" s="162"/>
      <c r="CH189" s="162"/>
      <c r="CI189" s="162"/>
      <c r="CJ189" s="162"/>
      <c r="CK189" s="162"/>
      <c r="CL189" s="162"/>
      <c r="CM189" s="162"/>
      <c r="CN189" s="162"/>
      <c r="CO189" s="162"/>
      <c r="CP189" s="162"/>
      <c r="CQ189" s="162"/>
      <c r="CR189" s="162"/>
      <c r="CS189" s="162"/>
      <c r="CT189" s="162"/>
      <c r="CU189" s="162"/>
      <c r="CV189" s="162"/>
      <c r="CW189" s="162"/>
      <c r="CX189" s="162"/>
    </row>
    <row r="190" spans="3:102">
      <c r="C190" s="187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62"/>
      <c r="AZ190" s="162"/>
      <c r="BA190" s="162"/>
      <c r="BB190" s="162"/>
      <c r="BC190" s="162"/>
      <c r="BD190" s="162"/>
      <c r="BE190" s="162"/>
      <c r="BF190" s="162"/>
      <c r="BG190" s="162"/>
      <c r="BH190" s="162"/>
      <c r="BI190" s="162"/>
      <c r="BJ190" s="162"/>
      <c r="BK190" s="162"/>
      <c r="BL190" s="162"/>
      <c r="BM190" s="162"/>
      <c r="BN190" s="162"/>
      <c r="BO190" s="162"/>
      <c r="BP190" s="162"/>
      <c r="BQ190" s="162"/>
      <c r="BR190" s="162"/>
      <c r="BS190" s="162"/>
      <c r="BT190" s="162"/>
      <c r="BU190" s="162"/>
      <c r="BV190" s="162"/>
      <c r="BW190" s="162"/>
      <c r="BX190" s="162"/>
      <c r="BY190" s="162"/>
      <c r="BZ190" s="162"/>
      <c r="CA190" s="162"/>
      <c r="CB190" s="162"/>
      <c r="CC190" s="162"/>
      <c r="CD190" s="162"/>
      <c r="CE190" s="162"/>
      <c r="CF190" s="162"/>
      <c r="CG190" s="162"/>
      <c r="CH190" s="162"/>
      <c r="CI190" s="162"/>
      <c r="CJ190" s="162"/>
      <c r="CK190" s="162"/>
      <c r="CL190" s="162"/>
      <c r="CM190" s="162"/>
      <c r="CN190" s="162"/>
      <c r="CO190" s="162"/>
      <c r="CP190" s="162"/>
      <c r="CQ190" s="162"/>
      <c r="CR190" s="162"/>
      <c r="CS190" s="162"/>
      <c r="CT190" s="162"/>
      <c r="CU190" s="162"/>
      <c r="CV190" s="162"/>
      <c r="CW190" s="162"/>
      <c r="CX190" s="162"/>
    </row>
    <row r="191" spans="3:102">
      <c r="C191" s="187"/>
      <c r="AO191" s="162"/>
      <c r="AP191" s="162"/>
      <c r="AQ191" s="162"/>
      <c r="AR191" s="162"/>
      <c r="AS191" s="162"/>
      <c r="AT191" s="162"/>
      <c r="AU191" s="162"/>
      <c r="AV191" s="162"/>
      <c r="AW191" s="162"/>
      <c r="AX191" s="162"/>
      <c r="AY191" s="162"/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2"/>
      <c r="BK191" s="162"/>
      <c r="BL191" s="162"/>
      <c r="BM191" s="162"/>
      <c r="BN191" s="162"/>
      <c r="BO191" s="162"/>
      <c r="BP191" s="162"/>
      <c r="BQ191" s="162"/>
      <c r="BR191" s="162"/>
      <c r="BS191" s="162"/>
      <c r="BT191" s="162"/>
      <c r="BU191" s="162"/>
      <c r="BV191" s="162"/>
      <c r="BW191" s="162"/>
      <c r="BX191" s="162"/>
      <c r="BY191" s="162"/>
      <c r="BZ191" s="162"/>
      <c r="CA191" s="162"/>
      <c r="CB191" s="162"/>
      <c r="CC191" s="162"/>
      <c r="CD191" s="162"/>
      <c r="CE191" s="162"/>
      <c r="CF191" s="162"/>
      <c r="CG191" s="162"/>
      <c r="CH191" s="162"/>
      <c r="CI191" s="162"/>
      <c r="CJ191" s="162"/>
      <c r="CK191" s="162"/>
      <c r="CL191" s="162"/>
      <c r="CM191" s="162"/>
      <c r="CN191" s="162"/>
      <c r="CO191" s="162"/>
      <c r="CP191" s="162"/>
      <c r="CQ191" s="162"/>
      <c r="CR191" s="162"/>
      <c r="CS191" s="162"/>
      <c r="CT191" s="162"/>
      <c r="CU191" s="162"/>
      <c r="CV191" s="162"/>
      <c r="CW191" s="162"/>
      <c r="CX191" s="162"/>
    </row>
    <row r="192" spans="3:102">
      <c r="C192" s="187"/>
      <c r="AO192" s="162"/>
      <c r="AP192" s="162"/>
      <c r="AQ192" s="162"/>
      <c r="AR192" s="162"/>
      <c r="AS192" s="162"/>
      <c r="AT192" s="162"/>
      <c r="AU192" s="162"/>
      <c r="AV192" s="162"/>
      <c r="AW192" s="162"/>
      <c r="AX192" s="162"/>
      <c r="AY192" s="162"/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2"/>
      <c r="BK192" s="162"/>
      <c r="BL192" s="162"/>
      <c r="BM192" s="162"/>
      <c r="BN192" s="162"/>
      <c r="BO192" s="162"/>
      <c r="BP192" s="162"/>
      <c r="BQ192" s="162"/>
      <c r="BR192" s="162"/>
      <c r="BS192" s="162"/>
      <c r="BT192" s="162"/>
      <c r="BU192" s="162"/>
      <c r="BV192" s="162"/>
      <c r="BW192" s="162"/>
      <c r="BX192" s="162"/>
      <c r="BY192" s="162"/>
      <c r="BZ192" s="162"/>
      <c r="CA192" s="162"/>
      <c r="CB192" s="162"/>
      <c r="CC192" s="162"/>
      <c r="CD192" s="162"/>
      <c r="CE192" s="162"/>
      <c r="CF192" s="162"/>
      <c r="CG192" s="162"/>
      <c r="CH192" s="162"/>
      <c r="CI192" s="162"/>
      <c r="CJ192" s="162"/>
      <c r="CK192" s="162"/>
      <c r="CL192" s="162"/>
      <c r="CM192" s="162"/>
      <c r="CN192" s="162"/>
      <c r="CO192" s="162"/>
      <c r="CP192" s="162"/>
      <c r="CQ192" s="162"/>
      <c r="CR192" s="162"/>
      <c r="CS192" s="162"/>
      <c r="CT192" s="162"/>
      <c r="CU192" s="162"/>
      <c r="CV192" s="162"/>
      <c r="CW192" s="162"/>
      <c r="CX192" s="162"/>
    </row>
    <row r="193" spans="3:102">
      <c r="C193" s="187"/>
      <c r="AO193" s="162"/>
      <c r="AP193" s="162"/>
      <c r="AQ193" s="162"/>
      <c r="AR193" s="162"/>
      <c r="AS193" s="162"/>
      <c r="AT193" s="162"/>
      <c r="AU193" s="162"/>
      <c r="AV193" s="162"/>
      <c r="AW193" s="162"/>
      <c r="AX193" s="162"/>
      <c r="AY193" s="162"/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2"/>
      <c r="BK193" s="162"/>
      <c r="BL193" s="162"/>
      <c r="BM193" s="162"/>
      <c r="BN193" s="162"/>
      <c r="BO193" s="162"/>
      <c r="BP193" s="162"/>
      <c r="BQ193" s="162"/>
      <c r="BR193" s="162"/>
      <c r="BS193" s="162"/>
      <c r="BT193" s="162"/>
      <c r="BU193" s="162"/>
      <c r="BV193" s="162"/>
      <c r="BW193" s="162"/>
      <c r="BX193" s="162"/>
      <c r="BY193" s="162"/>
      <c r="BZ193" s="162"/>
      <c r="CA193" s="162"/>
      <c r="CB193" s="162"/>
      <c r="CC193" s="162"/>
      <c r="CD193" s="162"/>
      <c r="CE193" s="162"/>
      <c r="CF193" s="162"/>
      <c r="CG193" s="162"/>
      <c r="CH193" s="162"/>
      <c r="CI193" s="162"/>
      <c r="CJ193" s="162"/>
      <c r="CK193" s="162"/>
      <c r="CL193" s="162"/>
      <c r="CM193" s="162"/>
      <c r="CN193" s="162"/>
      <c r="CO193" s="162"/>
      <c r="CP193" s="162"/>
      <c r="CQ193" s="162"/>
      <c r="CR193" s="162"/>
      <c r="CS193" s="162"/>
      <c r="CT193" s="162"/>
      <c r="CU193" s="162"/>
      <c r="CV193" s="162"/>
      <c r="CW193" s="162"/>
      <c r="CX193" s="162"/>
    </row>
    <row r="194" spans="3:102">
      <c r="C194" s="187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2"/>
      <c r="BK194" s="162"/>
      <c r="BL194" s="162"/>
      <c r="BM194" s="162"/>
      <c r="BN194" s="162"/>
      <c r="BO194" s="162"/>
      <c r="BP194" s="162"/>
      <c r="BQ194" s="162"/>
      <c r="BR194" s="162"/>
      <c r="BS194" s="162"/>
      <c r="BT194" s="162"/>
      <c r="BU194" s="162"/>
      <c r="BV194" s="162"/>
      <c r="BW194" s="162"/>
      <c r="BX194" s="162"/>
      <c r="BY194" s="162"/>
      <c r="BZ194" s="162"/>
      <c r="CA194" s="162"/>
      <c r="CB194" s="162"/>
      <c r="CC194" s="162"/>
      <c r="CD194" s="162"/>
      <c r="CE194" s="162"/>
      <c r="CF194" s="162"/>
      <c r="CG194" s="162"/>
      <c r="CH194" s="162"/>
      <c r="CI194" s="162"/>
      <c r="CJ194" s="162"/>
      <c r="CK194" s="162"/>
      <c r="CL194" s="162"/>
      <c r="CM194" s="162"/>
      <c r="CN194" s="162"/>
      <c r="CO194" s="162"/>
      <c r="CP194" s="162"/>
      <c r="CQ194" s="162"/>
      <c r="CR194" s="162"/>
      <c r="CS194" s="162"/>
      <c r="CT194" s="162"/>
      <c r="CU194" s="162"/>
      <c r="CV194" s="162"/>
      <c r="CW194" s="162"/>
      <c r="CX194" s="162"/>
    </row>
    <row r="195" spans="3:102">
      <c r="C195" s="187"/>
      <c r="AO195" s="162"/>
      <c r="AP195" s="162"/>
      <c r="AQ195" s="162"/>
      <c r="AR195" s="162"/>
      <c r="AS195" s="162"/>
      <c r="AT195" s="162"/>
      <c r="AU195" s="162"/>
      <c r="AV195" s="162"/>
      <c r="AW195" s="162"/>
      <c r="AX195" s="162"/>
      <c r="AY195" s="162"/>
      <c r="AZ195" s="162"/>
      <c r="BA195" s="162"/>
      <c r="BB195" s="162"/>
      <c r="BC195" s="162"/>
      <c r="BD195" s="162"/>
      <c r="BE195" s="162"/>
      <c r="BF195" s="162"/>
      <c r="BG195" s="162"/>
      <c r="BH195" s="162"/>
      <c r="BI195" s="162"/>
      <c r="BJ195" s="162"/>
      <c r="BK195" s="162"/>
      <c r="BL195" s="162"/>
      <c r="BM195" s="162"/>
      <c r="BN195" s="162"/>
      <c r="BO195" s="162"/>
      <c r="BP195" s="162"/>
      <c r="BQ195" s="162"/>
      <c r="BR195" s="162"/>
      <c r="BS195" s="162"/>
      <c r="BT195" s="162"/>
      <c r="BU195" s="162"/>
      <c r="BV195" s="162"/>
      <c r="BW195" s="162"/>
      <c r="BX195" s="162"/>
      <c r="BY195" s="162"/>
      <c r="BZ195" s="162"/>
      <c r="CA195" s="162"/>
      <c r="CB195" s="162"/>
      <c r="CC195" s="162"/>
      <c r="CD195" s="162"/>
      <c r="CE195" s="162"/>
      <c r="CF195" s="162"/>
      <c r="CG195" s="162"/>
      <c r="CH195" s="162"/>
      <c r="CI195" s="162"/>
      <c r="CJ195" s="162"/>
      <c r="CK195" s="162"/>
      <c r="CL195" s="162"/>
      <c r="CM195" s="162"/>
      <c r="CN195" s="162"/>
      <c r="CO195" s="162"/>
      <c r="CP195" s="162"/>
      <c r="CQ195" s="162"/>
      <c r="CR195" s="162"/>
      <c r="CS195" s="162"/>
      <c r="CT195" s="162"/>
      <c r="CU195" s="162"/>
      <c r="CV195" s="162"/>
      <c r="CW195" s="162"/>
      <c r="CX195" s="162"/>
    </row>
    <row r="196" spans="3:102">
      <c r="C196" s="187"/>
      <c r="AO196" s="162"/>
      <c r="AP196" s="162"/>
      <c r="AQ196" s="162"/>
      <c r="AR196" s="162"/>
      <c r="AS196" s="162"/>
      <c r="AT196" s="162"/>
      <c r="AU196" s="162"/>
      <c r="AV196" s="162"/>
      <c r="AW196" s="162"/>
      <c r="AX196" s="162"/>
      <c r="AY196" s="162"/>
      <c r="AZ196" s="162"/>
      <c r="BA196" s="162"/>
      <c r="BB196" s="162"/>
      <c r="BC196" s="162"/>
      <c r="BD196" s="162"/>
      <c r="BE196" s="162"/>
      <c r="BF196" s="162"/>
      <c r="BG196" s="162"/>
      <c r="BH196" s="162"/>
      <c r="BI196" s="162"/>
      <c r="BJ196" s="162"/>
      <c r="BK196" s="162"/>
      <c r="BL196" s="162"/>
      <c r="BM196" s="162"/>
      <c r="BN196" s="162"/>
      <c r="BO196" s="162"/>
      <c r="BP196" s="162"/>
      <c r="BQ196" s="162"/>
      <c r="BR196" s="162"/>
      <c r="BS196" s="162"/>
      <c r="BT196" s="162"/>
      <c r="BU196" s="162"/>
      <c r="BV196" s="162"/>
      <c r="BW196" s="162"/>
      <c r="BX196" s="162"/>
      <c r="BY196" s="162"/>
      <c r="BZ196" s="162"/>
      <c r="CA196" s="162"/>
      <c r="CB196" s="162"/>
      <c r="CC196" s="162"/>
      <c r="CD196" s="162"/>
      <c r="CE196" s="162"/>
      <c r="CF196" s="162"/>
      <c r="CG196" s="162"/>
      <c r="CH196" s="162"/>
      <c r="CI196" s="162"/>
      <c r="CJ196" s="162"/>
      <c r="CK196" s="162"/>
      <c r="CL196" s="162"/>
      <c r="CM196" s="162"/>
      <c r="CN196" s="162"/>
      <c r="CO196" s="162"/>
      <c r="CP196" s="162"/>
      <c r="CQ196" s="162"/>
      <c r="CR196" s="162"/>
      <c r="CS196" s="162"/>
      <c r="CT196" s="162"/>
      <c r="CU196" s="162"/>
      <c r="CV196" s="162"/>
      <c r="CW196" s="162"/>
      <c r="CX196" s="162"/>
    </row>
    <row r="197" spans="3:102">
      <c r="C197" s="187"/>
      <c r="AO197" s="162"/>
      <c r="AP197" s="162"/>
      <c r="AQ197" s="162"/>
      <c r="AR197" s="162"/>
      <c r="AS197" s="162"/>
      <c r="AT197" s="162"/>
      <c r="AU197" s="162"/>
      <c r="AV197" s="162"/>
      <c r="AW197" s="162"/>
      <c r="AX197" s="162"/>
      <c r="AY197" s="162"/>
      <c r="AZ197" s="162"/>
      <c r="BA197" s="162"/>
      <c r="BB197" s="162"/>
      <c r="BC197" s="162"/>
      <c r="BD197" s="162"/>
      <c r="BE197" s="162"/>
      <c r="BF197" s="162"/>
      <c r="BG197" s="162"/>
      <c r="BH197" s="162"/>
      <c r="BI197" s="162"/>
      <c r="BJ197" s="162"/>
      <c r="BK197" s="162"/>
      <c r="BL197" s="162"/>
      <c r="BM197" s="162"/>
      <c r="BN197" s="162"/>
      <c r="BO197" s="162"/>
      <c r="BP197" s="162"/>
      <c r="BQ197" s="162"/>
      <c r="BR197" s="162"/>
      <c r="BS197" s="162"/>
      <c r="BT197" s="162"/>
      <c r="BU197" s="162"/>
      <c r="BV197" s="162"/>
      <c r="BW197" s="162"/>
      <c r="BX197" s="162"/>
      <c r="BY197" s="162"/>
      <c r="BZ197" s="162"/>
      <c r="CA197" s="162"/>
      <c r="CB197" s="162"/>
      <c r="CC197" s="162"/>
      <c r="CD197" s="162"/>
      <c r="CE197" s="162"/>
      <c r="CF197" s="162"/>
      <c r="CG197" s="162"/>
      <c r="CH197" s="162"/>
      <c r="CI197" s="162"/>
      <c r="CJ197" s="162"/>
      <c r="CK197" s="162"/>
      <c r="CL197" s="162"/>
      <c r="CM197" s="162"/>
      <c r="CN197" s="162"/>
      <c r="CO197" s="162"/>
      <c r="CP197" s="162"/>
      <c r="CQ197" s="162"/>
      <c r="CR197" s="162"/>
      <c r="CS197" s="162"/>
      <c r="CT197" s="162"/>
      <c r="CU197" s="162"/>
      <c r="CV197" s="162"/>
      <c r="CW197" s="162"/>
      <c r="CX197" s="162"/>
    </row>
    <row r="198" spans="3:102">
      <c r="C198" s="187"/>
      <c r="AO198" s="162"/>
      <c r="AP198" s="162"/>
      <c r="AQ198" s="162"/>
      <c r="AR198" s="162"/>
      <c r="AS198" s="162"/>
      <c r="AT198" s="162"/>
      <c r="AU198" s="162"/>
      <c r="AV198" s="162"/>
      <c r="AW198" s="162"/>
      <c r="AX198" s="162"/>
      <c r="AY198" s="162"/>
      <c r="AZ198" s="162"/>
      <c r="BA198" s="162"/>
      <c r="BB198" s="162"/>
      <c r="BC198" s="162"/>
      <c r="BD198" s="162"/>
      <c r="BE198" s="162"/>
      <c r="BF198" s="162"/>
      <c r="BG198" s="162"/>
      <c r="BH198" s="162"/>
      <c r="BI198" s="162"/>
      <c r="BJ198" s="162"/>
      <c r="BK198" s="162"/>
      <c r="BL198" s="162"/>
      <c r="BM198" s="162"/>
      <c r="BN198" s="162"/>
      <c r="BO198" s="162"/>
      <c r="BP198" s="162"/>
      <c r="BQ198" s="162"/>
      <c r="BR198" s="162"/>
      <c r="BS198" s="162"/>
      <c r="BT198" s="162"/>
      <c r="BU198" s="162"/>
      <c r="BV198" s="162"/>
      <c r="BW198" s="162"/>
      <c r="BX198" s="162"/>
      <c r="BY198" s="162"/>
      <c r="BZ198" s="162"/>
      <c r="CA198" s="162"/>
      <c r="CB198" s="162"/>
      <c r="CC198" s="162"/>
      <c r="CD198" s="162"/>
      <c r="CE198" s="162"/>
      <c r="CF198" s="162"/>
      <c r="CG198" s="162"/>
      <c r="CH198" s="162"/>
      <c r="CI198" s="162"/>
      <c r="CJ198" s="162"/>
      <c r="CK198" s="162"/>
      <c r="CL198" s="162"/>
      <c r="CM198" s="162"/>
      <c r="CN198" s="162"/>
      <c r="CO198" s="162"/>
      <c r="CP198" s="162"/>
      <c r="CQ198" s="162"/>
      <c r="CR198" s="162"/>
      <c r="CS198" s="162"/>
      <c r="CT198" s="162"/>
      <c r="CU198" s="162"/>
      <c r="CV198" s="162"/>
      <c r="CW198" s="162"/>
      <c r="CX198" s="162"/>
    </row>
    <row r="199" spans="3:102">
      <c r="C199" s="187"/>
      <c r="AO199" s="162"/>
      <c r="AP199" s="162"/>
      <c r="AQ199" s="162"/>
      <c r="AR199" s="162"/>
      <c r="AS199" s="162"/>
      <c r="AT199" s="162"/>
      <c r="AU199" s="162"/>
      <c r="AV199" s="162"/>
      <c r="AW199" s="162"/>
      <c r="AX199" s="162"/>
      <c r="AY199" s="162"/>
      <c r="AZ199" s="162"/>
      <c r="BA199" s="162"/>
      <c r="BB199" s="162"/>
      <c r="BC199" s="162"/>
      <c r="BD199" s="162"/>
      <c r="BE199" s="162"/>
      <c r="BF199" s="162"/>
      <c r="BG199" s="162"/>
      <c r="BH199" s="162"/>
      <c r="BI199" s="162"/>
      <c r="BJ199" s="162"/>
      <c r="BK199" s="162"/>
      <c r="BL199" s="162"/>
      <c r="BM199" s="162"/>
      <c r="BN199" s="162"/>
      <c r="BO199" s="162"/>
      <c r="BP199" s="162"/>
      <c r="BQ199" s="162"/>
      <c r="BR199" s="162"/>
      <c r="BS199" s="162"/>
      <c r="BT199" s="162"/>
      <c r="BU199" s="162"/>
      <c r="BV199" s="162"/>
      <c r="BW199" s="162"/>
      <c r="BX199" s="162"/>
      <c r="BY199" s="162"/>
      <c r="BZ199" s="162"/>
      <c r="CA199" s="162"/>
      <c r="CB199" s="162"/>
      <c r="CC199" s="162"/>
      <c r="CD199" s="162"/>
      <c r="CE199" s="162"/>
      <c r="CF199" s="162"/>
      <c r="CG199" s="162"/>
      <c r="CH199" s="162"/>
      <c r="CI199" s="162"/>
      <c r="CJ199" s="162"/>
      <c r="CK199" s="162"/>
      <c r="CL199" s="162"/>
      <c r="CM199" s="162"/>
      <c r="CN199" s="162"/>
      <c r="CO199" s="162"/>
      <c r="CP199" s="162"/>
      <c r="CQ199" s="162"/>
      <c r="CR199" s="162"/>
      <c r="CS199" s="162"/>
      <c r="CT199" s="162"/>
      <c r="CU199" s="162"/>
      <c r="CV199" s="162"/>
      <c r="CW199" s="162"/>
      <c r="CX199" s="162"/>
    </row>
    <row r="200" spans="3:102">
      <c r="C200" s="187"/>
      <c r="AO200" s="162"/>
      <c r="AP200" s="162"/>
      <c r="AQ200" s="162"/>
      <c r="AR200" s="162"/>
      <c r="AS200" s="162"/>
      <c r="AT200" s="162"/>
      <c r="AU200" s="162"/>
      <c r="AV200" s="162"/>
      <c r="AW200" s="162"/>
      <c r="AX200" s="162"/>
      <c r="AY200" s="162"/>
      <c r="AZ200" s="162"/>
      <c r="BA200" s="162"/>
      <c r="BB200" s="162"/>
      <c r="BC200" s="162"/>
      <c r="BD200" s="162"/>
      <c r="BE200" s="162"/>
      <c r="BF200" s="162"/>
      <c r="BG200" s="162"/>
      <c r="BH200" s="162"/>
      <c r="BI200" s="162"/>
      <c r="BJ200" s="162"/>
      <c r="BK200" s="162"/>
      <c r="BL200" s="162"/>
      <c r="BM200" s="162"/>
      <c r="BN200" s="162"/>
      <c r="BO200" s="162"/>
      <c r="BP200" s="162"/>
      <c r="BQ200" s="162"/>
      <c r="BR200" s="162"/>
      <c r="BS200" s="162"/>
      <c r="BT200" s="162"/>
      <c r="BU200" s="162"/>
      <c r="BV200" s="162"/>
      <c r="BW200" s="162"/>
      <c r="BX200" s="162"/>
      <c r="BY200" s="162"/>
      <c r="BZ200" s="162"/>
      <c r="CA200" s="162"/>
      <c r="CB200" s="162"/>
      <c r="CC200" s="162"/>
      <c r="CD200" s="162"/>
      <c r="CE200" s="162"/>
      <c r="CF200" s="162"/>
      <c r="CG200" s="162"/>
      <c r="CH200" s="162"/>
      <c r="CI200" s="162"/>
      <c r="CJ200" s="162"/>
      <c r="CK200" s="162"/>
      <c r="CL200" s="162"/>
      <c r="CM200" s="162"/>
      <c r="CN200" s="162"/>
      <c r="CO200" s="162"/>
      <c r="CP200" s="162"/>
      <c r="CQ200" s="162"/>
      <c r="CR200" s="162"/>
      <c r="CS200" s="162"/>
      <c r="CT200" s="162"/>
      <c r="CU200" s="162"/>
      <c r="CV200" s="162"/>
      <c r="CW200" s="162"/>
      <c r="CX200" s="162"/>
    </row>
    <row r="201" spans="3:102">
      <c r="C201" s="187"/>
      <c r="AO201" s="162"/>
      <c r="AP201" s="162"/>
      <c r="AQ201" s="162"/>
      <c r="AR201" s="162"/>
      <c r="AS201" s="162"/>
      <c r="AT201" s="162"/>
      <c r="AU201" s="162"/>
      <c r="AV201" s="162"/>
      <c r="AW201" s="162"/>
      <c r="AX201" s="162"/>
      <c r="AY201" s="162"/>
      <c r="AZ201" s="162"/>
      <c r="BA201" s="162"/>
      <c r="BB201" s="162"/>
      <c r="BC201" s="162"/>
      <c r="BD201" s="162"/>
      <c r="BE201" s="162"/>
      <c r="BF201" s="162"/>
      <c r="BG201" s="162"/>
      <c r="BH201" s="162"/>
      <c r="BI201" s="162"/>
      <c r="BJ201" s="162"/>
      <c r="BK201" s="162"/>
      <c r="BL201" s="162"/>
      <c r="BM201" s="162"/>
      <c r="BN201" s="162"/>
      <c r="BO201" s="162"/>
      <c r="BP201" s="162"/>
      <c r="BQ201" s="162"/>
      <c r="BR201" s="162"/>
      <c r="BS201" s="162"/>
      <c r="BT201" s="162"/>
      <c r="BU201" s="162"/>
      <c r="BV201" s="162"/>
      <c r="BW201" s="162"/>
      <c r="BX201" s="162"/>
      <c r="BY201" s="162"/>
      <c r="BZ201" s="162"/>
      <c r="CA201" s="162"/>
      <c r="CB201" s="162"/>
      <c r="CC201" s="162"/>
      <c r="CD201" s="162"/>
      <c r="CE201" s="162"/>
      <c r="CF201" s="162"/>
      <c r="CG201" s="162"/>
      <c r="CH201" s="162"/>
      <c r="CI201" s="162"/>
      <c r="CJ201" s="162"/>
      <c r="CK201" s="162"/>
      <c r="CL201" s="162"/>
      <c r="CM201" s="162"/>
      <c r="CN201" s="162"/>
      <c r="CO201" s="162"/>
      <c r="CP201" s="162"/>
      <c r="CQ201" s="162"/>
      <c r="CR201" s="162"/>
      <c r="CS201" s="162"/>
      <c r="CT201" s="162"/>
      <c r="CU201" s="162"/>
      <c r="CV201" s="162"/>
      <c r="CW201" s="162"/>
      <c r="CX201" s="162"/>
    </row>
    <row r="202" spans="3:102">
      <c r="C202" s="187"/>
      <c r="AO202" s="162"/>
      <c r="AP202" s="162"/>
      <c r="AQ202" s="162"/>
      <c r="AR202" s="162"/>
      <c r="AS202" s="162"/>
      <c r="AT202" s="162"/>
      <c r="AU202" s="162"/>
      <c r="AV202" s="162"/>
      <c r="AW202" s="162"/>
      <c r="AX202" s="162"/>
      <c r="AY202" s="162"/>
      <c r="AZ202" s="162"/>
      <c r="BA202" s="162"/>
      <c r="BB202" s="162"/>
      <c r="BC202" s="162"/>
      <c r="BD202" s="162"/>
      <c r="BE202" s="162"/>
      <c r="BF202" s="162"/>
      <c r="BG202" s="162"/>
      <c r="BH202" s="162"/>
      <c r="BI202" s="162"/>
      <c r="BJ202" s="162"/>
      <c r="BK202" s="162"/>
      <c r="BL202" s="162"/>
      <c r="BM202" s="162"/>
      <c r="BN202" s="162"/>
      <c r="BO202" s="162"/>
      <c r="BP202" s="162"/>
      <c r="BQ202" s="162"/>
      <c r="BR202" s="162"/>
      <c r="BS202" s="162"/>
      <c r="BT202" s="162"/>
      <c r="BU202" s="162"/>
      <c r="BV202" s="162"/>
      <c r="BW202" s="162"/>
      <c r="BX202" s="162"/>
      <c r="BY202" s="162"/>
      <c r="BZ202" s="162"/>
      <c r="CA202" s="162"/>
      <c r="CB202" s="162"/>
      <c r="CC202" s="162"/>
      <c r="CD202" s="162"/>
      <c r="CE202" s="162"/>
      <c r="CF202" s="162"/>
      <c r="CG202" s="162"/>
      <c r="CH202" s="162"/>
      <c r="CI202" s="162"/>
      <c r="CJ202" s="162"/>
      <c r="CK202" s="162"/>
      <c r="CL202" s="162"/>
      <c r="CM202" s="162"/>
      <c r="CN202" s="162"/>
      <c r="CO202" s="162"/>
      <c r="CP202" s="162"/>
      <c r="CQ202" s="162"/>
      <c r="CR202" s="162"/>
      <c r="CS202" s="162"/>
      <c r="CT202" s="162"/>
      <c r="CU202" s="162"/>
      <c r="CV202" s="162"/>
      <c r="CW202" s="162"/>
      <c r="CX202" s="162"/>
    </row>
    <row r="203" spans="3:102">
      <c r="C203" s="187"/>
      <c r="AO203" s="162"/>
      <c r="AP203" s="162"/>
      <c r="AQ203" s="162"/>
      <c r="AR203" s="162"/>
      <c r="AS203" s="162"/>
      <c r="AT203" s="162"/>
      <c r="AU203" s="162"/>
      <c r="AV203" s="162"/>
      <c r="AW203" s="162"/>
      <c r="AX203" s="162"/>
      <c r="AY203" s="162"/>
      <c r="AZ203" s="162"/>
      <c r="BA203" s="162"/>
      <c r="BB203" s="162"/>
      <c r="BC203" s="162"/>
      <c r="BD203" s="162"/>
      <c r="BE203" s="162"/>
      <c r="BF203" s="162"/>
      <c r="BG203" s="162"/>
      <c r="BH203" s="162"/>
      <c r="BI203" s="162"/>
      <c r="BJ203" s="162"/>
      <c r="BK203" s="162"/>
      <c r="BL203" s="162"/>
      <c r="BM203" s="162"/>
      <c r="BN203" s="162"/>
      <c r="BO203" s="162"/>
      <c r="BP203" s="162"/>
      <c r="BQ203" s="162"/>
      <c r="BR203" s="162"/>
      <c r="BS203" s="162"/>
      <c r="BT203" s="162"/>
      <c r="BU203" s="162"/>
      <c r="BV203" s="162"/>
      <c r="BW203" s="162"/>
      <c r="BX203" s="162"/>
      <c r="BY203" s="162"/>
      <c r="BZ203" s="162"/>
      <c r="CA203" s="162"/>
      <c r="CB203" s="162"/>
      <c r="CC203" s="162"/>
      <c r="CD203" s="162"/>
      <c r="CE203" s="162"/>
      <c r="CF203" s="162"/>
      <c r="CG203" s="162"/>
      <c r="CH203" s="162"/>
      <c r="CI203" s="162"/>
      <c r="CJ203" s="162"/>
      <c r="CK203" s="162"/>
      <c r="CL203" s="162"/>
      <c r="CM203" s="162"/>
      <c r="CN203" s="162"/>
      <c r="CO203" s="162"/>
      <c r="CP203" s="162"/>
      <c r="CQ203" s="162"/>
      <c r="CR203" s="162"/>
      <c r="CS203" s="162"/>
      <c r="CT203" s="162"/>
      <c r="CU203" s="162"/>
      <c r="CV203" s="162"/>
      <c r="CW203" s="162"/>
      <c r="CX203" s="162"/>
    </row>
    <row r="204" spans="3:102">
      <c r="C204" s="187"/>
      <c r="AO204" s="162"/>
      <c r="AP204" s="162"/>
      <c r="AQ204" s="162"/>
      <c r="AR204" s="162"/>
      <c r="AS204" s="162"/>
      <c r="AT204" s="162"/>
      <c r="AU204" s="162"/>
      <c r="AV204" s="162"/>
      <c r="AW204" s="162"/>
      <c r="AX204" s="162"/>
      <c r="AY204" s="162"/>
      <c r="AZ204" s="162"/>
      <c r="BA204" s="162"/>
      <c r="BB204" s="162"/>
      <c r="BC204" s="162"/>
      <c r="BD204" s="162"/>
      <c r="BE204" s="162"/>
      <c r="BF204" s="162"/>
      <c r="BG204" s="162"/>
      <c r="BH204" s="162"/>
      <c r="BI204" s="162"/>
      <c r="BJ204" s="162"/>
      <c r="BK204" s="162"/>
      <c r="BL204" s="162"/>
      <c r="BM204" s="162"/>
      <c r="BN204" s="162"/>
      <c r="BO204" s="162"/>
      <c r="BP204" s="162"/>
      <c r="BQ204" s="162"/>
      <c r="BR204" s="162"/>
      <c r="BS204" s="162"/>
      <c r="BT204" s="162"/>
      <c r="BU204" s="162"/>
      <c r="BV204" s="162"/>
      <c r="BW204" s="162"/>
      <c r="BX204" s="162"/>
      <c r="BY204" s="162"/>
      <c r="BZ204" s="162"/>
      <c r="CA204" s="162"/>
      <c r="CB204" s="162"/>
      <c r="CC204" s="162"/>
      <c r="CD204" s="162"/>
      <c r="CE204" s="162"/>
      <c r="CF204" s="162"/>
      <c r="CG204" s="162"/>
      <c r="CH204" s="162"/>
      <c r="CI204" s="162"/>
      <c r="CJ204" s="162"/>
      <c r="CK204" s="162"/>
      <c r="CL204" s="162"/>
      <c r="CM204" s="162"/>
      <c r="CN204" s="162"/>
      <c r="CO204" s="162"/>
      <c r="CP204" s="162"/>
      <c r="CQ204" s="162"/>
      <c r="CR204" s="162"/>
      <c r="CS204" s="162"/>
      <c r="CT204" s="162"/>
      <c r="CU204" s="162"/>
      <c r="CV204" s="162"/>
      <c r="CW204" s="162"/>
      <c r="CX204" s="162"/>
    </row>
    <row r="205" spans="3:102">
      <c r="C205" s="187"/>
      <c r="AO205" s="162"/>
      <c r="AP205" s="162"/>
      <c r="AQ205" s="162"/>
      <c r="AR205" s="162"/>
      <c r="AS205" s="162"/>
      <c r="AT205" s="162"/>
      <c r="AU205" s="162"/>
      <c r="AV205" s="162"/>
      <c r="AW205" s="162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2"/>
      <c r="BN205" s="162"/>
      <c r="BO205" s="162"/>
      <c r="BP205" s="162"/>
      <c r="BQ205" s="162"/>
      <c r="BR205" s="162"/>
      <c r="BS205" s="162"/>
      <c r="BT205" s="162"/>
      <c r="BU205" s="162"/>
      <c r="BV205" s="162"/>
      <c r="BW205" s="162"/>
      <c r="BX205" s="162"/>
      <c r="BY205" s="162"/>
      <c r="BZ205" s="162"/>
      <c r="CA205" s="162"/>
      <c r="CB205" s="162"/>
      <c r="CC205" s="162"/>
      <c r="CD205" s="162"/>
      <c r="CE205" s="162"/>
      <c r="CF205" s="162"/>
      <c r="CG205" s="162"/>
      <c r="CH205" s="162"/>
      <c r="CI205" s="162"/>
      <c r="CJ205" s="162"/>
      <c r="CK205" s="162"/>
      <c r="CL205" s="162"/>
      <c r="CM205" s="162"/>
      <c r="CN205" s="162"/>
      <c r="CO205" s="162"/>
      <c r="CP205" s="162"/>
      <c r="CQ205" s="162"/>
      <c r="CR205" s="162"/>
      <c r="CS205" s="162"/>
      <c r="CT205" s="162"/>
      <c r="CU205" s="162"/>
      <c r="CV205" s="162"/>
      <c r="CW205" s="162"/>
      <c r="CX205" s="162"/>
    </row>
    <row r="206" spans="3:102">
      <c r="C206" s="187"/>
    </row>
    <row r="207" spans="3:102">
      <c r="C207" s="187"/>
    </row>
    <row r="208" spans="3:102">
      <c r="C208" s="187"/>
    </row>
    <row r="209" spans="3:3">
      <c r="C209" s="187"/>
    </row>
    <row r="210" spans="3:3">
      <c r="C210" s="187"/>
    </row>
    <row r="211" spans="3:3">
      <c r="C211" s="187"/>
    </row>
    <row r="212" spans="3:3">
      <c r="C212" s="187"/>
    </row>
    <row r="213" spans="3:3">
      <c r="C213" s="187"/>
    </row>
    <row r="214" spans="3:3">
      <c r="C214" s="187"/>
    </row>
    <row r="215" spans="3:3">
      <c r="C215" s="187"/>
    </row>
    <row r="216" spans="3:3">
      <c r="C216" s="187"/>
    </row>
    <row r="217" spans="3:3">
      <c r="C217" s="187"/>
    </row>
    <row r="218" spans="3:3">
      <c r="C218" s="187"/>
    </row>
    <row r="219" spans="3:3">
      <c r="C219" s="187"/>
    </row>
    <row r="220" spans="3:3">
      <c r="C220" s="187"/>
    </row>
    <row r="221" spans="3:3">
      <c r="C221" s="187"/>
    </row>
    <row r="222" spans="3:3">
      <c r="C222" s="187"/>
    </row>
    <row r="223" spans="3:3">
      <c r="C223" s="187"/>
    </row>
    <row r="224" spans="3:3">
      <c r="C224" s="187"/>
    </row>
    <row r="225" spans="3:3">
      <c r="C225" s="187"/>
    </row>
    <row r="226" spans="3:3">
      <c r="C226" s="187"/>
    </row>
    <row r="227" spans="3:3">
      <c r="C227" s="187"/>
    </row>
    <row r="228" spans="3:3">
      <c r="C228" s="187"/>
    </row>
    <row r="229" spans="3:3">
      <c r="C229" s="187"/>
    </row>
    <row r="230" spans="3:3">
      <c r="C230" s="187"/>
    </row>
    <row r="231" spans="3:3">
      <c r="C231" s="187"/>
    </row>
  </sheetData>
  <sheetProtection formatCells="0" formatColumns="0" formatRows="0" sort="0" autoFilter="0" pivotTables="0"/>
  <mergeCells count="13">
    <mergeCell ref="F12:G12"/>
    <mergeCell ref="H9:I9"/>
    <mergeCell ref="H11:I11"/>
    <mergeCell ref="H12:I12"/>
    <mergeCell ref="F11:G11"/>
    <mergeCell ref="C12:C13"/>
    <mergeCell ref="J9:K9"/>
    <mergeCell ref="J11:K11"/>
    <mergeCell ref="J12:K12"/>
    <mergeCell ref="D9:E9"/>
    <mergeCell ref="D11:E11"/>
    <mergeCell ref="D12:E12"/>
    <mergeCell ref="F9:G9"/>
  </mergeCells>
  <pageMargins left="0.70866141732283472" right="0.70866141732283472" top="0.99" bottom="0.74803149606299213" header="0.31496062992125984" footer="0.31496062992125984"/>
  <pageSetup scale="15" orientation="portrait" r:id="rId1"/>
  <rowBreaks count="1" manualBreakCount="1">
    <brk id="10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8" r:id="rId4" name="List Box 2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2</xdr:col>
                    <xdr:colOff>1247775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GV741"/>
  <sheetViews>
    <sheetView zoomScaleNormal="100" workbookViewId="0">
      <pane ySplit="12" topLeftCell="A13" activePane="bottomLeft" state="frozen"/>
      <selection pane="bottomLeft" activeCell="J92" sqref="J92"/>
    </sheetView>
  </sheetViews>
  <sheetFormatPr defaultRowHeight="12.75"/>
  <cols>
    <col min="1" max="2" width="9.140625" style="133" customWidth="1"/>
    <col min="3" max="3" width="37.42578125" style="133" customWidth="1"/>
    <col min="4" max="7" width="8" style="132" customWidth="1"/>
    <col min="8" max="11" width="7.7109375" style="132" customWidth="1"/>
    <col min="12" max="12" width="10.7109375" style="132" customWidth="1"/>
    <col min="13" max="13" width="13.85546875" style="270" customWidth="1"/>
    <col min="14" max="15" width="48.28515625" style="132" customWidth="1"/>
    <col min="16" max="22" width="9.140625" style="132" customWidth="1"/>
    <col min="23" max="91" width="9.140625" style="133" customWidth="1"/>
    <col min="92" max="92" width="12.7109375" style="133" customWidth="1"/>
    <col min="93" max="93" width="11.85546875" style="133" customWidth="1"/>
    <col min="94" max="99" width="9.140625" style="133" customWidth="1"/>
    <col min="100" max="100" width="9.140625" style="133" hidden="1" customWidth="1"/>
    <col min="101" max="101" width="10" style="133" hidden="1" customWidth="1"/>
    <col min="102" max="106" width="9.140625" style="133" hidden="1" customWidth="1"/>
    <col min="107" max="140" width="9.140625" style="133" customWidth="1"/>
    <col min="141" max="141" width="9.140625" style="133"/>
    <col min="142" max="142" width="11" style="133" bestFit="1" customWidth="1"/>
    <col min="143" max="143" width="17.42578125" style="133" bestFit="1" customWidth="1"/>
    <col min="144" max="144" width="9.140625" style="133"/>
    <col min="145" max="147" width="9.140625" style="133" hidden="1" customWidth="1"/>
    <col min="148" max="148" width="17.42578125" style="214" hidden="1" customWidth="1"/>
    <col min="149" max="149" width="9.140625" style="133" hidden="1" customWidth="1"/>
    <col min="150" max="150" width="11.5703125" style="133" hidden="1" customWidth="1"/>
    <col min="151" max="152" width="9.140625" style="133" hidden="1" customWidth="1"/>
    <col min="153" max="163" width="0" style="133" hidden="1" customWidth="1"/>
    <col min="164" max="165" width="9.140625" style="133"/>
    <col min="166" max="166" width="0" style="133" hidden="1" customWidth="1"/>
    <col min="167" max="16384" width="9.140625" style="133"/>
  </cols>
  <sheetData>
    <row r="1" spans="1:204">
      <c r="A1" s="132"/>
      <c r="B1" s="132">
        <v>0</v>
      </c>
      <c r="C1" s="132"/>
    </row>
    <row r="2" spans="1:204" ht="15" customHeight="1">
      <c r="A2" s="132"/>
      <c r="B2" s="132"/>
      <c r="C2" s="215"/>
      <c r="D2" s="219"/>
      <c r="E2" s="219"/>
      <c r="F2" s="219"/>
      <c r="G2" s="219"/>
      <c r="H2" s="219"/>
      <c r="I2" s="219"/>
      <c r="J2" s="219"/>
      <c r="K2" s="219"/>
      <c r="L2" s="219"/>
    </row>
    <row r="3" spans="1:204">
      <c r="A3" s="132"/>
      <c r="B3" s="132"/>
      <c r="C3" s="132"/>
      <c r="D3" s="274"/>
      <c r="E3" s="275"/>
      <c r="F3" s="275"/>
      <c r="G3" s="275"/>
      <c r="H3" s="275"/>
      <c r="I3" s="275"/>
      <c r="J3" s="275"/>
      <c r="K3" s="275"/>
      <c r="L3" s="275"/>
      <c r="ER3" s="216"/>
    </row>
    <row r="4" spans="1:204">
      <c r="A4" s="132"/>
      <c r="B4" s="132"/>
      <c r="C4" s="134"/>
      <c r="D4" s="274"/>
      <c r="E4" s="275"/>
      <c r="F4" s="275"/>
      <c r="G4" s="275"/>
      <c r="H4" s="275"/>
      <c r="I4" s="275"/>
      <c r="J4" s="275"/>
      <c r="K4" s="275"/>
      <c r="L4" s="397"/>
      <c r="M4" s="263"/>
      <c r="N4" s="134"/>
      <c r="O4" s="134"/>
      <c r="P4" s="134"/>
      <c r="Q4" s="134"/>
      <c r="R4" s="134"/>
      <c r="S4" s="134"/>
      <c r="T4" s="134"/>
      <c r="U4" s="134"/>
      <c r="V4" s="134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218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</row>
    <row r="5" spans="1:204">
      <c r="A5" s="132"/>
      <c r="B5" s="132"/>
      <c r="C5" s="418"/>
      <c r="D5" s="274"/>
      <c r="E5" s="275"/>
      <c r="F5" s="275"/>
      <c r="G5" s="275"/>
      <c r="H5" s="275"/>
      <c r="I5" s="275"/>
      <c r="J5" s="275"/>
      <c r="K5" s="275"/>
      <c r="L5" s="397"/>
      <c r="M5" s="263"/>
      <c r="N5" s="134"/>
      <c r="O5" s="134"/>
      <c r="P5" s="134"/>
      <c r="Q5" s="134"/>
      <c r="R5" s="134"/>
      <c r="S5" s="134"/>
      <c r="T5" s="134"/>
      <c r="U5" s="134"/>
      <c r="V5" s="134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218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</row>
    <row r="6" spans="1:204">
      <c r="A6" s="132"/>
      <c r="B6" s="132"/>
      <c r="C6" s="132"/>
      <c r="D6" s="274"/>
      <c r="E6" s="275"/>
      <c r="F6" s="275"/>
      <c r="G6" s="275"/>
      <c r="H6" s="275"/>
      <c r="I6" s="275"/>
      <c r="J6" s="275"/>
      <c r="K6" s="275"/>
      <c r="L6" s="397"/>
      <c r="M6" s="263"/>
      <c r="N6" s="134"/>
      <c r="O6" s="134"/>
      <c r="P6" s="134"/>
      <c r="Q6" s="134"/>
      <c r="R6" s="134"/>
      <c r="S6" s="134"/>
      <c r="T6" s="134"/>
      <c r="U6" s="134"/>
      <c r="V6" s="134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218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</row>
    <row r="7" spans="1:204">
      <c r="A7" s="132"/>
      <c r="B7" s="132"/>
      <c r="C7" s="132"/>
      <c r="D7" s="274"/>
      <c r="E7" s="275"/>
      <c r="F7" s="275"/>
      <c r="G7" s="275"/>
      <c r="H7" s="275"/>
      <c r="I7" s="275"/>
      <c r="J7" s="275"/>
      <c r="K7" s="275"/>
      <c r="L7" s="397"/>
      <c r="M7" s="263"/>
      <c r="N7" s="134"/>
      <c r="O7" s="134"/>
      <c r="P7" s="134"/>
      <c r="Q7" s="134"/>
      <c r="R7" s="134"/>
      <c r="S7" s="134"/>
      <c r="T7" s="134"/>
      <c r="U7" s="134"/>
      <c r="V7" s="134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218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1"/>
      <c r="FH7" s="161"/>
      <c r="FI7" s="161"/>
      <c r="FJ7" s="161"/>
      <c r="FK7" s="161"/>
      <c r="FL7" s="161"/>
      <c r="FM7" s="161"/>
      <c r="FN7" s="161"/>
      <c r="FO7" s="161"/>
      <c r="FP7" s="161"/>
      <c r="FQ7" s="161"/>
      <c r="FR7" s="161"/>
      <c r="FS7" s="161"/>
      <c r="FT7" s="161"/>
      <c r="FU7" s="161"/>
      <c r="FV7" s="161"/>
      <c r="FW7" s="161"/>
      <c r="FX7" s="161"/>
      <c r="FY7" s="161"/>
      <c r="FZ7" s="161"/>
      <c r="GA7" s="161"/>
      <c r="GB7" s="161"/>
      <c r="GC7" s="161"/>
      <c r="GD7" s="161"/>
      <c r="GE7" s="161"/>
      <c r="GF7" s="161"/>
      <c r="GG7" s="161"/>
      <c r="GH7" s="161"/>
      <c r="GI7" s="161"/>
      <c r="GJ7" s="161"/>
      <c r="GK7" s="161"/>
      <c r="GL7" s="161"/>
      <c r="GM7" s="161"/>
      <c r="GN7" s="161"/>
      <c r="GO7" s="161"/>
      <c r="GP7" s="161"/>
      <c r="GQ7" s="161"/>
      <c r="GR7" s="161"/>
      <c r="GS7" s="161"/>
      <c r="GT7" s="161"/>
      <c r="GU7" s="161"/>
      <c r="GV7" s="161"/>
    </row>
    <row r="8" spans="1:204" ht="13.5" thickBot="1">
      <c r="A8" s="132"/>
      <c r="B8" s="132"/>
      <c r="C8" s="132"/>
      <c r="D8" s="274"/>
      <c r="E8" s="275"/>
      <c r="F8" s="275"/>
      <c r="G8" s="275"/>
      <c r="H8" s="275"/>
      <c r="I8" s="275"/>
      <c r="J8" s="275"/>
      <c r="K8" s="275"/>
      <c r="L8" s="397"/>
      <c r="M8" s="263"/>
      <c r="N8" s="134"/>
      <c r="O8" s="134"/>
      <c r="P8" s="134"/>
      <c r="Q8" s="134"/>
      <c r="R8" s="134"/>
      <c r="S8" s="134"/>
      <c r="T8" s="134"/>
      <c r="U8" s="134"/>
      <c r="V8" s="134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DW8" s="161"/>
      <c r="DX8" s="161"/>
      <c r="DY8" s="161"/>
      <c r="DZ8" s="161"/>
      <c r="EA8" s="161"/>
      <c r="EB8" s="161"/>
      <c r="EC8" s="161"/>
      <c r="ED8" s="161"/>
      <c r="EE8" s="161"/>
      <c r="EF8" s="161"/>
      <c r="EG8" s="161"/>
      <c r="EH8" s="161"/>
      <c r="EI8" s="161"/>
      <c r="EJ8" s="161"/>
      <c r="EK8" s="161"/>
      <c r="EL8" s="161"/>
      <c r="EM8" s="161"/>
      <c r="EN8" s="161"/>
      <c r="EO8" s="161"/>
      <c r="EP8" s="161"/>
      <c r="EQ8" s="161"/>
      <c r="ER8" s="218"/>
      <c r="ES8" s="161"/>
      <c r="ET8" s="161"/>
      <c r="EU8" s="161"/>
      <c r="EV8" s="161"/>
      <c r="EW8" s="161"/>
      <c r="EX8" s="161"/>
      <c r="EY8" s="161"/>
      <c r="EZ8" s="161"/>
      <c r="FA8" s="161"/>
      <c r="FB8" s="161"/>
      <c r="FC8" s="161"/>
      <c r="FD8" s="161"/>
      <c r="FE8" s="161"/>
      <c r="FF8" s="161"/>
      <c r="FG8" s="161"/>
      <c r="FH8" s="161"/>
      <c r="FI8" s="161"/>
      <c r="FJ8" s="161"/>
      <c r="FK8" s="161"/>
      <c r="FL8" s="161"/>
      <c r="FM8" s="161"/>
      <c r="FN8" s="161"/>
      <c r="FO8" s="161"/>
      <c r="FP8" s="161"/>
      <c r="FQ8" s="161"/>
      <c r="FR8" s="161"/>
      <c r="FS8" s="161"/>
      <c r="FT8" s="161"/>
      <c r="FU8" s="161"/>
      <c r="FV8" s="161"/>
      <c r="FW8" s="161"/>
      <c r="FX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</row>
    <row r="9" spans="1:204" ht="16.5" customHeight="1" thickTop="1" thickBot="1">
      <c r="A9" s="132"/>
      <c r="B9" s="132"/>
      <c r="C9" s="276" t="str">
        <f>'Cental Budget_int'!C11</f>
        <v>BDP (u mil. €)</v>
      </c>
      <c r="D9" s="452">
        <f>'Cental Budget_int'!D11</f>
        <v>3362000000</v>
      </c>
      <c r="E9" s="452">
        <f>'Cental Budget_int'!E11</f>
        <v>0</v>
      </c>
      <c r="F9" s="452">
        <f>'Cental Budget_int'!F11</f>
        <v>3457900000</v>
      </c>
      <c r="G9" s="452">
        <f>'Cental Budget_int'!G11</f>
        <v>0</v>
      </c>
      <c r="H9" s="452">
        <f>'Cental Budget_int'!H11</f>
        <v>3625000000</v>
      </c>
      <c r="I9" s="452">
        <f>'Cental Budget_int'!I11</f>
        <v>0</v>
      </c>
      <c r="J9" s="452">
        <f>'Cental Budget_int'!J11</f>
        <v>3773000000</v>
      </c>
      <c r="K9" s="452">
        <f>'Cental Budget_int'!K11</f>
        <v>0</v>
      </c>
      <c r="L9" s="396"/>
      <c r="M9" s="263"/>
      <c r="N9" s="134"/>
      <c r="O9" s="134"/>
      <c r="P9" s="134"/>
      <c r="Q9" s="134"/>
      <c r="R9" s="134"/>
      <c r="S9" s="134"/>
      <c r="T9" s="134"/>
      <c r="U9" s="134"/>
      <c r="V9" s="134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1"/>
      <c r="EJ9" s="161"/>
      <c r="EK9" s="161"/>
      <c r="EL9" s="161"/>
      <c r="EM9" s="161"/>
      <c r="EN9" s="161"/>
      <c r="EO9" s="161"/>
      <c r="EP9" s="161"/>
      <c r="EQ9" s="161"/>
      <c r="ER9" s="218"/>
      <c r="ES9" s="161"/>
      <c r="ET9" s="161"/>
      <c r="EU9" s="161"/>
      <c r="EV9" s="161"/>
      <c r="EW9" s="161"/>
      <c r="EX9" s="161"/>
      <c r="EY9" s="161"/>
      <c r="EZ9" s="161"/>
      <c r="FA9" s="161"/>
      <c r="FB9" s="161"/>
      <c r="FC9" s="161"/>
      <c r="FD9" s="161"/>
      <c r="FE9" s="161"/>
      <c r="FF9" s="161"/>
      <c r="FG9" s="161"/>
      <c r="FH9" s="161"/>
      <c r="FI9" s="161"/>
      <c r="FJ9" s="161"/>
      <c r="FK9" s="161"/>
      <c r="FL9" s="161"/>
      <c r="FM9" s="161"/>
      <c r="FN9" s="161"/>
      <c r="FO9" s="161"/>
      <c r="FP9" s="161"/>
      <c r="FQ9" s="161"/>
      <c r="FR9" s="161"/>
      <c r="FS9" s="161"/>
      <c r="FT9" s="161"/>
      <c r="FU9" s="161"/>
      <c r="FV9" s="161"/>
      <c r="FW9" s="161"/>
      <c r="FX9" s="161"/>
      <c r="FY9" s="161"/>
      <c r="FZ9" s="161"/>
      <c r="GA9" s="161"/>
      <c r="GB9" s="161"/>
      <c r="GC9" s="161"/>
      <c r="GD9" s="161"/>
      <c r="GE9" s="161"/>
      <c r="GF9" s="161"/>
      <c r="GG9" s="161"/>
      <c r="GH9" s="161"/>
      <c r="GI9" s="161"/>
      <c r="GJ9" s="161"/>
      <c r="GK9" s="161"/>
      <c r="GL9" s="161"/>
      <c r="GM9" s="161"/>
      <c r="GN9" s="161"/>
      <c r="GO9" s="161"/>
      <c r="GP9" s="161"/>
      <c r="GQ9" s="161"/>
      <c r="GR9" s="161"/>
      <c r="GS9" s="161"/>
      <c r="GT9" s="161"/>
      <c r="GU9" s="161"/>
      <c r="GV9" s="161"/>
    </row>
    <row r="10" spans="1:204" ht="16.5" customHeight="1" thickTop="1" thickBot="1">
      <c r="A10" s="132"/>
      <c r="B10" s="132"/>
      <c r="C10" s="277"/>
      <c r="D10" s="220"/>
      <c r="E10" s="220"/>
      <c r="F10" s="220"/>
      <c r="G10" s="220"/>
      <c r="H10" s="220"/>
      <c r="I10" s="220"/>
      <c r="J10" s="410"/>
      <c r="K10" s="410"/>
      <c r="L10" s="396"/>
      <c r="M10" s="263"/>
      <c r="N10" s="134"/>
      <c r="O10" s="134"/>
      <c r="P10" s="134"/>
      <c r="Q10" s="134"/>
      <c r="R10" s="134"/>
      <c r="S10" s="134"/>
      <c r="T10" s="134"/>
      <c r="U10" s="134"/>
      <c r="V10" s="134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1"/>
      <c r="DK10" s="161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DW10" s="161"/>
      <c r="DX10" s="161"/>
      <c r="DY10" s="161"/>
      <c r="DZ10" s="161"/>
      <c r="EA10" s="161"/>
      <c r="EB10" s="161"/>
      <c r="EC10" s="161"/>
      <c r="ED10" s="161"/>
      <c r="EE10" s="161"/>
      <c r="EF10" s="161"/>
      <c r="EG10" s="161"/>
      <c r="EH10" s="161"/>
      <c r="EI10" s="161"/>
      <c r="EJ10" s="161"/>
      <c r="EK10" s="161"/>
      <c r="EL10" s="161"/>
      <c r="EM10" s="161"/>
      <c r="EN10" s="161"/>
      <c r="EO10" s="161"/>
      <c r="EP10" s="161"/>
      <c r="EQ10" s="161"/>
      <c r="ER10" s="218"/>
      <c r="ES10" s="161"/>
      <c r="ET10" s="161"/>
      <c r="EU10" s="161"/>
      <c r="EV10" s="161"/>
      <c r="EW10" s="161"/>
      <c r="EX10" s="161"/>
      <c r="EY10" s="161"/>
      <c r="EZ10" s="161"/>
      <c r="FA10" s="161"/>
      <c r="FB10" s="161"/>
      <c r="FC10" s="161"/>
      <c r="FD10" s="161"/>
      <c r="FE10" s="161"/>
      <c r="FF10" s="161"/>
      <c r="FG10" s="161"/>
      <c r="FH10" s="161"/>
      <c r="FI10" s="161"/>
      <c r="FJ10" s="161"/>
      <c r="FK10" s="161"/>
      <c r="FL10" s="161"/>
      <c r="FM10" s="161"/>
      <c r="FN10" s="161"/>
      <c r="FO10" s="161"/>
      <c r="FP10" s="161"/>
      <c r="FQ10" s="161"/>
      <c r="FR10" s="161"/>
      <c r="FS10" s="161"/>
      <c r="FT10" s="161"/>
      <c r="FU10" s="161"/>
      <c r="FV10" s="161"/>
      <c r="FW10" s="161"/>
      <c r="FX10" s="161"/>
      <c r="FY10" s="161"/>
      <c r="FZ10" s="161"/>
      <c r="GA10" s="161"/>
      <c r="GB10" s="161"/>
      <c r="GC10" s="161"/>
      <c r="GD10" s="161"/>
      <c r="GE10" s="161"/>
      <c r="GF10" s="161"/>
      <c r="GG10" s="161"/>
      <c r="GH10" s="161"/>
      <c r="GI10" s="161"/>
      <c r="GJ10" s="161"/>
      <c r="GK10" s="161"/>
      <c r="GL10" s="161"/>
      <c r="GM10" s="161"/>
      <c r="GN10" s="161"/>
      <c r="GO10" s="161"/>
      <c r="GP10" s="161"/>
      <c r="GQ10" s="161"/>
      <c r="GR10" s="161"/>
      <c r="GS10" s="161"/>
      <c r="GT10" s="161"/>
      <c r="GU10" s="161"/>
      <c r="GV10" s="161"/>
    </row>
    <row r="11" spans="1:204" ht="17.25" customHeight="1" thickTop="1">
      <c r="A11" s="132"/>
      <c r="B11" s="221"/>
      <c r="C11" s="454" t="str">
        <f>IF(MasterSheet!$A$1=1,MasterSheet!B258,MasterSheet!B257)</f>
        <v>Javna potrošnja</v>
      </c>
      <c r="D11" s="453">
        <v>2013</v>
      </c>
      <c r="E11" s="453"/>
      <c r="F11" s="453">
        <v>2014</v>
      </c>
      <c r="G11" s="453"/>
      <c r="H11" s="453">
        <v>2015</v>
      </c>
      <c r="I11" s="453"/>
      <c r="J11" s="453">
        <v>2016</v>
      </c>
      <c r="K11" s="453"/>
      <c r="L11" s="222"/>
      <c r="M11" s="263"/>
      <c r="N11" s="134"/>
      <c r="O11" s="134"/>
      <c r="P11" s="134"/>
      <c r="Q11" s="134"/>
      <c r="R11" s="134"/>
      <c r="S11" s="134"/>
      <c r="T11" s="134"/>
      <c r="U11" s="134"/>
      <c r="V11" s="134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218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1"/>
      <c r="GQ11" s="161"/>
      <c r="GR11" s="161"/>
      <c r="GS11" s="161"/>
      <c r="GT11" s="161"/>
      <c r="GU11" s="161"/>
      <c r="GV11" s="161"/>
    </row>
    <row r="12" spans="1:204" ht="16.5" customHeight="1" thickBot="1">
      <c r="A12" s="132"/>
      <c r="B12" s="132"/>
      <c r="C12" s="455"/>
      <c r="D12" s="223" t="str">
        <f>IF(MasterSheet!$A$1=1,MasterSheet!Q258,MasterSheet!Q257)</f>
        <v>mil. €</v>
      </c>
      <c r="E12" s="224" t="str">
        <f>IF(MasterSheet!$A$1=1,MasterSheet!R258,MasterSheet!R257)</f>
        <v xml:space="preserve"> % BDP</v>
      </c>
      <c r="F12" s="223" t="str">
        <f>IF(MasterSheet!$A$1=1,MasterSheet!S258,MasterSheet!S257)</f>
        <v>mil. €</v>
      </c>
      <c r="G12" s="224" t="str">
        <f>IF(MasterSheet!$A$1=1,MasterSheet!T258,MasterSheet!T257)</f>
        <v xml:space="preserve"> % BDP</v>
      </c>
      <c r="H12" s="223" t="str">
        <f>IF(MasterSheet!$A$1=1,MasterSheet!U258,MasterSheet!U257)</f>
        <v>mil. €</v>
      </c>
      <c r="I12" s="224" t="str">
        <f>IF(MasterSheet!$A$1=1,MasterSheet!V258,MasterSheet!V257)</f>
        <v xml:space="preserve"> % BDP</v>
      </c>
      <c r="J12" s="223" t="s">
        <v>407</v>
      </c>
      <c r="K12" s="224" t="s">
        <v>150</v>
      </c>
      <c r="L12" s="225"/>
      <c r="M12" s="263"/>
      <c r="N12" s="458"/>
      <c r="O12" s="459"/>
      <c r="P12" s="459"/>
      <c r="Q12" s="459"/>
      <c r="R12" s="459"/>
      <c r="S12" s="134"/>
      <c r="T12" s="134"/>
      <c r="U12" s="134"/>
      <c r="V12" s="134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218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1"/>
      <c r="GQ12" s="161"/>
      <c r="GR12" s="161"/>
      <c r="GS12" s="161"/>
      <c r="GT12" s="161"/>
      <c r="GU12" s="161"/>
      <c r="GV12" s="161"/>
    </row>
    <row r="13" spans="1:204" ht="15" customHeight="1" thickTop="1" thickBot="1">
      <c r="A13" s="132"/>
      <c r="B13" s="132"/>
      <c r="C13" s="226" t="str">
        <f>IF(MasterSheet!$A$1=1,MasterSheet!C259,MasterSheet!B259)</f>
        <v>Izvorni prihodi</v>
      </c>
      <c r="D13" s="227">
        <f>+D14+D23+D28+D29+D30+D31+D32</f>
        <v>1431898677.03</v>
      </c>
      <c r="E13" s="228">
        <f>+D13/D$9*100</f>
        <v>42.590680458953003</v>
      </c>
      <c r="F13" s="227">
        <f>+F14+F23+F28+F29+F30+F31+F32</f>
        <v>1549805242.8399999</v>
      </c>
      <c r="G13" s="228">
        <f>+F13/F$9*100</f>
        <v>44.81926148355938</v>
      </c>
      <c r="H13" s="361">
        <f>+H14+H23+H28+H29+H30+H31+H32</f>
        <v>1525811584.8280001</v>
      </c>
      <c r="I13" s="380">
        <f>+H13/H$9*100</f>
        <v>42.091354064220695</v>
      </c>
      <c r="J13" s="361">
        <f>+J14+J23+J28+J29+J30+J31+J32</f>
        <v>1684248684.9300003</v>
      </c>
      <c r="K13" s="380">
        <f>+J13/J$9*100</f>
        <v>44.639509274582565</v>
      </c>
      <c r="L13" s="229"/>
      <c r="M13" s="263"/>
      <c r="N13" s="186"/>
      <c r="O13" s="134"/>
      <c r="P13" s="134"/>
      <c r="Q13" s="134"/>
      <c r="R13" s="134"/>
      <c r="S13" s="134"/>
      <c r="T13" s="134"/>
      <c r="U13" s="134"/>
      <c r="V13" s="134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61"/>
      <c r="DS13" s="161"/>
      <c r="DT13" s="161"/>
      <c r="DU13" s="161"/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230"/>
      <c r="EI13" s="161"/>
      <c r="EJ13" s="161"/>
      <c r="EK13" s="161"/>
      <c r="EL13" s="161"/>
      <c r="EM13" s="161"/>
      <c r="EN13" s="161"/>
      <c r="EO13" s="161"/>
      <c r="EP13" s="161"/>
      <c r="EQ13" s="161"/>
      <c r="ER13" s="218"/>
      <c r="ES13" s="161"/>
      <c r="ET13" s="161"/>
      <c r="EU13" s="161"/>
      <c r="EV13" s="161"/>
      <c r="EW13" s="161"/>
      <c r="EX13" s="161"/>
      <c r="EY13" s="161"/>
      <c r="EZ13" s="161"/>
      <c r="FA13" s="161"/>
      <c r="FB13" s="161"/>
      <c r="FC13" s="161"/>
      <c r="FD13" s="161"/>
      <c r="FE13" s="161"/>
      <c r="FF13" s="161"/>
      <c r="FG13" s="161"/>
      <c r="FH13" s="161"/>
      <c r="FI13" s="161"/>
      <c r="FJ13" s="161"/>
      <c r="FK13" s="161"/>
      <c r="FL13" s="161"/>
      <c r="FM13" s="161"/>
      <c r="FN13" s="161"/>
      <c r="FO13" s="161"/>
      <c r="FP13" s="161"/>
      <c r="FQ13" s="161"/>
      <c r="FR13" s="161"/>
      <c r="FS13" s="161"/>
      <c r="FT13" s="161"/>
      <c r="FU13" s="161"/>
      <c r="FV13" s="161"/>
      <c r="FW13" s="161"/>
      <c r="FX13" s="161"/>
      <c r="FY13" s="161"/>
      <c r="FZ13" s="161"/>
      <c r="GA13" s="161"/>
      <c r="GB13" s="161"/>
      <c r="GC13" s="161"/>
      <c r="GD13" s="161"/>
      <c r="GE13" s="161"/>
      <c r="GF13" s="161"/>
      <c r="GG13" s="161"/>
      <c r="GH13" s="161"/>
      <c r="GI13" s="161"/>
      <c r="GJ13" s="161"/>
      <c r="GK13" s="161"/>
      <c r="GL13" s="161"/>
      <c r="GM13" s="161"/>
      <c r="GN13" s="161"/>
      <c r="GO13" s="161"/>
      <c r="GP13" s="161"/>
      <c r="GQ13" s="161"/>
      <c r="GR13" s="161"/>
      <c r="GS13" s="161"/>
      <c r="GT13" s="161"/>
      <c r="GU13" s="161"/>
      <c r="GV13" s="161"/>
    </row>
    <row r="14" spans="1:204" ht="15" customHeight="1" thickTop="1">
      <c r="A14" s="132"/>
      <c r="B14" s="132"/>
      <c r="C14" s="231" t="str">
        <f>IF(MasterSheet!$A$1=1,MasterSheet!C260,MasterSheet!B260)</f>
        <v>Porezi</v>
      </c>
      <c r="D14" s="232">
        <f>SUM(D15:D22)</f>
        <v>863515765.85000002</v>
      </c>
      <c r="E14" s="233">
        <f t="shared" ref="E14:E81" si="0">+D14/D$9*100</f>
        <v>25.684585539857231</v>
      </c>
      <c r="F14" s="232">
        <f>SUM(F15:F22)</f>
        <v>950116518.19000006</v>
      </c>
      <c r="G14" s="233">
        <f t="shared" ref="G14:G81" si="1">+F14/F$9*100</f>
        <v>27.476691581306572</v>
      </c>
      <c r="H14" s="362">
        <f>SUM(H15:H22)</f>
        <v>925573053.77799988</v>
      </c>
      <c r="I14" s="381">
        <f t="shared" ref="I14:K81" si="2">+H14/H$9*100</f>
        <v>25.533049759393101</v>
      </c>
      <c r="J14" s="362">
        <f>SUM(J15:J22)</f>
        <v>1012752250.3000001</v>
      </c>
      <c r="K14" s="381">
        <f t="shared" si="2"/>
        <v>26.842095157699447</v>
      </c>
      <c r="L14" s="229"/>
      <c r="M14" s="263"/>
      <c r="N14" s="398"/>
      <c r="O14" s="134"/>
      <c r="P14" s="134"/>
      <c r="Q14" s="134"/>
      <c r="R14" s="134"/>
      <c r="S14" s="134"/>
      <c r="T14" s="134"/>
      <c r="U14" s="134"/>
      <c r="V14" s="134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61"/>
      <c r="CR14" s="161"/>
      <c r="CS14" s="161"/>
      <c r="CT14" s="161"/>
      <c r="CU14" s="161"/>
      <c r="CV14" s="161"/>
      <c r="CW14" s="161"/>
      <c r="CX14" s="161"/>
      <c r="CY14" s="161"/>
      <c r="CZ14" s="161"/>
      <c r="DA14" s="161"/>
      <c r="DB14" s="161"/>
      <c r="DC14" s="161"/>
      <c r="DD14" s="161"/>
      <c r="DE14" s="161"/>
      <c r="DF14" s="161"/>
      <c r="DG14" s="161"/>
      <c r="DH14" s="161"/>
      <c r="DI14" s="161"/>
      <c r="DJ14" s="161"/>
      <c r="DK14" s="161"/>
      <c r="DL14" s="161"/>
      <c r="DM14" s="161"/>
      <c r="DN14" s="161"/>
      <c r="DO14" s="161"/>
      <c r="DP14" s="161"/>
      <c r="DQ14" s="161"/>
      <c r="DR14" s="161"/>
      <c r="DS14" s="161"/>
      <c r="DT14" s="161"/>
      <c r="DU14" s="161"/>
      <c r="DV14" s="161"/>
      <c r="DW14" s="161"/>
      <c r="DX14" s="161"/>
      <c r="DY14" s="161"/>
      <c r="DZ14" s="161"/>
      <c r="EA14" s="161"/>
      <c r="EB14" s="161"/>
      <c r="EC14" s="161"/>
      <c r="ED14" s="161"/>
      <c r="EE14" s="161"/>
      <c r="EF14" s="161"/>
      <c r="EG14" s="161"/>
      <c r="EH14" s="161"/>
      <c r="EI14" s="161"/>
      <c r="EJ14" s="161"/>
      <c r="EK14" s="161"/>
      <c r="EL14" s="161"/>
      <c r="EM14" s="202"/>
      <c r="EN14" s="161"/>
      <c r="EO14" s="161"/>
      <c r="EP14" s="161"/>
      <c r="EQ14" s="161"/>
      <c r="ER14" s="218"/>
      <c r="ES14" s="161"/>
      <c r="ET14" s="161"/>
      <c r="EU14" s="161"/>
      <c r="EV14" s="161"/>
      <c r="EW14" s="161"/>
      <c r="EX14" s="161"/>
      <c r="EY14" s="161"/>
      <c r="EZ14" s="161"/>
      <c r="FA14" s="161"/>
      <c r="FB14" s="161"/>
      <c r="FC14" s="161"/>
      <c r="FD14" s="161"/>
      <c r="FE14" s="161"/>
      <c r="FF14" s="161"/>
      <c r="FG14" s="161"/>
      <c r="FH14" s="161"/>
      <c r="FI14" s="161"/>
      <c r="FJ14" s="161"/>
      <c r="FK14" s="161"/>
      <c r="FL14" s="161"/>
      <c r="FM14" s="161"/>
      <c r="FN14" s="161"/>
      <c r="FO14" s="161"/>
      <c r="FP14" s="161"/>
      <c r="FQ14" s="161"/>
      <c r="FR14" s="161"/>
      <c r="FS14" s="161"/>
      <c r="FT14" s="161"/>
      <c r="FU14" s="161"/>
      <c r="FV14" s="161"/>
      <c r="FW14" s="161"/>
      <c r="FX14" s="161"/>
      <c r="FY14" s="161"/>
      <c r="FZ14" s="161"/>
      <c r="GA14" s="161"/>
      <c r="GB14" s="161"/>
      <c r="GC14" s="161"/>
      <c r="GD14" s="161"/>
      <c r="GE14" s="161"/>
      <c r="GF14" s="161"/>
      <c r="GG14" s="161"/>
      <c r="GH14" s="161"/>
      <c r="GI14" s="161"/>
      <c r="GJ14" s="161"/>
      <c r="GK14" s="161"/>
      <c r="GL14" s="161"/>
      <c r="GM14" s="161"/>
      <c r="GN14" s="161"/>
      <c r="GO14" s="161"/>
      <c r="GP14" s="161"/>
      <c r="GQ14" s="161"/>
      <c r="GR14" s="161"/>
      <c r="GS14" s="161"/>
      <c r="GT14" s="161"/>
      <c r="GU14" s="161"/>
      <c r="GV14" s="161"/>
    </row>
    <row r="15" spans="1:204" ht="15" customHeight="1">
      <c r="A15" s="132"/>
      <c r="B15" s="132"/>
      <c r="C15" s="234" t="str">
        <f>IF(MasterSheet!$A$1=1,MasterSheet!C261,MasterSheet!B261)</f>
        <v>Porez na dohodak fizičkih lica</v>
      </c>
      <c r="D15" s="235">
        <f>+'Cental Budget_int'!D17+'Local Government_int'!D16</f>
        <v>124151670.43000001</v>
      </c>
      <c r="E15" s="236">
        <f t="shared" si="0"/>
        <v>3.6927921008328375</v>
      </c>
      <c r="F15" s="235">
        <f>+'Cental Budget_int'!F17+'Local Government_int'!F16</f>
        <v>136822612.75</v>
      </c>
      <c r="G15" s="236">
        <f t="shared" si="1"/>
        <v>3.9568123066022731</v>
      </c>
      <c r="H15" s="363">
        <f>'Cental Budget_int'!H17+'Local Government_int'!H16</f>
        <v>135727918.74999997</v>
      </c>
      <c r="I15" s="382">
        <f t="shared" si="2"/>
        <v>3.7442184482758614</v>
      </c>
      <c r="J15" s="363">
        <f>'Cental Budget_int'!J17+'Local Government_int'!J16</f>
        <v>160048107.97000003</v>
      </c>
      <c r="K15" s="382">
        <f t="shared" si="2"/>
        <v>4.241932360720913</v>
      </c>
      <c r="L15" s="237"/>
      <c r="M15" s="263"/>
      <c r="N15" s="208"/>
      <c r="O15" s="208"/>
      <c r="P15" s="134"/>
      <c r="Q15" s="399"/>
      <c r="R15" s="399"/>
      <c r="S15" s="399"/>
      <c r="T15" s="399"/>
      <c r="U15" s="399"/>
      <c r="V15" s="134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61"/>
      <c r="CG15" s="161"/>
      <c r="CH15" s="161"/>
      <c r="CI15" s="161"/>
      <c r="CJ15" s="161"/>
      <c r="CK15" s="161"/>
      <c r="CL15" s="161"/>
      <c r="CM15" s="161"/>
      <c r="CN15" s="161"/>
      <c r="CO15" s="161"/>
      <c r="CP15" s="161"/>
      <c r="CQ15" s="161"/>
      <c r="CR15" s="161"/>
      <c r="CS15" s="161"/>
      <c r="CT15" s="161"/>
      <c r="CU15" s="161"/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  <c r="DG15" s="161"/>
      <c r="DH15" s="161"/>
      <c r="DI15" s="161"/>
      <c r="DJ15" s="161"/>
      <c r="DK15" s="161"/>
      <c r="DL15" s="161"/>
      <c r="DM15" s="161"/>
      <c r="DN15" s="161"/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1"/>
      <c r="EJ15" s="161"/>
      <c r="EK15" s="161"/>
      <c r="EL15" s="161"/>
      <c r="EM15" s="161"/>
      <c r="EN15" s="161"/>
      <c r="EO15" s="161"/>
      <c r="EP15" s="161"/>
      <c r="EQ15" s="161"/>
      <c r="ER15" s="218"/>
      <c r="ES15" s="161"/>
      <c r="ET15" s="161"/>
      <c r="EU15" s="161"/>
      <c r="EV15" s="161"/>
      <c r="EW15" s="161"/>
      <c r="EX15" s="161"/>
      <c r="EY15" s="161"/>
      <c r="EZ15" s="161"/>
      <c r="FA15" s="161"/>
      <c r="FB15" s="161"/>
      <c r="FC15" s="161"/>
      <c r="FD15" s="161"/>
      <c r="FE15" s="161"/>
      <c r="FF15" s="161"/>
      <c r="FG15" s="161"/>
      <c r="FH15" s="161"/>
      <c r="FI15" s="161"/>
      <c r="FJ15" s="161"/>
      <c r="FK15" s="161"/>
      <c r="FL15" s="161"/>
      <c r="FM15" s="161"/>
      <c r="FN15" s="161"/>
      <c r="FO15" s="161"/>
      <c r="FP15" s="161"/>
      <c r="FQ15" s="161"/>
      <c r="FR15" s="161"/>
      <c r="FS15" s="161"/>
      <c r="FT15" s="161"/>
      <c r="FU15" s="161"/>
      <c r="FV15" s="161"/>
      <c r="FW15" s="161"/>
      <c r="FX15" s="161"/>
      <c r="FY15" s="161"/>
      <c r="FZ15" s="161"/>
      <c r="GA15" s="161"/>
      <c r="GB15" s="161"/>
      <c r="GC15" s="161"/>
      <c r="GD15" s="161"/>
      <c r="GE15" s="161"/>
      <c r="GF15" s="161"/>
      <c r="GG15" s="161"/>
      <c r="GH15" s="161"/>
      <c r="GI15" s="161"/>
      <c r="GJ15" s="161"/>
      <c r="GK15" s="161"/>
      <c r="GL15" s="161"/>
      <c r="GM15" s="161"/>
      <c r="GN15" s="161"/>
      <c r="GO15" s="161"/>
      <c r="GP15" s="161"/>
      <c r="GQ15" s="161"/>
      <c r="GR15" s="161"/>
      <c r="GS15" s="161"/>
      <c r="GT15" s="161"/>
      <c r="GU15" s="161"/>
      <c r="GV15" s="161"/>
    </row>
    <row r="16" spans="1:204" ht="15" customHeight="1">
      <c r="A16" s="132"/>
      <c r="B16" s="132"/>
      <c r="C16" s="234" t="str">
        <f>IF(MasterSheet!$A$1=1,MasterSheet!C262,MasterSheet!B262)</f>
        <v>Porez na dobit pravnih lica</v>
      </c>
      <c r="D16" s="235">
        <f>+'Cental Budget_int'!D18</f>
        <v>40638726.390000008</v>
      </c>
      <c r="E16" s="236">
        <f t="shared" si="0"/>
        <v>1.2087664006543728</v>
      </c>
      <c r="F16" s="235">
        <f>+'Cental Budget_int'!F18</f>
        <v>45020371.5</v>
      </c>
      <c r="G16" s="236">
        <f t="shared" si="1"/>
        <v>1.3019570114809567</v>
      </c>
      <c r="H16" s="363">
        <f>'Cental Budget_int'!H18</f>
        <v>42151728.179999992</v>
      </c>
      <c r="I16" s="382">
        <f t="shared" si="2"/>
        <v>1.1628062946206894</v>
      </c>
      <c r="J16" s="363">
        <f>'Cental Budget_int'!J18</f>
        <v>45254590.029999994</v>
      </c>
      <c r="K16" s="382">
        <f t="shared" si="2"/>
        <v>1.199432547839915</v>
      </c>
      <c r="L16" s="237"/>
      <c r="M16" s="263"/>
      <c r="N16" s="208"/>
      <c r="O16" s="208"/>
      <c r="P16" s="134"/>
      <c r="Q16" s="399"/>
      <c r="R16" s="399"/>
      <c r="S16" s="399"/>
      <c r="T16" s="399"/>
      <c r="U16" s="399"/>
      <c r="V16" s="134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61"/>
      <c r="CN16" s="161"/>
      <c r="CO16" s="161"/>
      <c r="CP16" s="161"/>
      <c r="CQ16" s="161"/>
      <c r="CR16" s="161"/>
      <c r="CS16" s="161"/>
      <c r="CT16" s="161"/>
      <c r="CU16" s="161"/>
      <c r="CV16" s="161"/>
      <c r="CW16" s="161"/>
      <c r="CX16" s="161"/>
      <c r="CY16" s="161"/>
      <c r="CZ16" s="161"/>
      <c r="DA16" s="161"/>
      <c r="DB16" s="161"/>
      <c r="DC16" s="161"/>
      <c r="DD16" s="161"/>
      <c r="DE16" s="161"/>
      <c r="DF16" s="161"/>
      <c r="DG16" s="161"/>
      <c r="DH16" s="161"/>
      <c r="DI16" s="161"/>
      <c r="DJ16" s="161"/>
      <c r="DK16" s="161"/>
      <c r="DL16" s="161"/>
      <c r="DM16" s="161"/>
      <c r="DN16" s="161"/>
      <c r="DO16" s="161"/>
      <c r="DP16" s="161"/>
      <c r="DQ16" s="161"/>
      <c r="DR16" s="161"/>
      <c r="DS16" s="161"/>
      <c r="DT16" s="161"/>
      <c r="DU16" s="161"/>
      <c r="DV16" s="161"/>
      <c r="DW16" s="161"/>
      <c r="DX16" s="161"/>
      <c r="DY16" s="161"/>
      <c r="DZ16" s="161"/>
      <c r="EA16" s="161"/>
      <c r="EB16" s="161"/>
      <c r="EC16" s="161"/>
      <c r="ED16" s="161"/>
      <c r="EE16" s="161"/>
      <c r="EF16" s="161"/>
      <c r="EG16" s="161"/>
      <c r="EH16" s="161"/>
      <c r="EI16" s="161"/>
      <c r="EJ16" s="161"/>
      <c r="EK16" s="161"/>
      <c r="EL16" s="161"/>
      <c r="EM16" s="202"/>
      <c r="EN16" s="161"/>
      <c r="EO16" s="161"/>
      <c r="EP16" s="161"/>
      <c r="EQ16" s="161"/>
      <c r="ER16" s="218"/>
      <c r="ES16" s="161"/>
      <c r="ET16" s="161"/>
      <c r="EU16" s="161"/>
      <c r="EV16" s="161"/>
      <c r="EW16" s="161"/>
      <c r="EX16" s="161"/>
      <c r="EY16" s="161"/>
      <c r="EZ16" s="161"/>
      <c r="FA16" s="161"/>
      <c r="FB16" s="161"/>
      <c r="FC16" s="161"/>
      <c r="FD16" s="161"/>
      <c r="FE16" s="161"/>
      <c r="FF16" s="161"/>
      <c r="FG16" s="161"/>
      <c r="FH16" s="161"/>
      <c r="FI16" s="161"/>
      <c r="FJ16" s="161"/>
      <c r="FK16" s="161"/>
      <c r="FL16" s="161"/>
      <c r="FM16" s="161"/>
      <c r="FN16" s="161"/>
      <c r="FO16" s="161"/>
      <c r="FP16" s="161"/>
      <c r="FQ16" s="161"/>
      <c r="FR16" s="161"/>
      <c r="FS16" s="161"/>
      <c r="FT16" s="161"/>
      <c r="FU16" s="161"/>
      <c r="FV16" s="161"/>
      <c r="FW16" s="161"/>
      <c r="FX16" s="161"/>
      <c r="FY16" s="161"/>
      <c r="FZ16" s="161"/>
      <c r="GA16" s="161"/>
      <c r="GB16" s="161"/>
      <c r="GC16" s="161"/>
      <c r="GD16" s="161"/>
      <c r="GE16" s="161"/>
      <c r="GF16" s="161"/>
      <c r="GG16" s="161"/>
      <c r="GH16" s="161"/>
      <c r="GI16" s="161"/>
      <c r="GJ16" s="161"/>
      <c r="GK16" s="161"/>
      <c r="GL16" s="161"/>
      <c r="GM16" s="161"/>
      <c r="GN16" s="161"/>
      <c r="GO16" s="161"/>
      <c r="GP16" s="161"/>
      <c r="GQ16" s="161"/>
      <c r="GR16" s="161"/>
      <c r="GS16" s="161"/>
      <c r="GT16" s="161"/>
      <c r="GU16" s="161"/>
      <c r="GV16" s="161"/>
    </row>
    <row r="17" spans="1:204" ht="15" customHeight="1">
      <c r="A17" s="132"/>
      <c r="B17" s="132"/>
      <c r="C17" s="234" t="str">
        <f>IF(MasterSheet!$A$1=1,MasterSheet!C263,MasterSheet!B263)</f>
        <v>Porez na promet nepokretnosti</v>
      </c>
      <c r="D17" s="235">
        <f>+'Cental Budget_int'!D19+'Local Government_int'!D18</f>
        <v>14130634.390000001</v>
      </c>
      <c r="E17" s="236">
        <f t="shared" si="0"/>
        <v>0.42030441374182037</v>
      </c>
      <c r="F17" s="235">
        <f>+'Cental Budget_int'!F19+'Local Government_int'!F18</f>
        <v>14878988.949999999</v>
      </c>
      <c r="G17" s="236">
        <f t="shared" si="1"/>
        <v>0.43028974088319499</v>
      </c>
      <c r="H17" s="363">
        <f>'Cental Budget_int'!H19+'Local Government_int'!H18</f>
        <v>14563053.488000002</v>
      </c>
      <c r="I17" s="382">
        <f t="shared" si="2"/>
        <v>0.40173940656551727</v>
      </c>
      <c r="J17" s="363">
        <f>'Cental Budget_int'!J19+'Local Government_int'!J18</f>
        <v>13227449.570000002</v>
      </c>
      <c r="K17" s="382">
        <f t="shared" si="2"/>
        <v>0.35058175377683548</v>
      </c>
      <c r="L17" s="237"/>
      <c r="M17" s="263"/>
      <c r="N17" s="208"/>
      <c r="O17" s="208"/>
      <c r="P17" s="134"/>
      <c r="Q17" s="134"/>
      <c r="R17" s="134"/>
      <c r="S17" s="134"/>
      <c r="T17" s="134"/>
      <c r="U17" s="134"/>
      <c r="V17" s="134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218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  <c r="FL17" s="161"/>
      <c r="FM17" s="161"/>
      <c r="FN17" s="161"/>
      <c r="FO17" s="161"/>
      <c r="FP17" s="161"/>
      <c r="FQ17" s="161"/>
      <c r="FR17" s="161"/>
      <c r="FS17" s="161"/>
      <c r="FT17" s="161"/>
      <c r="FU17" s="161"/>
      <c r="FV17" s="161"/>
      <c r="FW17" s="161"/>
      <c r="FX17" s="161"/>
      <c r="FY17" s="161"/>
      <c r="FZ17" s="161"/>
      <c r="GA17" s="161"/>
      <c r="GB17" s="161"/>
      <c r="GC17" s="161"/>
      <c r="GD17" s="161"/>
      <c r="GE17" s="161"/>
      <c r="GF17" s="161"/>
      <c r="GG17" s="161"/>
      <c r="GH17" s="161"/>
      <c r="GI17" s="161"/>
      <c r="GJ17" s="161"/>
      <c r="GK17" s="161"/>
      <c r="GL17" s="161"/>
      <c r="GM17" s="161"/>
      <c r="GN17" s="161"/>
      <c r="GO17" s="161"/>
      <c r="GP17" s="161"/>
      <c r="GQ17" s="161"/>
      <c r="GR17" s="161"/>
      <c r="GS17" s="161"/>
      <c r="GT17" s="161"/>
      <c r="GU17" s="161"/>
      <c r="GV17" s="161"/>
    </row>
    <row r="18" spans="1:204" ht="15" customHeight="1">
      <c r="A18" s="132"/>
      <c r="B18" s="132"/>
      <c r="C18" s="234" t="str">
        <f>IF(MasterSheet!$A$1=1,MasterSheet!C264,MasterSheet!B264)</f>
        <v>Porez na dodatu vrijednost</v>
      </c>
      <c r="D18" s="235">
        <f>+'Cental Budget_int'!D20</f>
        <v>429195069.32999998</v>
      </c>
      <c r="E18" s="236">
        <f t="shared" si="0"/>
        <v>12.766063930101129</v>
      </c>
      <c r="F18" s="235">
        <f>+'Cental Budget_int'!F20</f>
        <v>497589192.80000001</v>
      </c>
      <c r="G18" s="236">
        <f t="shared" si="1"/>
        <v>14.38992431244397</v>
      </c>
      <c r="H18" s="363">
        <f>'Cental Budget_int'!H20</f>
        <v>457115481.22000003</v>
      </c>
      <c r="I18" s="382">
        <f t="shared" si="2"/>
        <v>12.610082240551726</v>
      </c>
      <c r="J18" s="363">
        <f>'Cental Budget_int'!J20</f>
        <v>500656533.33000004</v>
      </c>
      <c r="K18" s="382">
        <f t="shared" si="2"/>
        <v>13.269454898754308</v>
      </c>
      <c r="L18" s="237"/>
      <c r="M18" s="263"/>
      <c r="N18" s="208"/>
      <c r="O18" s="208"/>
      <c r="P18" s="134"/>
      <c r="Q18" s="460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6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191"/>
      <c r="AP18" s="456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6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61"/>
      <c r="CS18" s="161"/>
      <c r="CT18" s="161"/>
      <c r="CU18" s="161"/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217"/>
      <c r="EN18" s="161"/>
      <c r="EO18" s="161"/>
      <c r="EP18" s="161"/>
      <c r="EQ18" s="161"/>
      <c r="ER18" s="218"/>
      <c r="ES18" s="161"/>
      <c r="ET18" s="161"/>
      <c r="EU18" s="161"/>
      <c r="EV18" s="161"/>
      <c r="EW18" s="161"/>
      <c r="EX18" s="161"/>
      <c r="EY18" s="161"/>
      <c r="EZ18" s="161"/>
      <c r="FA18" s="161"/>
      <c r="FB18" s="161"/>
      <c r="FC18" s="161"/>
      <c r="FD18" s="161"/>
      <c r="FE18" s="161"/>
      <c r="FF18" s="161"/>
      <c r="FG18" s="161"/>
      <c r="FH18" s="161"/>
      <c r="FI18" s="161"/>
      <c r="FJ18" s="161"/>
      <c r="FK18" s="161"/>
      <c r="FL18" s="161"/>
      <c r="FM18" s="161"/>
      <c r="FN18" s="161"/>
      <c r="FO18" s="161"/>
      <c r="FP18" s="161"/>
      <c r="FQ18" s="161"/>
      <c r="FR18" s="161"/>
      <c r="FS18" s="161"/>
      <c r="FT18" s="161"/>
      <c r="FU18" s="161"/>
      <c r="FV18" s="161"/>
      <c r="FW18" s="161"/>
      <c r="FX18" s="161"/>
      <c r="FY18" s="161"/>
      <c r="FZ18" s="161"/>
      <c r="GA18" s="161"/>
      <c r="GB18" s="161"/>
      <c r="GC18" s="161"/>
      <c r="GD18" s="161"/>
      <c r="GE18" s="161"/>
      <c r="GF18" s="161"/>
      <c r="GG18" s="161"/>
      <c r="GH18" s="161"/>
      <c r="GI18" s="161"/>
      <c r="GJ18" s="161"/>
      <c r="GK18" s="161"/>
      <c r="GL18" s="161"/>
      <c r="GM18" s="161"/>
      <c r="GN18" s="161"/>
      <c r="GO18" s="161"/>
      <c r="GP18" s="161"/>
      <c r="GQ18" s="161"/>
      <c r="GR18" s="161"/>
      <c r="GS18" s="161"/>
      <c r="GT18" s="161"/>
      <c r="GU18" s="161"/>
      <c r="GV18" s="161"/>
    </row>
    <row r="19" spans="1:204" ht="15" customHeight="1">
      <c r="A19" s="132"/>
      <c r="B19" s="132"/>
      <c r="C19" s="234" t="str">
        <f>IF(MasterSheet!$A$1=1,MasterSheet!C265,MasterSheet!B265)</f>
        <v>Akcize</v>
      </c>
      <c r="D19" s="235">
        <f>+'Cental Budget_int'!D21</f>
        <v>161445470.17000002</v>
      </c>
      <c r="E19" s="236">
        <f t="shared" si="0"/>
        <v>4.802066334622249</v>
      </c>
      <c r="F19" s="235">
        <f>+'Cental Budget_int'!F21</f>
        <v>156466946.75</v>
      </c>
      <c r="G19" s="236">
        <f t="shared" si="1"/>
        <v>4.5249124251713466</v>
      </c>
      <c r="H19" s="363">
        <f>'Cental Budget_int'!H21</f>
        <v>170010238.31999999</v>
      </c>
      <c r="I19" s="382">
        <f t="shared" si="2"/>
        <v>4.6899376088275861</v>
      </c>
      <c r="J19" s="363">
        <f>'Cental Budget_int'!J21</f>
        <v>182670922.38</v>
      </c>
      <c r="K19" s="382">
        <f t="shared" si="2"/>
        <v>4.8415298802014313</v>
      </c>
      <c r="L19" s="237"/>
      <c r="M19" s="263"/>
      <c r="N19" s="208"/>
      <c r="O19" s="208"/>
      <c r="P19" s="134"/>
      <c r="Q19" s="460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C19" s="456"/>
      <c r="AD19" s="457"/>
      <c r="AE19" s="457"/>
      <c r="AF19" s="457"/>
      <c r="AG19" s="457"/>
      <c r="AH19" s="457"/>
      <c r="AI19" s="457"/>
      <c r="AJ19" s="457"/>
      <c r="AK19" s="457"/>
      <c r="AL19" s="457"/>
      <c r="AM19" s="457"/>
      <c r="AN19" s="457"/>
      <c r="AO19" s="191"/>
      <c r="AP19" s="456"/>
      <c r="AQ19" s="457"/>
      <c r="AR19" s="457"/>
      <c r="AS19" s="457"/>
      <c r="AT19" s="457"/>
      <c r="AU19" s="457"/>
      <c r="AV19" s="457"/>
      <c r="AW19" s="457"/>
      <c r="AX19" s="457"/>
      <c r="AY19" s="457"/>
      <c r="AZ19" s="457"/>
      <c r="BA19" s="457"/>
      <c r="BB19" s="456"/>
      <c r="BC19" s="457"/>
      <c r="BD19" s="457"/>
      <c r="BE19" s="457"/>
      <c r="BF19" s="457"/>
      <c r="BG19" s="457"/>
      <c r="BH19" s="457"/>
      <c r="BI19" s="457"/>
      <c r="BJ19" s="457"/>
      <c r="BK19" s="457"/>
      <c r="BL19" s="457"/>
      <c r="BM19" s="457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456"/>
      <c r="CA19" s="457"/>
      <c r="CB19" s="457"/>
      <c r="CC19" s="457"/>
      <c r="CD19" s="457"/>
      <c r="CE19" s="457"/>
      <c r="CF19" s="457"/>
      <c r="CG19" s="457"/>
      <c r="CH19" s="457"/>
      <c r="CI19" s="457"/>
      <c r="CJ19" s="457"/>
      <c r="CK19" s="457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238"/>
      <c r="EN19" s="161"/>
      <c r="EO19" s="161"/>
      <c r="EP19" s="161"/>
      <c r="EQ19" s="161"/>
      <c r="ER19" s="218"/>
      <c r="ES19" s="161"/>
      <c r="ET19" s="161"/>
      <c r="EU19" s="161"/>
      <c r="EV19" s="161"/>
      <c r="EW19" s="161"/>
      <c r="EX19" s="161"/>
      <c r="EY19" s="161"/>
      <c r="EZ19" s="161"/>
      <c r="FA19" s="161"/>
      <c r="FB19" s="161"/>
      <c r="FC19" s="161"/>
      <c r="FD19" s="161"/>
      <c r="FE19" s="161"/>
      <c r="FF19" s="161"/>
      <c r="FG19" s="161"/>
      <c r="FH19" s="161"/>
      <c r="FI19" s="161"/>
      <c r="FJ19" s="161"/>
      <c r="FK19" s="161"/>
      <c r="FL19" s="161"/>
      <c r="FM19" s="161"/>
      <c r="FN19" s="161"/>
      <c r="FO19" s="161"/>
      <c r="FP19" s="161"/>
      <c r="FQ19" s="161"/>
      <c r="FR19" s="161"/>
      <c r="FS19" s="161"/>
      <c r="FT19" s="161"/>
      <c r="FU19" s="161"/>
      <c r="FV19" s="161"/>
      <c r="FW19" s="161"/>
      <c r="FX19" s="161"/>
      <c r="FY19" s="161"/>
      <c r="FZ19" s="161"/>
      <c r="GA19" s="161"/>
      <c r="GB19" s="161"/>
      <c r="GC19" s="161"/>
      <c r="GD19" s="161"/>
      <c r="GE19" s="161"/>
      <c r="GF19" s="161"/>
      <c r="GG19" s="161"/>
      <c r="GH19" s="161"/>
      <c r="GI19" s="161"/>
      <c r="GJ19" s="161"/>
      <c r="GK19" s="161"/>
      <c r="GL19" s="161"/>
      <c r="GM19" s="161"/>
      <c r="GN19" s="161"/>
      <c r="GO19" s="161"/>
      <c r="GP19" s="161"/>
      <c r="GQ19" s="161"/>
      <c r="GR19" s="161"/>
      <c r="GS19" s="161"/>
      <c r="GT19" s="161"/>
      <c r="GU19" s="161"/>
      <c r="GV19" s="161"/>
    </row>
    <row r="20" spans="1:204" ht="19.5" customHeight="1">
      <c r="A20" s="132"/>
      <c r="B20" s="132"/>
      <c r="C20" s="234" t="str">
        <f>IF(MasterSheet!$A$1=1,MasterSheet!C266,MasterSheet!B266)</f>
        <v>Porez na međunarodnu trgovinu i transakcije</v>
      </c>
      <c r="D20" s="235">
        <f>+'Cental Budget_int'!D22</f>
        <v>22269382.640000001</v>
      </c>
      <c r="E20" s="236">
        <f t="shared" si="0"/>
        <v>0.66238496847114814</v>
      </c>
      <c r="F20" s="235">
        <f>+'Cental Budget_int'!F22</f>
        <v>22270229.460000001</v>
      </c>
      <c r="G20" s="236">
        <f t="shared" si="1"/>
        <v>0.64403914109719773</v>
      </c>
      <c r="H20" s="363">
        <f>'Cental Budget_int'!H22</f>
        <v>22887481.920000002</v>
      </c>
      <c r="I20" s="382">
        <f t="shared" si="2"/>
        <v>0.63137881158620701</v>
      </c>
      <c r="J20" s="363">
        <f>'Cental Budget_int'!J22</f>
        <v>24283642.720000003</v>
      </c>
      <c r="K20" s="382">
        <f t="shared" si="2"/>
        <v>0.64361629260535391</v>
      </c>
      <c r="L20" s="237"/>
      <c r="M20" s="263"/>
      <c r="N20" s="208"/>
      <c r="O20" s="208"/>
      <c r="P20" s="134"/>
      <c r="Q20" s="134"/>
      <c r="R20" s="134"/>
      <c r="S20" s="134"/>
      <c r="T20" s="134"/>
      <c r="U20" s="134"/>
      <c r="V20" s="134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1"/>
      <c r="EI20" s="161"/>
      <c r="EJ20" s="161"/>
      <c r="EK20" s="161"/>
      <c r="EL20" s="161"/>
      <c r="EM20" s="161"/>
      <c r="EN20" s="161"/>
      <c r="EO20" s="161"/>
      <c r="EP20" s="161"/>
      <c r="EQ20" s="161"/>
      <c r="ER20" s="218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1"/>
      <c r="FF20" s="161"/>
      <c r="FG20" s="161"/>
      <c r="FH20" s="161"/>
      <c r="FI20" s="161"/>
      <c r="FJ20" s="161"/>
      <c r="FK20" s="161"/>
      <c r="FL20" s="161"/>
      <c r="FM20" s="161"/>
      <c r="FN20" s="161"/>
      <c r="FO20" s="161"/>
      <c r="FP20" s="161"/>
      <c r="FQ20" s="161"/>
      <c r="FR20" s="161"/>
      <c r="FS20" s="161"/>
      <c r="FT20" s="161"/>
      <c r="FU20" s="161"/>
      <c r="FV20" s="161"/>
      <c r="FW20" s="161"/>
      <c r="FX20" s="161"/>
      <c r="FY20" s="161"/>
      <c r="FZ20" s="161"/>
      <c r="GA20" s="161"/>
      <c r="GB20" s="161"/>
      <c r="GC20" s="161"/>
      <c r="GD20" s="161"/>
      <c r="GE20" s="161"/>
      <c r="GF20" s="161"/>
      <c r="GG20" s="161"/>
      <c r="GH20" s="161"/>
      <c r="GI20" s="161"/>
      <c r="GJ20" s="161"/>
      <c r="GK20" s="161"/>
      <c r="GL20" s="161"/>
      <c r="GM20" s="161"/>
      <c r="GN20" s="161"/>
      <c r="GO20" s="161"/>
      <c r="GP20" s="161"/>
      <c r="GQ20" s="161"/>
      <c r="GR20" s="161"/>
      <c r="GS20" s="161"/>
      <c r="GT20" s="161"/>
      <c r="GU20" s="161"/>
      <c r="GV20" s="161"/>
    </row>
    <row r="21" spans="1:204" ht="15" customHeight="1">
      <c r="A21" s="132"/>
      <c r="B21" s="132"/>
      <c r="C21" s="234" t="str">
        <f>IF(MasterSheet!$A$1=1,MasterSheet!C267,MasterSheet!B267)</f>
        <v>Lokalni porezi</v>
      </c>
      <c r="D21" s="239">
        <f>+'Local Government_int'!D20</f>
        <v>66596000.75</v>
      </c>
      <c r="E21" s="236">
        <f t="shared" si="0"/>
        <v>1.980844757584771</v>
      </c>
      <c r="F21" s="239">
        <f>+'Local Government_int'!F20</f>
        <v>71096555.519999996</v>
      </c>
      <c r="G21" s="236">
        <f t="shared" si="1"/>
        <v>2.0560616420370748</v>
      </c>
      <c r="H21" s="363">
        <f>'Local Government_int'!H20</f>
        <v>75997609.719999999</v>
      </c>
      <c r="I21" s="382">
        <f t="shared" si="2"/>
        <v>2.0964857853793104</v>
      </c>
      <c r="J21" s="363">
        <f>'Local Government_int'!J20</f>
        <v>77411609.49000001</v>
      </c>
      <c r="K21" s="382">
        <f t="shared" si="2"/>
        <v>2.0517256689636896</v>
      </c>
      <c r="L21" s="237"/>
      <c r="M21" s="263"/>
      <c r="N21" s="208"/>
      <c r="O21" s="208"/>
      <c r="P21" s="134"/>
      <c r="Q21" s="134"/>
      <c r="R21" s="134"/>
      <c r="S21" s="134"/>
      <c r="T21" s="134"/>
      <c r="U21" s="134"/>
      <c r="V21" s="134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218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</row>
    <row r="22" spans="1:204" ht="15" customHeight="1">
      <c r="A22" s="132"/>
      <c r="B22" s="132"/>
      <c r="C22" s="234" t="str">
        <f>IF(MasterSheet!$A$1=1,MasterSheet!C268,MasterSheet!B268)</f>
        <v>Ostali republički porezi</v>
      </c>
      <c r="D22" s="235">
        <f>+'Cental Budget_int'!D23</f>
        <v>5088811.75</v>
      </c>
      <c r="E22" s="236">
        <f t="shared" si="0"/>
        <v>0.15136263384889945</v>
      </c>
      <c r="F22" s="235">
        <f>+'Cental Budget_int'!F23</f>
        <v>5971620.4600000009</v>
      </c>
      <c r="G22" s="236">
        <f t="shared" si="1"/>
        <v>0.17269500159056075</v>
      </c>
      <c r="H22" s="363">
        <f>'Cental Budget_int'!H23</f>
        <v>7119542.1799999997</v>
      </c>
      <c r="I22" s="382">
        <f t="shared" si="2"/>
        <v>0.19640116358620691</v>
      </c>
      <c r="J22" s="363">
        <f>'Cental Budget_int'!J23</f>
        <v>9199394.8100000005</v>
      </c>
      <c r="K22" s="382">
        <f t="shared" si="2"/>
        <v>0.24382175483699972</v>
      </c>
      <c r="L22" s="237"/>
      <c r="M22" s="263"/>
      <c r="N22" s="208"/>
      <c r="O22" s="208"/>
      <c r="P22" s="134"/>
      <c r="Q22" s="134"/>
      <c r="R22" s="134"/>
      <c r="S22" s="134"/>
      <c r="T22" s="134"/>
      <c r="U22" s="134"/>
      <c r="V22" s="134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  <c r="ER22" s="218"/>
      <c r="ES22" s="161"/>
      <c r="ET22" s="161"/>
      <c r="EU22" s="161"/>
      <c r="EV22" s="161"/>
      <c r="EW22" s="161"/>
      <c r="EX22" s="161"/>
      <c r="EY22" s="161"/>
      <c r="EZ22" s="161"/>
      <c r="FA22" s="161"/>
      <c r="FB22" s="161"/>
      <c r="FC22" s="161"/>
      <c r="FD22" s="161"/>
      <c r="FE22" s="161"/>
      <c r="FF22" s="161"/>
      <c r="FG22" s="161"/>
      <c r="FH22" s="161"/>
      <c r="FI22" s="161"/>
      <c r="FJ22" s="161"/>
      <c r="FK22" s="161"/>
      <c r="FL22" s="161"/>
      <c r="FM22" s="161"/>
      <c r="FN22" s="161"/>
      <c r="FO22" s="161"/>
      <c r="FP22" s="161"/>
      <c r="FQ22" s="161"/>
      <c r="FR22" s="161"/>
      <c r="FS22" s="161"/>
      <c r="FT22" s="161"/>
      <c r="FU22" s="161"/>
      <c r="FV22" s="161"/>
      <c r="FW22" s="161"/>
      <c r="FX22" s="161"/>
      <c r="FY22" s="161"/>
      <c r="FZ22" s="161"/>
      <c r="GA22" s="161"/>
      <c r="GB22" s="161"/>
      <c r="GC22" s="161"/>
      <c r="GD22" s="161"/>
      <c r="GE22" s="161"/>
      <c r="GF22" s="161"/>
      <c r="GG22" s="161"/>
      <c r="GH22" s="161"/>
      <c r="GI22" s="161"/>
      <c r="GJ22" s="161"/>
      <c r="GK22" s="161"/>
      <c r="GL22" s="161"/>
      <c r="GM22" s="161"/>
      <c r="GN22" s="161"/>
      <c r="GO22" s="161"/>
      <c r="GP22" s="161"/>
      <c r="GQ22" s="161"/>
      <c r="GR22" s="161"/>
      <c r="GS22" s="161"/>
      <c r="GT22" s="161"/>
      <c r="GU22" s="161"/>
      <c r="GV22" s="161"/>
    </row>
    <row r="23" spans="1:204" ht="15" customHeight="1">
      <c r="A23" s="132"/>
      <c r="B23" s="132"/>
      <c r="C23" s="240" t="str">
        <f>IF(MasterSheet!$A$1=1,MasterSheet!C269,MasterSheet!B269)</f>
        <v>Doprinosi</v>
      </c>
      <c r="D23" s="241">
        <f>SUM(D24:D27)</f>
        <v>398494284.19</v>
      </c>
      <c r="E23" s="242">
        <f t="shared" si="0"/>
        <v>11.852893640392622</v>
      </c>
      <c r="F23" s="241">
        <f>SUM(F24:F27)</f>
        <v>444303244.55000001</v>
      </c>
      <c r="G23" s="242">
        <f t="shared" si="1"/>
        <v>12.848932720726452</v>
      </c>
      <c r="H23" s="364">
        <f>SUM(H24:H27)</f>
        <v>437288820.67000002</v>
      </c>
      <c r="I23" s="383">
        <f t="shared" si="2"/>
        <v>12.063139880551725</v>
      </c>
      <c r="J23" s="364">
        <f>SUM(J24:J27)</f>
        <v>462885204.29000008</v>
      </c>
      <c r="K23" s="383">
        <f t="shared" si="2"/>
        <v>12.26835950940896</v>
      </c>
      <c r="L23" s="229"/>
      <c r="M23" s="263"/>
      <c r="N23" s="398"/>
      <c r="O23" s="398"/>
      <c r="P23" s="134"/>
      <c r="Q23" s="134"/>
      <c r="R23" s="134"/>
      <c r="S23" s="134"/>
      <c r="T23" s="134"/>
      <c r="U23" s="134"/>
      <c r="V23" s="134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93"/>
      <c r="CO23" s="193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218"/>
      <c r="ES23" s="161"/>
      <c r="ET23" s="161"/>
      <c r="EU23" s="161"/>
      <c r="EV23" s="161"/>
      <c r="EW23" s="161"/>
      <c r="EX23" s="161"/>
      <c r="EY23" s="161"/>
      <c r="EZ23" s="161"/>
      <c r="FA23" s="161"/>
      <c r="FB23" s="161"/>
      <c r="FC23" s="161"/>
      <c r="FD23" s="161"/>
      <c r="FE23" s="161"/>
      <c r="FF23" s="161"/>
      <c r="FG23" s="161"/>
      <c r="FH23" s="161"/>
      <c r="FI23" s="161"/>
      <c r="FJ23" s="161"/>
      <c r="FK23" s="161"/>
      <c r="FL23" s="161"/>
      <c r="FM23" s="161"/>
      <c r="FN23" s="161"/>
      <c r="FO23" s="161"/>
      <c r="FP23" s="161"/>
      <c r="FQ23" s="161"/>
      <c r="FR23" s="161"/>
      <c r="FS23" s="161"/>
      <c r="FT23" s="161"/>
      <c r="FU23" s="161"/>
      <c r="FV23" s="161"/>
      <c r="FW23" s="161"/>
      <c r="FX23" s="161"/>
      <c r="FY23" s="161"/>
      <c r="FZ23" s="161"/>
      <c r="GA23" s="161"/>
      <c r="GB23" s="161"/>
      <c r="GC23" s="161"/>
      <c r="GD23" s="161"/>
      <c r="GE23" s="161"/>
      <c r="GF23" s="161"/>
      <c r="GG23" s="161"/>
      <c r="GH23" s="161"/>
      <c r="GI23" s="161"/>
      <c r="GJ23" s="161"/>
      <c r="GK23" s="161"/>
      <c r="GL23" s="161"/>
      <c r="GM23" s="161"/>
      <c r="GN23" s="161"/>
      <c r="GO23" s="161"/>
      <c r="GP23" s="161"/>
      <c r="GQ23" s="161"/>
      <c r="GR23" s="161"/>
      <c r="GS23" s="161"/>
      <c r="GT23" s="161"/>
      <c r="GU23" s="161"/>
      <c r="GV23" s="161"/>
    </row>
    <row r="24" spans="1:204" ht="15" customHeight="1">
      <c r="A24" s="132"/>
      <c r="B24" s="132"/>
      <c r="C24" s="234" t="str">
        <f>IF(MasterSheet!$A$1=1,MasterSheet!C270,MasterSheet!B270)</f>
        <v>Doprinosi za penzijsko i invalidsko osiguranje</v>
      </c>
      <c r="D24" s="235">
        <f>+'Cental Budget_int'!D25</f>
        <v>241949355.72999999</v>
      </c>
      <c r="E24" s="236">
        <f t="shared" si="0"/>
        <v>7.196589997917906</v>
      </c>
      <c r="F24" s="235">
        <f>+'Cental Budget_int'!F25</f>
        <v>270120228.04000002</v>
      </c>
      <c r="G24" s="236">
        <f t="shared" si="1"/>
        <v>7.8116842025506807</v>
      </c>
      <c r="H24" s="335">
        <f>'Cental Budget_int'!H25</f>
        <v>264099239.14000005</v>
      </c>
      <c r="I24" s="382">
        <f t="shared" si="2"/>
        <v>7.2854962521379321</v>
      </c>
      <c r="J24" s="335">
        <f>'Cental Budget_int'!J25</f>
        <v>273553324.41000003</v>
      </c>
      <c r="K24" s="382">
        <f t="shared" si="2"/>
        <v>7.2502868913331575</v>
      </c>
      <c r="L24" s="237"/>
      <c r="M24" s="263"/>
      <c r="N24" s="208"/>
      <c r="O24" s="208"/>
      <c r="P24" s="134"/>
      <c r="Q24" s="134"/>
      <c r="R24" s="134"/>
      <c r="S24" s="134"/>
      <c r="T24" s="134"/>
      <c r="U24" s="134"/>
      <c r="V24" s="134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93"/>
      <c r="CO24" s="193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218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</row>
    <row r="25" spans="1:204" ht="15" customHeight="1">
      <c r="A25" s="132"/>
      <c r="B25" s="132"/>
      <c r="C25" s="234" t="str">
        <f>IF(MasterSheet!$A$1=1,MasterSheet!C271,MasterSheet!B271)</f>
        <v>Doprinosi za zdravstveno osiguranje</v>
      </c>
      <c r="D25" s="235">
        <f>+'Cental Budget_int'!D26</f>
        <v>134703897.09</v>
      </c>
      <c r="E25" s="236">
        <f t="shared" si="0"/>
        <v>4.0066596397977401</v>
      </c>
      <c r="F25" s="235">
        <f>+'Cental Budget_int'!F26</f>
        <v>151034703.57999998</v>
      </c>
      <c r="G25" s="236">
        <f t="shared" si="1"/>
        <v>4.3678158298389187</v>
      </c>
      <c r="H25" s="335">
        <f>'Cental Budget_int'!H26</f>
        <v>150309788.34999993</v>
      </c>
      <c r="I25" s="382">
        <f t="shared" si="2"/>
        <v>4.1464769199999978</v>
      </c>
      <c r="J25" s="335">
        <f>'Cental Budget_int'!J26</f>
        <v>164379366.90000004</v>
      </c>
      <c r="K25" s="382">
        <f t="shared" si="2"/>
        <v>4.3567285157699454</v>
      </c>
      <c r="L25" s="237"/>
      <c r="M25" s="263"/>
      <c r="N25" s="208"/>
      <c r="O25" s="208"/>
      <c r="P25" s="134"/>
      <c r="Q25" s="134"/>
      <c r="R25" s="134"/>
      <c r="S25" s="134"/>
      <c r="T25" s="134"/>
      <c r="U25" s="134"/>
      <c r="V25" s="134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93"/>
      <c r="CO25" s="193"/>
      <c r="CP25" s="161"/>
      <c r="CQ25" s="161"/>
      <c r="CR25" s="161"/>
      <c r="CS25" s="161"/>
      <c r="CT25" s="161"/>
      <c r="CU25" s="161"/>
      <c r="CV25" s="161"/>
      <c r="CW25" s="278"/>
      <c r="CX25" s="278"/>
      <c r="CY25" s="278"/>
      <c r="CZ25" s="161"/>
      <c r="DA25" s="161"/>
      <c r="DB25" s="161"/>
      <c r="DC25" s="161"/>
      <c r="DD25" s="161"/>
      <c r="DE25" s="161"/>
      <c r="DF25" s="161"/>
      <c r="DG25" s="161"/>
      <c r="DH25" s="161"/>
      <c r="DI25" s="161"/>
      <c r="DJ25" s="161"/>
      <c r="DK25" s="161"/>
      <c r="DL25" s="161"/>
      <c r="DM25" s="161"/>
      <c r="DN25" s="161"/>
      <c r="DO25" s="161"/>
      <c r="DP25" s="161"/>
      <c r="DQ25" s="161"/>
      <c r="DR25" s="161"/>
      <c r="DS25" s="161"/>
      <c r="DT25" s="161"/>
      <c r="DU25" s="161"/>
      <c r="DV25" s="161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1"/>
      <c r="EJ25" s="161"/>
      <c r="EK25" s="161"/>
      <c r="EL25" s="161"/>
      <c r="EM25" s="161"/>
      <c r="EN25" s="161"/>
      <c r="EO25" s="161"/>
      <c r="EP25" s="161"/>
      <c r="EQ25" s="161"/>
      <c r="ER25" s="218"/>
      <c r="ES25" s="161"/>
      <c r="ET25" s="161"/>
      <c r="EU25" s="161"/>
      <c r="EV25" s="161"/>
      <c r="EW25" s="161"/>
      <c r="EX25" s="161"/>
      <c r="EY25" s="161"/>
      <c r="EZ25" s="161"/>
      <c r="FA25" s="161"/>
      <c r="FB25" s="161"/>
      <c r="FC25" s="161"/>
      <c r="FD25" s="161"/>
      <c r="FE25" s="161"/>
      <c r="FF25" s="161"/>
      <c r="FG25" s="161"/>
      <c r="FH25" s="161"/>
      <c r="FI25" s="161"/>
      <c r="FJ25" s="161"/>
      <c r="FK25" s="161"/>
      <c r="FL25" s="161"/>
      <c r="FM25" s="161"/>
      <c r="FN25" s="161"/>
      <c r="FO25" s="161"/>
      <c r="FP25" s="161"/>
      <c r="FQ25" s="161"/>
      <c r="FR25" s="161"/>
      <c r="FS25" s="161"/>
      <c r="FT25" s="161"/>
      <c r="FU25" s="161"/>
      <c r="FV25" s="161"/>
      <c r="FW25" s="161"/>
      <c r="FX25" s="161"/>
      <c r="FY25" s="161"/>
      <c r="FZ25" s="161"/>
      <c r="GA25" s="161"/>
      <c r="GB25" s="161"/>
      <c r="GC25" s="161"/>
      <c r="GD25" s="161"/>
      <c r="GE25" s="161"/>
      <c r="GF25" s="161"/>
      <c r="GG25" s="161"/>
      <c r="GH25" s="161"/>
      <c r="GI25" s="161"/>
      <c r="GJ25" s="161"/>
      <c r="GK25" s="161"/>
      <c r="GL25" s="161"/>
      <c r="GM25" s="161"/>
      <c r="GN25" s="161"/>
      <c r="GO25" s="161"/>
      <c r="GP25" s="161"/>
      <c r="GQ25" s="161"/>
      <c r="GR25" s="161"/>
      <c r="GS25" s="161"/>
      <c r="GT25" s="161"/>
      <c r="GU25" s="161"/>
      <c r="GV25" s="161"/>
    </row>
    <row r="26" spans="1:204" ht="15" customHeight="1">
      <c r="A26" s="132"/>
      <c r="B26" s="132"/>
      <c r="C26" s="234" t="str">
        <f>IF(MasterSheet!$A$1=1,MasterSheet!C272,MasterSheet!B272)</f>
        <v>Doprinosi za osiguranje od nezaposlenosti</v>
      </c>
      <c r="D26" s="235">
        <f>+'Cental Budget_int'!D27</f>
        <v>10770190.189999999</v>
      </c>
      <c r="E26" s="236">
        <f t="shared" si="0"/>
        <v>0.32035068976799519</v>
      </c>
      <c r="F26" s="235">
        <f>+'Cental Budget_int'!F27</f>
        <v>12160117.389999999</v>
      </c>
      <c r="G26" s="236">
        <f t="shared" si="1"/>
        <v>0.35166191590271545</v>
      </c>
      <c r="H26" s="335">
        <f>'Cental Budget_int'!H27</f>
        <v>12114496.520000001</v>
      </c>
      <c r="I26" s="382">
        <f t="shared" si="2"/>
        <v>0.3341930074482759</v>
      </c>
      <c r="J26" s="335">
        <f>'Cental Budget_int'!J27</f>
        <v>12989910.719999999</v>
      </c>
      <c r="K26" s="382">
        <f t="shared" si="2"/>
        <v>0.34428599840975349</v>
      </c>
      <c r="L26" s="237"/>
      <c r="M26" s="263"/>
      <c r="N26" s="208"/>
      <c r="O26" s="208"/>
      <c r="P26" s="134"/>
      <c r="Q26" s="134"/>
      <c r="R26" s="134"/>
      <c r="S26" s="134"/>
      <c r="T26" s="134"/>
      <c r="U26" s="134"/>
      <c r="V26" s="134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93"/>
      <c r="CO26" s="193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218"/>
      <c r="ES26" s="161"/>
      <c r="ET26" s="161"/>
      <c r="EU26" s="161"/>
      <c r="EV26" s="161"/>
      <c r="EW26" s="161"/>
      <c r="EX26" s="161"/>
      <c r="EY26" s="161"/>
      <c r="EZ26" s="161"/>
      <c r="FA26" s="161"/>
      <c r="FB26" s="161"/>
      <c r="FC26" s="161"/>
      <c r="FD26" s="161"/>
      <c r="FE26" s="161"/>
      <c r="FF26" s="161"/>
      <c r="FG26" s="161"/>
      <c r="FH26" s="161"/>
      <c r="FI26" s="161"/>
      <c r="FJ26" s="161"/>
      <c r="FK26" s="161"/>
      <c r="FL26" s="161"/>
      <c r="FM26" s="161"/>
      <c r="FN26" s="161"/>
      <c r="FO26" s="161"/>
      <c r="FP26" s="161"/>
      <c r="FQ26" s="161"/>
      <c r="FR26" s="161"/>
      <c r="FS26" s="161"/>
      <c r="FT26" s="161"/>
      <c r="FU26" s="161"/>
      <c r="FV26" s="161"/>
      <c r="FW26" s="161"/>
      <c r="FX26" s="161"/>
      <c r="FY26" s="161"/>
      <c r="FZ26" s="161"/>
      <c r="GA26" s="161"/>
      <c r="GB26" s="161"/>
      <c r="GC26" s="161"/>
      <c r="GD26" s="161"/>
      <c r="GE26" s="161"/>
      <c r="GF26" s="161"/>
      <c r="GG26" s="161"/>
      <c r="GH26" s="161"/>
      <c r="GI26" s="161"/>
      <c r="GJ26" s="161"/>
      <c r="GK26" s="161"/>
      <c r="GL26" s="161"/>
      <c r="GM26" s="161"/>
      <c r="GN26" s="161"/>
      <c r="GO26" s="161"/>
      <c r="GP26" s="161"/>
      <c r="GQ26" s="161"/>
      <c r="GR26" s="161"/>
      <c r="GS26" s="161"/>
      <c r="GT26" s="161"/>
      <c r="GU26" s="161"/>
      <c r="GV26" s="161"/>
    </row>
    <row r="27" spans="1:204" ht="15" customHeight="1">
      <c r="A27" s="132"/>
      <c r="B27" s="132"/>
      <c r="C27" s="234" t="str">
        <f>IF(MasterSheet!$A$1=1,MasterSheet!C273,MasterSheet!B273)</f>
        <v>Ostali doprinosi</v>
      </c>
      <c r="D27" s="235">
        <f>+'Cental Budget_int'!D28</f>
        <v>11070841.180000002</v>
      </c>
      <c r="E27" s="236">
        <f t="shared" si="0"/>
        <v>0.32929331290898278</v>
      </c>
      <c r="F27" s="235">
        <f>+'Cental Budget_int'!F28</f>
        <v>10988195.539999999</v>
      </c>
      <c r="G27" s="236">
        <f t="shared" si="1"/>
        <v>0.31777077243413632</v>
      </c>
      <c r="H27" s="335">
        <f>'Cental Budget_int'!H28</f>
        <v>10765296.66</v>
      </c>
      <c r="I27" s="382">
        <f t="shared" si="2"/>
        <v>0.29697370096551723</v>
      </c>
      <c r="J27" s="335">
        <f>'Cental Budget_int'!J28</f>
        <v>11962602.260000002</v>
      </c>
      <c r="K27" s="382">
        <f t="shared" si="2"/>
        <v>0.31705810389610395</v>
      </c>
      <c r="L27" s="237"/>
      <c r="M27" s="263"/>
      <c r="N27" s="208"/>
      <c r="O27" s="208"/>
      <c r="P27" s="134"/>
      <c r="Q27" s="134"/>
      <c r="R27" s="134"/>
      <c r="S27" s="134"/>
      <c r="T27" s="134"/>
      <c r="U27" s="134"/>
      <c r="V27" s="134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93"/>
      <c r="CO27" s="193"/>
      <c r="CP27" s="161"/>
      <c r="CQ27" s="161"/>
      <c r="CR27" s="161"/>
      <c r="CS27" s="161"/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1"/>
      <c r="DF27" s="161"/>
      <c r="DG27" s="161"/>
      <c r="DH27" s="161"/>
      <c r="DI27" s="161"/>
      <c r="DJ27" s="161"/>
      <c r="DK27" s="161"/>
      <c r="DL27" s="161"/>
      <c r="DM27" s="161"/>
      <c r="DN27" s="161"/>
      <c r="DO27" s="161"/>
      <c r="DP27" s="161"/>
      <c r="DQ27" s="161"/>
      <c r="DR27" s="161"/>
      <c r="DS27" s="161"/>
      <c r="DT27" s="161"/>
      <c r="DU27" s="161"/>
      <c r="DV27" s="161"/>
      <c r="DW27" s="161"/>
      <c r="DX27" s="161"/>
      <c r="DY27" s="161"/>
      <c r="DZ27" s="161"/>
      <c r="EA27" s="161"/>
      <c r="EB27" s="161"/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Q27" s="161"/>
      <c r="ER27" s="218"/>
      <c r="ES27" s="161"/>
      <c r="ET27" s="161"/>
      <c r="EU27" s="161"/>
      <c r="EV27" s="161"/>
      <c r="EW27" s="161"/>
      <c r="EX27" s="161"/>
      <c r="EY27" s="161"/>
      <c r="EZ27" s="161"/>
      <c r="FA27" s="161"/>
      <c r="FB27" s="161"/>
      <c r="FC27" s="161"/>
      <c r="FD27" s="161"/>
      <c r="FE27" s="161"/>
      <c r="FF27" s="161"/>
      <c r="FG27" s="161"/>
      <c r="FH27" s="161"/>
      <c r="FI27" s="161"/>
      <c r="FJ27" s="161"/>
      <c r="FK27" s="161"/>
      <c r="FL27" s="161"/>
      <c r="FM27" s="161"/>
      <c r="FN27" s="161"/>
      <c r="FO27" s="161"/>
      <c r="FP27" s="161"/>
      <c r="FQ27" s="161"/>
      <c r="FR27" s="161"/>
      <c r="FS27" s="161"/>
      <c r="FT27" s="161"/>
      <c r="FU27" s="161"/>
      <c r="FV27" s="161"/>
      <c r="FW27" s="161"/>
      <c r="FX27" s="161"/>
      <c r="FY27" s="161"/>
      <c r="FZ27" s="161"/>
      <c r="GA27" s="161"/>
      <c r="GB27" s="161"/>
      <c r="GC27" s="161"/>
      <c r="GD27" s="161"/>
      <c r="GE27" s="161"/>
      <c r="GF27" s="161"/>
      <c r="GG27" s="161"/>
      <c r="GH27" s="161"/>
      <c r="GI27" s="161"/>
      <c r="GJ27" s="161"/>
      <c r="GK27" s="161"/>
      <c r="GL27" s="161"/>
      <c r="GM27" s="161"/>
      <c r="GN27" s="161"/>
      <c r="GO27" s="161"/>
      <c r="GP27" s="161"/>
      <c r="GQ27" s="161"/>
      <c r="GR27" s="161"/>
      <c r="GS27" s="161"/>
      <c r="GT27" s="161"/>
      <c r="GU27" s="161"/>
      <c r="GV27" s="161"/>
    </row>
    <row r="28" spans="1:204" ht="15" customHeight="1">
      <c r="A28" s="132"/>
      <c r="B28" s="132"/>
      <c r="C28" s="240" t="str">
        <f>IF(MasterSheet!$A$1=1,MasterSheet!C274,MasterSheet!B274)</f>
        <v>Takse</v>
      </c>
      <c r="D28" s="241">
        <f>+'Cental Budget_int'!D29+'Local Government_int'!D29</f>
        <v>33296762.52</v>
      </c>
      <c r="E28" s="242">
        <f t="shared" si="0"/>
        <v>0.99038555978584164</v>
      </c>
      <c r="F28" s="241">
        <v>20784867.41</v>
      </c>
      <c r="G28" s="242">
        <f t="shared" si="1"/>
        <v>0.6010835307556609</v>
      </c>
      <c r="H28" s="364">
        <f>'Cental Budget_int'!H29+'Local Government_int'!H29</f>
        <v>18436067</v>
      </c>
      <c r="I28" s="383">
        <f t="shared" si="2"/>
        <v>0.50858115862068964</v>
      </c>
      <c r="J28" s="364">
        <f>'Cental Budget_int'!J29+'Local Government_int'!J29</f>
        <v>18926209.509999998</v>
      </c>
      <c r="K28" s="383">
        <f t="shared" si="2"/>
        <v>0.50162230347203818</v>
      </c>
      <c r="L28" s="229"/>
      <c r="M28" s="263"/>
      <c r="N28" s="398"/>
      <c r="O28" s="398"/>
      <c r="P28" s="134"/>
      <c r="Q28" s="134"/>
      <c r="R28" s="134"/>
      <c r="S28" s="134"/>
      <c r="T28" s="134"/>
      <c r="U28" s="134"/>
      <c r="V28" s="134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94"/>
      <c r="CO28" s="194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1"/>
      <c r="DS28" s="161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61"/>
      <c r="EF28" s="161"/>
      <c r="EG28" s="161"/>
      <c r="EH28" s="161"/>
      <c r="EI28" s="161"/>
      <c r="EJ28" s="161"/>
      <c r="EK28" s="161"/>
      <c r="EL28" s="161"/>
      <c r="EM28" s="161"/>
      <c r="EN28" s="161"/>
      <c r="EO28" s="161"/>
      <c r="EP28" s="161"/>
      <c r="EQ28" s="161"/>
      <c r="ER28" s="218"/>
      <c r="ES28" s="161"/>
      <c r="ET28" s="161"/>
      <c r="EU28" s="161"/>
      <c r="EV28" s="161"/>
      <c r="EW28" s="161"/>
      <c r="EX28" s="161"/>
      <c r="EY28" s="161"/>
      <c r="EZ28" s="161"/>
      <c r="FA28" s="161"/>
      <c r="FB28" s="161"/>
      <c r="FC28" s="161"/>
      <c r="FD28" s="161"/>
      <c r="FE28" s="161"/>
      <c r="FF28" s="161"/>
      <c r="FG28" s="161"/>
      <c r="FH28" s="161"/>
      <c r="FI28" s="161"/>
      <c r="FJ28" s="161"/>
      <c r="FK28" s="161"/>
      <c r="FL28" s="161"/>
      <c r="FM28" s="161"/>
      <c r="FN28" s="161"/>
      <c r="FO28" s="161"/>
      <c r="FP28" s="161"/>
      <c r="FQ28" s="161"/>
      <c r="FR28" s="161"/>
      <c r="FS28" s="161"/>
      <c r="FT28" s="161"/>
      <c r="FU28" s="161"/>
      <c r="FV28" s="161"/>
      <c r="FW28" s="161"/>
      <c r="FX28" s="161"/>
      <c r="FY28" s="161"/>
      <c r="FZ28" s="161"/>
      <c r="GA28" s="161"/>
      <c r="GB28" s="161"/>
      <c r="GC28" s="161"/>
      <c r="GD28" s="161"/>
      <c r="GE28" s="161"/>
      <c r="GF28" s="161"/>
      <c r="GG28" s="161"/>
      <c r="GH28" s="161"/>
      <c r="GI28" s="161"/>
      <c r="GJ28" s="161"/>
      <c r="GK28" s="161"/>
      <c r="GL28" s="161"/>
      <c r="GM28" s="161"/>
      <c r="GN28" s="161"/>
      <c r="GO28" s="161"/>
      <c r="GP28" s="161"/>
      <c r="GQ28" s="161"/>
      <c r="GR28" s="161"/>
      <c r="GS28" s="161"/>
      <c r="GT28" s="161"/>
      <c r="GU28" s="161"/>
      <c r="GV28" s="161"/>
    </row>
    <row r="29" spans="1:204" ht="15" customHeight="1">
      <c r="A29" s="132"/>
      <c r="B29" s="132"/>
      <c r="C29" s="240" t="str">
        <f>IF(MasterSheet!$A$1=1,MasterSheet!C275,MasterSheet!B275)</f>
        <v>Naknade</v>
      </c>
      <c r="D29" s="241">
        <f>+'Cental Budget_int'!D34+'Local Government_int'!D35</f>
        <v>68235145.780000001</v>
      </c>
      <c r="E29" s="242">
        <f t="shared" si="0"/>
        <v>2.0295998149910766</v>
      </c>
      <c r="F29" s="241">
        <f>+'Cental Budget_int'!F34+'Local Government_int'!F35</f>
        <v>71853732.310000002</v>
      </c>
      <c r="G29" s="242">
        <f t="shared" si="1"/>
        <v>2.0779586543856099</v>
      </c>
      <c r="H29" s="364">
        <f>'Cental Budget_int'!H34+'Local Government_int'!H35</f>
        <v>83690687.739999995</v>
      </c>
      <c r="I29" s="383">
        <f t="shared" si="2"/>
        <v>2.3087086273103448</v>
      </c>
      <c r="J29" s="364">
        <f>'Cental Budget_int'!J34+'Local Government_int'!J35</f>
        <v>120229583.41</v>
      </c>
      <c r="K29" s="383">
        <f t="shared" si="2"/>
        <v>3.1865778799363897</v>
      </c>
      <c r="L29" s="229"/>
      <c r="M29" s="263"/>
      <c r="N29" s="134"/>
      <c r="O29" s="134"/>
      <c r="P29" s="134"/>
      <c r="Q29" s="134"/>
      <c r="R29" s="134"/>
      <c r="S29" s="134"/>
      <c r="T29" s="134"/>
      <c r="U29" s="134"/>
      <c r="V29" s="134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1"/>
      <c r="DN29" s="161"/>
      <c r="DO29" s="161"/>
      <c r="DP29" s="161"/>
      <c r="DQ29" s="161"/>
      <c r="DR29" s="161"/>
      <c r="DS29" s="161"/>
      <c r="DT29" s="161"/>
      <c r="DU29" s="161"/>
      <c r="DV29" s="161"/>
      <c r="DW29" s="161"/>
      <c r="DX29" s="161"/>
      <c r="DY29" s="161"/>
      <c r="DZ29" s="161"/>
      <c r="EA29" s="161"/>
      <c r="EB29" s="161"/>
      <c r="EC29" s="161"/>
      <c r="ED29" s="161"/>
      <c r="EE29" s="161"/>
      <c r="EF29" s="161"/>
      <c r="EG29" s="161"/>
      <c r="EH29" s="161"/>
      <c r="EI29" s="161"/>
      <c r="EJ29" s="161"/>
      <c r="EK29" s="161"/>
      <c r="EL29" s="161"/>
      <c r="EM29" s="161"/>
      <c r="EN29" s="161"/>
      <c r="EO29" s="161"/>
      <c r="EP29" s="161"/>
      <c r="EQ29" s="161"/>
      <c r="ER29" s="218"/>
      <c r="ES29" s="161"/>
      <c r="ET29" s="161"/>
      <c r="EU29" s="161"/>
      <c r="EV29" s="161"/>
      <c r="EW29" s="161"/>
      <c r="EX29" s="161"/>
      <c r="EY29" s="161"/>
      <c r="EZ29" s="161"/>
      <c r="FA29" s="161"/>
      <c r="FB29" s="161"/>
      <c r="FC29" s="161"/>
      <c r="FD29" s="161"/>
      <c r="FE29" s="161"/>
      <c r="FF29" s="161"/>
      <c r="FG29" s="161"/>
      <c r="FH29" s="161"/>
      <c r="FI29" s="161"/>
      <c r="FJ29" s="161"/>
      <c r="FK29" s="161"/>
      <c r="FL29" s="161"/>
      <c r="FM29" s="161"/>
      <c r="FN29" s="161"/>
      <c r="FO29" s="161"/>
      <c r="FP29" s="161"/>
      <c r="FQ29" s="161"/>
      <c r="FR29" s="161"/>
      <c r="FS29" s="161"/>
      <c r="FT29" s="161"/>
      <c r="FU29" s="161"/>
      <c r="FV29" s="161"/>
      <c r="FW29" s="161"/>
      <c r="FX29" s="161"/>
      <c r="FY29" s="161"/>
      <c r="FZ29" s="161"/>
      <c r="GA29" s="161"/>
      <c r="GB29" s="161"/>
      <c r="GC29" s="161"/>
      <c r="GD29" s="161"/>
      <c r="GE29" s="161"/>
      <c r="GF29" s="161"/>
      <c r="GG29" s="161"/>
      <c r="GH29" s="161"/>
      <c r="GI29" s="161"/>
      <c r="GJ29" s="161"/>
      <c r="GK29" s="161"/>
      <c r="GL29" s="161"/>
      <c r="GM29" s="161"/>
      <c r="GN29" s="161"/>
      <c r="GO29" s="161"/>
      <c r="GP29" s="161"/>
      <c r="GQ29" s="161"/>
      <c r="GR29" s="161"/>
      <c r="GS29" s="161"/>
      <c r="GT29" s="161"/>
      <c r="GU29" s="161"/>
      <c r="GV29" s="161"/>
    </row>
    <row r="30" spans="1:204" ht="15" customHeight="1">
      <c r="A30" s="132"/>
      <c r="B30" s="132"/>
      <c r="C30" s="240" t="str">
        <f>IF(MasterSheet!$A$1=1,MasterSheet!C276,MasterSheet!B276)</f>
        <v>Ostali prihodi</v>
      </c>
      <c r="D30" s="241">
        <f>+'Cental Budget_int'!D41+'Local Government_int'!D45</f>
        <v>50006225.780000001</v>
      </c>
      <c r="E30" s="242">
        <f t="shared" si="0"/>
        <v>1.4873951748958953</v>
      </c>
      <c r="F30" s="241">
        <v>44805553.850000001</v>
      </c>
      <c r="G30" s="242">
        <f t="shared" si="1"/>
        <v>1.2957446383643252</v>
      </c>
      <c r="H30" s="364">
        <f>'Cental Budget_int'!H41+'Local Government_int'!H45</f>
        <v>39059790.25</v>
      </c>
      <c r="I30" s="383">
        <f t="shared" si="2"/>
        <v>1.0775114551724136</v>
      </c>
      <c r="J30" s="364">
        <f>'Cental Budget_int'!J41+'Local Government_int'!J45</f>
        <v>47469935.149999999</v>
      </c>
      <c r="K30" s="383">
        <f t="shared" si="2"/>
        <v>1.2581482944606415</v>
      </c>
      <c r="L30" s="229"/>
      <c r="M30" s="263"/>
      <c r="N30" s="134"/>
      <c r="O30" s="134"/>
      <c r="P30" s="134"/>
      <c r="Q30" s="134"/>
      <c r="R30" s="134"/>
      <c r="S30" s="134"/>
      <c r="T30" s="134"/>
      <c r="U30" s="134"/>
      <c r="V30" s="134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1"/>
      <c r="CB30" s="161"/>
      <c r="CC30" s="161"/>
      <c r="CD30" s="161"/>
      <c r="CE30" s="161"/>
      <c r="CF30" s="161"/>
      <c r="CG30" s="161"/>
      <c r="CH30" s="161"/>
      <c r="CI30" s="161"/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  <c r="DG30" s="161"/>
      <c r="DH30" s="161"/>
      <c r="DI30" s="161"/>
      <c r="DJ30" s="161"/>
      <c r="DK30" s="161"/>
      <c r="DL30" s="161"/>
      <c r="DM30" s="161"/>
      <c r="DN30" s="161"/>
      <c r="DO30" s="161"/>
      <c r="DP30" s="161"/>
      <c r="DQ30" s="161"/>
      <c r="DR30" s="161"/>
      <c r="DS30" s="161"/>
      <c r="DT30" s="161"/>
      <c r="DU30" s="161"/>
      <c r="DV30" s="161"/>
      <c r="DW30" s="161"/>
      <c r="DX30" s="161"/>
      <c r="DY30" s="161"/>
      <c r="DZ30" s="161"/>
      <c r="EA30" s="161"/>
      <c r="EB30" s="161"/>
      <c r="EC30" s="161"/>
      <c r="ED30" s="161"/>
      <c r="EE30" s="161"/>
      <c r="EF30" s="161"/>
      <c r="EG30" s="161"/>
      <c r="EH30" s="161"/>
      <c r="EI30" s="161"/>
      <c r="EJ30" s="161"/>
      <c r="EK30" s="161"/>
      <c r="EL30" s="161"/>
      <c r="EM30" s="161"/>
      <c r="EN30" s="161"/>
      <c r="EO30" s="161"/>
      <c r="EP30" s="161"/>
      <c r="EQ30" s="161"/>
      <c r="ER30" s="218"/>
      <c r="ES30" s="161"/>
      <c r="ET30" s="161"/>
      <c r="EU30" s="161"/>
      <c r="EV30" s="161"/>
      <c r="EW30" s="161"/>
      <c r="EX30" s="161"/>
      <c r="EY30" s="161"/>
      <c r="EZ30" s="161"/>
      <c r="FA30" s="161"/>
      <c r="FB30" s="161"/>
      <c r="FC30" s="161"/>
      <c r="FD30" s="161"/>
      <c r="FE30" s="161"/>
      <c r="FF30" s="161"/>
      <c r="FG30" s="161"/>
      <c r="FH30" s="161"/>
      <c r="FI30" s="161"/>
      <c r="FJ30" s="161"/>
      <c r="FK30" s="161"/>
      <c r="FL30" s="161"/>
      <c r="FM30" s="161"/>
      <c r="FN30" s="161"/>
      <c r="FO30" s="161"/>
      <c r="FP30" s="161"/>
      <c r="FQ30" s="161"/>
      <c r="FR30" s="161"/>
      <c r="FS30" s="161"/>
      <c r="FT30" s="161"/>
      <c r="FU30" s="161"/>
      <c r="FV30" s="161"/>
      <c r="FW30" s="161"/>
      <c r="FX30" s="161"/>
      <c r="FY30" s="161"/>
      <c r="FZ30" s="161"/>
      <c r="GA30" s="161"/>
      <c r="GB30" s="161"/>
      <c r="GC30" s="161"/>
      <c r="GD30" s="161"/>
      <c r="GE30" s="161"/>
      <c r="GF30" s="161"/>
      <c r="GG30" s="161"/>
      <c r="GH30" s="161"/>
      <c r="GI30" s="161"/>
      <c r="GJ30" s="161"/>
      <c r="GK30" s="161"/>
      <c r="GL30" s="161"/>
      <c r="GM30" s="161"/>
      <c r="GN30" s="161"/>
      <c r="GO30" s="161"/>
      <c r="GP30" s="161"/>
      <c r="GQ30" s="161"/>
      <c r="GR30" s="161"/>
      <c r="GS30" s="161"/>
      <c r="GT30" s="161"/>
      <c r="GU30" s="161"/>
      <c r="GV30" s="161"/>
    </row>
    <row r="31" spans="1:204" ht="26.25" customHeight="1">
      <c r="A31" s="132"/>
      <c r="B31" s="132"/>
      <c r="C31" s="240" t="str">
        <f>IF(MasterSheet!$A$1=1,MasterSheet!C277,MasterSheet!B277)</f>
        <v>Primici od otplate kredita i sredstva prenijeta iz prethodne godine</v>
      </c>
      <c r="D31" s="241">
        <f>+'Cental Budget_int'!D46</f>
        <v>8633294.2100000009</v>
      </c>
      <c r="E31" s="242">
        <f t="shared" si="0"/>
        <v>0.25679042861392032</v>
      </c>
      <c r="F31" s="241">
        <v>8636040.2599999998</v>
      </c>
      <c r="G31" s="242">
        <f t="shared" si="1"/>
        <v>0.24974812053558518</v>
      </c>
      <c r="H31" s="364">
        <f>'Cental Budget_int'!H46+'Local Government_int'!H50</f>
        <v>8231495.4800000004</v>
      </c>
      <c r="I31" s="383">
        <f t="shared" si="2"/>
        <v>0.22707573737931036</v>
      </c>
      <c r="J31" s="364">
        <f>'Cental Budget_int'!J46+'Local Government_int'!J50</f>
        <v>4662620.91</v>
      </c>
      <c r="K31" s="383">
        <f t="shared" si="2"/>
        <v>0.1235786087993639</v>
      </c>
      <c r="L31" s="229"/>
      <c r="M31" s="263"/>
      <c r="N31" s="134"/>
      <c r="O31" s="134"/>
      <c r="P31" s="134"/>
      <c r="Q31" s="134"/>
      <c r="R31" s="134"/>
      <c r="S31" s="134"/>
      <c r="T31" s="134"/>
      <c r="U31" s="134"/>
      <c r="V31" s="134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1"/>
      <c r="EM31" s="161"/>
      <c r="EN31" s="161"/>
      <c r="EO31" s="161"/>
      <c r="EP31" s="161"/>
      <c r="EQ31" s="161"/>
      <c r="ER31" s="218"/>
      <c r="ES31" s="161"/>
      <c r="ET31" s="161"/>
      <c r="EU31" s="161"/>
      <c r="EV31" s="161"/>
      <c r="EW31" s="161"/>
      <c r="EX31" s="161"/>
      <c r="EY31" s="161"/>
      <c r="EZ31" s="161"/>
      <c r="FA31" s="161"/>
      <c r="FB31" s="161"/>
      <c r="FC31" s="161"/>
      <c r="FD31" s="161"/>
      <c r="FE31" s="161"/>
      <c r="FF31" s="161"/>
      <c r="FG31" s="161"/>
      <c r="FH31" s="161"/>
      <c r="FI31" s="161"/>
      <c r="FJ31" s="161"/>
      <c r="FK31" s="161"/>
      <c r="FL31" s="161"/>
      <c r="FM31" s="161"/>
      <c r="FN31" s="161"/>
      <c r="FO31" s="161"/>
      <c r="FP31" s="161"/>
      <c r="FQ31" s="161"/>
      <c r="FR31" s="161"/>
      <c r="FS31" s="161"/>
      <c r="FT31" s="161"/>
      <c r="FU31" s="161"/>
      <c r="FV31" s="161"/>
      <c r="FW31" s="161"/>
      <c r="FX31" s="161"/>
      <c r="FY31" s="161"/>
      <c r="FZ31" s="161"/>
      <c r="GA31" s="161"/>
      <c r="GB31" s="161"/>
      <c r="GC31" s="161"/>
      <c r="GD31" s="161"/>
      <c r="GE31" s="161"/>
      <c r="GF31" s="161"/>
      <c r="GG31" s="161"/>
      <c r="GH31" s="161"/>
      <c r="GI31" s="161"/>
      <c r="GJ31" s="161"/>
      <c r="GK31" s="161"/>
      <c r="GL31" s="161"/>
      <c r="GM31" s="161"/>
      <c r="GN31" s="161"/>
      <c r="GO31" s="161"/>
      <c r="GP31" s="161"/>
      <c r="GQ31" s="161"/>
      <c r="GR31" s="161"/>
      <c r="GS31" s="161"/>
      <c r="GT31" s="161"/>
      <c r="GU31" s="161"/>
      <c r="GV31" s="161"/>
    </row>
    <row r="32" spans="1:204" ht="15" customHeight="1" thickBot="1">
      <c r="A32" s="132"/>
      <c r="B32" s="132"/>
      <c r="C32" s="159" t="str">
        <f>IF(MasterSheet!$A$1=1,MasterSheet!C325,MasterSheet!B325)</f>
        <v>Donacije</v>
      </c>
      <c r="D32" s="296">
        <f>+'Cental Budget_int'!D47+'Local Government_int'!D52</f>
        <v>9717198.7000000011</v>
      </c>
      <c r="E32" s="297">
        <f>+D32/D$9*100</f>
        <v>0.28903030041641886</v>
      </c>
      <c r="F32" s="294">
        <f>+'Cental Budget_int'!F47+'Local Government_int'!F52</f>
        <v>9305286.2699999996</v>
      </c>
      <c r="G32" s="295">
        <f>+F32/F$9*100</f>
        <v>0.26910223748517886</v>
      </c>
      <c r="H32" s="365">
        <f>'Cental Budget_int'!H47+'Local Government_int'!H52</f>
        <v>13531669.91</v>
      </c>
      <c r="I32" s="384">
        <f>+H32/H$9*100</f>
        <v>0.37328744579310347</v>
      </c>
      <c r="J32" s="365">
        <f>'Cental Budget_int'!J47+'Local Government_int'!J52</f>
        <v>17322881.359999999</v>
      </c>
      <c r="K32" s="384">
        <f>+J32/J$9*100</f>
        <v>0.45912752080572489</v>
      </c>
      <c r="L32" s="209"/>
      <c r="M32" s="263"/>
      <c r="N32" s="185"/>
      <c r="O32" s="134"/>
      <c r="P32" s="134"/>
      <c r="Q32" s="134"/>
      <c r="R32" s="134"/>
      <c r="S32" s="134"/>
      <c r="T32" s="134"/>
      <c r="U32" s="134"/>
      <c r="V32" s="134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161"/>
      <c r="DD32" s="161"/>
      <c r="DE32" s="161"/>
      <c r="DF32" s="161"/>
      <c r="DG32" s="161"/>
      <c r="DH32" s="161"/>
      <c r="DI32" s="161"/>
      <c r="DJ32" s="161"/>
      <c r="DK32" s="161"/>
      <c r="DL32" s="161"/>
      <c r="DM32" s="161"/>
      <c r="DN32" s="161"/>
      <c r="DO32" s="161"/>
      <c r="DP32" s="161"/>
      <c r="DQ32" s="161"/>
      <c r="DR32" s="161"/>
      <c r="DS32" s="161"/>
      <c r="DT32" s="161"/>
      <c r="DU32" s="161"/>
      <c r="DV32" s="161"/>
      <c r="DW32" s="161"/>
      <c r="DX32" s="161"/>
      <c r="DY32" s="161"/>
      <c r="DZ32" s="161"/>
      <c r="EA32" s="161"/>
      <c r="EB32" s="161"/>
      <c r="EC32" s="161"/>
      <c r="ED32" s="161"/>
      <c r="EE32" s="161"/>
      <c r="EF32" s="161"/>
      <c r="EG32" s="161"/>
      <c r="EH32" s="161"/>
      <c r="EI32" s="161"/>
      <c r="EJ32" s="161"/>
      <c r="EK32" s="161"/>
      <c r="EL32" s="161"/>
      <c r="EM32" s="161"/>
      <c r="EN32" s="161"/>
      <c r="EO32" s="161"/>
      <c r="EP32" s="161"/>
      <c r="EQ32" s="161"/>
      <c r="ER32" s="218"/>
      <c r="ES32" s="161"/>
      <c r="ET32" s="161"/>
      <c r="EU32" s="161"/>
      <c r="EV32" s="161"/>
      <c r="EW32" s="161"/>
      <c r="EX32" s="161"/>
      <c r="EY32" s="161"/>
      <c r="EZ32" s="161"/>
      <c r="FA32" s="161"/>
      <c r="FB32" s="161"/>
      <c r="FC32" s="161"/>
      <c r="FD32" s="161"/>
      <c r="FE32" s="161"/>
      <c r="FF32" s="161"/>
      <c r="FG32" s="161"/>
      <c r="FH32" s="161"/>
      <c r="FI32" s="161"/>
      <c r="FJ32" s="161"/>
      <c r="FK32" s="161"/>
      <c r="FL32" s="161"/>
      <c r="FM32" s="161"/>
      <c r="FN32" s="161"/>
      <c r="FO32" s="161"/>
      <c r="FP32" s="161"/>
      <c r="FQ32" s="161"/>
      <c r="FR32" s="161"/>
      <c r="FS32" s="161"/>
      <c r="FT32" s="161"/>
      <c r="FU32" s="161"/>
      <c r="FV32" s="161"/>
      <c r="FW32" s="161"/>
      <c r="FX32" s="161"/>
      <c r="FY32" s="161"/>
      <c r="FZ32" s="161"/>
      <c r="GA32" s="161"/>
      <c r="GB32" s="161"/>
      <c r="GC32" s="161"/>
      <c r="GD32" s="161"/>
      <c r="GE32" s="161"/>
      <c r="GF32" s="161"/>
      <c r="GG32" s="161"/>
      <c r="GH32" s="161"/>
      <c r="GI32" s="161"/>
      <c r="GJ32" s="161"/>
      <c r="GK32" s="161"/>
      <c r="GL32" s="161"/>
      <c r="GM32" s="161"/>
      <c r="GN32" s="161"/>
      <c r="GO32" s="161"/>
      <c r="GP32" s="161"/>
      <c r="GQ32" s="161"/>
      <c r="GR32" s="161"/>
      <c r="GS32" s="161"/>
      <c r="GT32" s="161"/>
      <c r="GU32" s="161"/>
      <c r="GV32" s="161"/>
    </row>
    <row r="33" spans="1:204" ht="15" customHeight="1" thickTop="1" thickBot="1">
      <c r="A33" s="132"/>
      <c r="B33" s="132"/>
      <c r="C33" s="243" t="str">
        <f>IF(MasterSheet!$A$1=1,MasterSheet!C278,MasterSheet!B278)</f>
        <v>Javna potrošnja</v>
      </c>
      <c r="D33" s="413">
        <f>+D35+D50+D56+D62+D65+D67+D68+D70</f>
        <v>1586547203.7999997</v>
      </c>
      <c r="E33" s="228">
        <f t="shared" si="0"/>
        <v>47.190577150505639</v>
      </c>
      <c r="F33" s="413">
        <f>+F35+F49+F50+F56+F62+F65+F67+F68+F70</f>
        <v>1650761883.9724998</v>
      </c>
      <c r="G33" s="228">
        <f t="shared" si="1"/>
        <v>47.738855489531211</v>
      </c>
      <c r="H33" s="366">
        <f>+H35+H50+H56+H62+H65+H67+H68+H70</f>
        <v>1828550969.7129998</v>
      </c>
      <c r="I33" s="380">
        <f t="shared" si="2"/>
        <v>50.442785371393093</v>
      </c>
      <c r="J33" s="366">
        <f>+J35+J50+J56+J62+J65+J67+J68+J70</f>
        <v>1826455420.02</v>
      </c>
      <c r="K33" s="380">
        <f t="shared" si="2"/>
        <v>48.408571959183675</v>
      </c>
      <c r="L33" s="229"/>
      <c r="M33" s="263"/>
      <c r="N33" s="134"/>
      <c r="O33" s="134"/>
      <c r="P33" s="134"/>
      <c r="Q33" s="134"/>
      <c r="R33" s="134"/>
      <c r="S33" s="134"/>
      <c r="T33" s="134"/>
      <c r="U33" s="134"/>
      <c r="V33" s="134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61"/>
      <c r="CA33" s="161"/>
      <c r="CB33" s="161"/>
      <c r="CC33" s="161"/>
      <c r="CD33" s="161"/>
      <c r="CE33" s="161"/>
      <c r="CF33" s="161"/>
      <c r="CG33" s="161"/>
      <c r="CH33" s="161"/>
      <c r="CI33" s="161"/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  <c r="DG33" s="161"/>
      <c r="DH33" s="161"/>
      <c r="DI33" s="161"/>
      <c r="DJ33" s="161"/>
      <c r="DK33" s="161"/>
      <c r="DL33" s="161"/>
      <c r="DM33" s="161"/>
      <c r="DN33" s="161"/>
      <c r="DO33" s="161"/>
      <c r="DP33" s="161"/>
      <c r="DQ33" s="161"/>
      <c r="DR33" s="161"/>
      <c r="DS33" s="161"/>
      <c r="DT33" s="161"/>
      <c r="DU33" s="161"/>
      <c r="DV33" s="161"/>
      <c r="DW33" s="161"/>
      <c r="DX33" s="161"/>
      <c r="DY33" s="161"/>
      <c r="DZ33" s="161"/>
      <c r="EA33" s="161"/>
      <c r="EB33" s="161"/>
      <c r="EC33" s="161"/>
      <c r="ED33" s="161"/>
      <c r="EE33" s="161"/>
      <c r="EF33" s="161"/>
      <c r="EG33" s="161"/>
      <c r="EH33" s="161"/>
      <c r="EI33" s="161"/>
      <c r="EJ33" s="161"/>
      <c r="EK33" s="161"/>
      <c r="EL33" s="161"/>
      <c r="EM33" s="161"/>
      <c r="EN33" s="161"/>
      <c r="EO33" s="161"/>
      <c r="EP33" s="161"/>
      <c r="EQ33" s="161"/>
      <c r="ER33" s="218"/>
      <c r="ES33" s="161"/>
      <c r="ET33" s="161"/>
      <c r="EU33" s="161"/>
      <c r="EV33" s="161"/>
      <c r="EW33" s="161"/>
      <c r="EX33" s="161"/>
      <c r="EY33" s="161"/>
      <c r="EZ33" s="161"/>
      <c r="FA33" s="161"/>
      <c r="FB33" s="161"/>
      <c r="FC33" s="161"/>
      <c r="FD33" s="161"/>
      <c r="FE33" s="161"/>
      <c r="FF33" s="161"/>
      <c r="FG33" s="161"/>
      <c r="FH33" s="161"/>
      <c r="FI33" s="161"/>
      <c r="FJ33" s="161"/>
      <c r="FK33" s="161"/>
      <c r="FL33" s="161"/>
      <c r="FM33" s="161"/>
      <c r="FN33" s="161"/>
      <c r="FO33" s="161"/>
      <c r="FP33" s="161"/>
      <c r="FQ33" s="161"/>
      <c r="FR33" s="161"/>
      <c r="FS33" s="161"/>
      <c r="FT33" s="161"/>
      <c r="FU33" s="161"/>
      <c r="FV33" s="161"/>
      <c r="FW33" s="161"/>
      <c r="FX33" s="161"/>
      <c r="FY33" s="161"/>
      <c r="FZ33" s="161"/>
      <c r="GA33" s="161"/>
      <c r="GB33" s="161"/>
      <c r="GC33" s="161"/>
      <c r="GD33" s="161"/>
      <c r="GE33" s="161"/>
      <c r="GF33" s="161"/>
      <c r="GG33" s="161"/>
      <c r="GH33" s="161"/>
      <c r="GI33" s="161"/>
      <c r="GJ33" s="161"/>
      <c r="GK33" s="161"/>
      <c r="GL33" s="161"/>
      <c r="GM33" s="161"/>
      <c r="GN33" s="161"/>
      <c r="GO33" s="161"/>
      <c r="GP33" s="161"/>
      <c r="GQ33" s="161"/>
      <c r="GR33" s="161"/>
      <c r="GS33" s="161"/>
      <c r="GT33" s="161"/>
      <c r="GU33" s="161"/>
      <c r="GV33" s="161"/>
    </row>
    <row r="34" spans="1:204" ht="15" customHeight="1" thickTop="1" thickBot="1">
      <c r="A34" s="132"/>
      <c r="B34" s="132"/>
      <c r="C34" s="243" t="str">
        <f>IF(MasterSheet!$A$1=1,MasterSheet!C279,MasterSheet!B279)</f>
        <v>Tekuća javna potrošnja</v>
      </c>
      <c r="D34" s="227">
        <f>+D33-D62</f>
        <v>1462160434.1899996</v>
      </c>
      <c r="E34" s="228">
        <f t="shared" si="0"/>
        <v>43.490792212671018</v>
      </c>
      <c r="F34" s="227">
        <f>+F33-F62</f>
        <v>1533655391.1624999</v>
      </c>
      <c r="G34" s="228">
        <f t="shared" si="1"/>
        <v>44.352219299647182</v>
      </c>
      <c r="H34" s="361">
        <f>+H33-H62</f>
        <v>1560415018.2429998</v>
      </c>
      <c r="I34" s="380">
        <f t="shared" si="2"/>
        <v>43.045931537737928</v>
      </c>
      <c r="J34" s="361">
        <f>+J33-J62</f>
        <v>1720600149.1800001</v>
      </c>
      <c r="K34" s="380">
        <f t="shared" si="2"/>
        <v>45.602972413994166</v>
      </c>
      <c r="L34" s="229"/>
      <c r="M34" s="263"/>
      <c r="N34" s="134"/>
      <c r="O34" s="134"/>
      <c r="P34" s="134"/>
      <c r="Q34" s="134"/>
      <c r="R34" s="134"/>
      <c r="S34" s="134"/>
      <c r="T34" s="134"/>
      <c r="U34" s="134"/>
      <c r="V34" s="134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1"/>
      <c r="CC34" s="161"/>
      <c r="CD34" s="161"/>
      <c r="CE34" s="161"/>
      <c r="CF34" s="161"/>
      <c r="CG34" s="161"/>
      <c r="CH34" s="161"/>
      <c r="CI34" s="161"/>
      <c r="CJ34" s="161"/>
      <c r="CK34" s="161"/>
      <c r="CL34" s="161"/>
      <c r="CM34" s="161"/>
      <c r="CN34" s="161"/>
      <c r="CO34" s="161"/>
      <c r="CP34" s="161"/>
      <c r="CQ34" s="161"/>
      <c r="CR34" s="161"/>
      <c r="CS34" s="161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1"/>
      <c r="DG34" s="161"/>
      <c r="DH34" s="161"/>
      <c r="DI34" s="161"/>
      <c r="DJ34" s="161"/>
      <c r="DK34" s="161"/>
      <c r="DL34" s="161"/>
      <c r="DM34" s="161"/>
      <c r="DN34" s="161"/>
      <c r="DO34" s="161"/>
      <c r="DP34" s="161"/>
      <c r="DQ34" s="161"/>
      <c r="DR34" s="161"/>
      <c r="DS34" s="161"/>
      <c r="DT34" s="161"/>
      <c r="DU34" s="161"/>
      <c r="DV34" s="161"/>
      <c r="DW34" s="161"/>
      <c r="DX34" s="161"/>
      <c r="DY34" s="161"/>
      <c r="DZ34" s="161"/>
      <c r="EA34" s="161"/>
      <c r="EB34" s="161"/>
      <c r="EC34" s="161"/>
      <c r="ED34" s="161"/>
      <c r="EE34" s="161"/>
      <c r="EF34" s="161"/>
      <c r="EG34" s="161"/>
      <c r="EH34" s="161"/>
      <c r="EI34" s="161"/>
      <c r="EJ34" s="161"/>
      <c r="EK34" s="161"/>
      <c r="EL34" s="161"/>
      <c r="EM34" s="161"/>
      <c r="EN34" s="161"/>
      <c r="EO34" s="161"/>
      <c r="EP34" s="161"/>
      <c r="EQ34" s="161"/>
      <c r="ER34" s="218"/>
      <c r="ES34" s="161"/>
      <c r="ET34" s="244"/>
      <c r="EU34" s="161"/>
      <c r="EV34" s="161"/>
      <c r="EW34" s="161"/>
      <c r="EX34" s="161"/>
      <c r="EY34" s="161"/>
      <c r="EZ34" s="161"/>
      <c r="FA34" s="161"/>
      <c r="FB34" s="161"/>
      <c r="FC34" s="161"/>
      <c r="FD34" s="161"/>
      <c r="FE34" s="161"/>
      <c r="FF34" s="161"/>
      <c r="FG34" s="161"/>
      <c r="FH34" s="161"/>
      <c r="FI34" s="161"/>
      <c r="FJ34" s="161"/>
      <c r="FK34" s="161"/>
      <c r="FL34" s="161"/>
      <c r="FM34" s="161"/>
      <c r="FN34" s="161"/>
      <c r="FO34" s="161"/>
      <c r="FP34" s="161"/>
      <c r="FQ34" s="161"/>
      <c r="FR34" s="161"/>
      <c r="FS34" s="161"/>
      <c r="FT34" s="161"/>
      <c r="FU34" s="161"/>
      <c r="FV34" s="161"/>
      <c r="FW34" s="161"/>
      <c r="FX34" s="161"/>
      <c r="FY34" s="161"/>
      <c r="FZ34" s="161"/>
      <c r="GA34" s="161"/>
      <c r="GB34" s="161"/>
      <c r="GC34" s="161"/>
      <c r="GD34" s="161"/>
      <c r="GE34" s="161"/>
      <c r="GF34" s="161"/>
      <c r="GG34" s="161"/>
      <c r="GH34" s="161"/>
      <c r="GI34" s="161"/>
      <c r="GJ34" s="161"/>
      <c r="GK34" s="161"/>
      <c r="GL34" s="161"/>
      <c r="GM34" s="161"/>
      <c r="GN34" s="161"/>
      <c r="GO34" s="161"/>
      <c r="GP34" s="161"/>
      <c r="GQ34" s="161"/>
      <c r="GR34" s="161"/>
      <c r="GS34" s="161"/>
      <c r="GT34" s="161"/>
      <c r="GU34" s="161"/>
      <c r="GV34" s="161"/>
    </row>
    <row r="35" spans="1:204" ht="15" customHeight="1" thickTop="1">
      <c r="A35" s="132"/>
      <c r="B35" s="132"/>
      <c r="C35" s="245" t="str">
        <f>IF(MasterSheet!$A$1=1,MasterSheet!C280,MasterSheet!B280)</f>
        <v>Tekući izdaci</v>
      </c>
      <c r="D35" s="232">
        <f>+D36+D42+D43+D45+D46+D47+D48+D44+D49</f>
        <v>668869935.03000009</v>
      </c>
      <c r="E35" s="233">
        <f t="shared" si="0"/>
        <v>19.895001041939324</v>
      </c>
      <c r="F35" s="232">
        <f>+F36+F42+F43+F45+F46+F47+F48+F44</f>
        <v>699319500.73999989</v>
      </c>
      <c r="G35" s="233">
        <f t="shared" si="1"/>
        <v>20.223820837502526</v>
      </c>
      <c r="H35" s="362">
        <f>+H36+H42+H43+H45+H46+H47+H48+H44+H49</f>
        <v>750761038.84299982</v>
      </c>
      <c r="I35" s="381">
        <f t="shared" si="2"/>
        <v>20.710649347393097</v>
      </c>
      <c r="J35" s="362">
        <f>+J36+J42+J43+J45+J46+J47+J48+J44+J49</f>
        <v>818336859.96000004</v>
      </c>
      <c r="K35" s="381">
        <f t="shared" si="2"/>
        <v>21.689288628677446</v>
      </c>
      <c r="L35" s="229"/>
      <c r="M35" s="263"/>
      <c r="N35" s="134"/>
      <c r="O35" s="134"/>
      <c r="P35" s="134"/>
      <c r="Q35" s="134"/>
      <c r="R35" s="134"/>
      <c r="S35" s="134"/>
      <c r="T35" s="134"/>
      <c r="U35" s="134"/>
      <c r="V35" s="134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61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61"/>
      <c r="CW35" s="161"/>
      <c r="CX35" s="161"/>
      <c r="CY35" s="161"/>
      <c r="CZ35" s="161"/>
      <c r="DA35" s="161"/>
      <c r="DB35" s="161"/>
      <c r="DC35" s="161"/>
      <c r="DD35" s="161"/>
      <c r="DE35" s="161"/>
      <c r="DF35" s="161"/>
      <c r="DG35" s="161"/>
      <c r="DH35" s="161"/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61"/>
      <c r="EH35" s="161"/>
      <c r="EI35" s="161"/>
      <c r="EJ35" s="161"/>
      <c r="EK35" s="161"/>
      <c r="EL35" s="161"/>
      <c r="EM35" s="161"/>
      <c r="EN35" s="161"/>
      <c r="EO35" s="161"/>
      <c r="EP35" s="161"/>
      <c r="EQ35" s="161"/>
      <c r="ER35" s="218"/>
      <c r="ES35" s="161"/>
      <c r="ET35" s="161"/>
      <c r="EU35" s="161"/>
      <c r="EV35" s="161"/>
      <c r="EW35" s="161"/>
      <c r="EX35" s="161"/>
      <c r="EY35" s="161"/>
      <c r="EZ35" s="161"/>
      <c r="FA35" s="161"/>
      <c r="FB35" s="161"/>
      <c r="FC35" s="161"/>
      <c r="FD35" s="161"/>
      <c r="FE35" s="161"/>
      <c r="FF35" s="161"/>
      <c r="FG35" s="161"/>
      <c r="FH35" s="161"/>
      <c r="FI35" s="161"/>
      <c r="FJ35" s="161"/>
      <c r="FK35" s="161"/>
      <c r="FL35" s="161"/>
      <c r="FM35" s="161"/>
      <c r="FN35" s="161"/>
      <c r="FO35" s="161"/>
      <c r="FP35" s="161"/>
      <c r="FQ35" s="161"/>
      <c r="FR35" s="161"/>
      <c r="FS35" s="161"/>
      <c r="FT35" s="161"/>
      <c r="FU35" s="161"/>
      <c r="FV35" s="161"/>
      <c r="FW35" s="161"/>
      <c r="FX35" s="161"/>
      <c r="FY35" s="161"/>
      <c r="FZ35" s="161"/>
      <c r="GA35" s="161"/>
      <c r="GB35" s="161"/>
      <c r="GC35" s="161"/>
      <c r="GD35" s="161"/>
      <c r="GE35" s="161"/>
      <c r="GF35" s="161"/>
      <c r="GG35" s="161"/>
      <c r="GH35" s="161"/>
      <c r="GI35" s="161"/>
      <c r="GJ35" s="161"/>
      <c r="GK35" s="161"/>
      <c r="GL35" s="161"/>
      <c r="GM35" s="161"/>
      <c r="GN35" s="161"/>
      <c r="GO35" s="161"/>
      <c r="GP35" s="161"/>
      <c r="GQ35" s="161"/>
      <c r="GR35" s="161"/>
      <c r="GS35" s="161"/>
      <c r="GT35" s="161"/>
      <c r="GU35" s="161"/>
      <c r="GV35" s="161"/>
    </row>
    <row r="36" spans="1:204" s="162" customFormat="1" ht="15" customHeight="1">
      <c r="A36" s="132"/>
      <c r="B36" s="132"/>
      <c r="C36" s="246" t="str">
        <f>IF(MasterSheet!$A$1=1,MasterSheet!C281,MasterSheet!B281)</f>
        <v>Bruto zarade i doprinosi na teret poslodavca</v>
      </c>
      <c r="D36" s="247">
        <v>407046429.77000004</v>
      </c>
      <c r="E36" s="248">
        <f t="shared" si="0"/>
        <v>12.107270367935753</v>
      </c>
      <c r="F36" s="247">
        <v>424178479.06</v>
      </c>
      <c r="G36" s="248">
        <f t="shared" si="1"/>
        <v>12.266938866363979</v>
      </c>
      <c r="H36" s="367">
        <f>'Cental Budget_int'!H51+'Local Government_int'!H56</f>
        <v>428791755.66999996</v>
      </c>
      <c r="I36" s="385">
        <f t="shared" si="2"/>
        <v>11.828738087448274</v>
      </c>
      <c r="J36" s="367">
        <f>'Cental Budget_int'!J51+'Local Government_int'!J56</f>
        <v>467589286.08999997</v>
      </c>
      <c r="K36" s="385">
        <f t="shared" si="2"/>
        <v>12.393037002120327</v>
      </c>
      <c r="L36" s="237"/>
      <c r="M36" s="263"/>
      <c r="N36" s="134"/>
      <c r="O36" s="134"/>
      <c r="P36" s="134"/>
      <c r="Q36" s="134"/>
      <c r="R36" s="134"/>
      <c r="S36" s="134"/>
      <c r="T36" s="134"/>
      <c r="U36" s="134"/>
      <c r="V36" s="134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  <c r="BL36" s="161"/>
      <c r="BM36" s="161"/>
      <c r="BN36" s="161"/>
      <c r="BO36" s="161"/>
      <c r="BP36" s="161"/>
      <c r="BQ36" s="161"/>
      <c r="BR36" s="161"/>
      <c r="BS36" s="161"/>
      <c r="BT36" s="161"/>
      <c r="BU36" s="161"/>
      <c r="BV36" s="161"/>
      <c r="BW36" s="161"/>
      <c r="BX36" s="161"/>
      <c r="BY36" s="161"/>
      <c r="BZ36" s="161"/>
      <c r="CA36" s="161"/>
      <c r="CB36" s="161"/>
      <c r="CC36" s="161"/>
      <c r="CD36" s="161"/>
      <c r="CE36" s="161"/>
      <c r="CF36" s="161"/>
      <c r="CG36" s="161"/>
      <c r="CH36" s="161"/>
      <c r="CI36" s="161"/>
      <c r="CJ36" s="161"/>
      <c r="CK36" s="161"/>
      <c r="CL36" s="161"/>
      <c r="CM36" s="161"/>
      <c r="CN36" s="161"/>
      <c r="CO36" s="161"/>
      <c r="CP36" s="161"/>
      <c r="CQ36" s="161"/>
      <c r="CR36" s="161"/>
      <c r="CS36" s="161"/>
      <c r="CT36" s="161"/>
      <c r="CU36" s="161"/>
      <c r="CV36" s="161"/>
      <c r="CW36" s="161"/>
      <c r="CX36" s="161"/>
      <c r="CY36" s="161"/>
      <c r="CZ36" s="161"/>
      <c r="DA36" s="161"/>
      <c r="DB36" s="161"/>
      <c r="DC36" s="161"/>
      <c r="DD36" s="161"/>
      <c r="DE36" s="161"/>
      <c r="DF36" s="161"/>
      <c r="DG36" s="161"/>
      <c r="DH36" s="161"/>
      <c r="DI36" s="161"/>
      <c r="DJ36" s="161"/>
      <c r="DK36" s="161"/>
      <c r="DL36" s="161"/>
      <c r="DM36" s="161"/>
      <c r="DN36" s="161"/>
      <c r="DO36" s="161"/>
      <c r="DP36" s="161"/>
      <c r="DQ36" s="161"/>
      <c r="DR36" s="161"/>
      <c r="DS36" s="161"/>
      <c r="DT36" s="161"/>
      <c r="DU36" s="161"/>
      <c r="DV36" s="161"/>
      <c r="DW36" s="161"/>
      <c r="DX36" s="161"/>
      <c r="DY36" s="161"/>
      <c r="DZ36" s="161"/>
      <c r="EA36" s="161"/>
      <c r="EB36" s="161"/>
      <c r="EC36" s="161"/>
      <c r="ED36" s="161"/>
      <c r="EE36" s="161"/>
      <c r="EF36" s="161"/>
      <c r="EG36" s="161"/>
      <c r="EH36" s="161"/>
      <c r="EI36" s="161"/>
      <c r="EJ36" s="161"/>
      <c r="EK36" s="161"/>
      <c r="EL36" s="161"/>
      <c r="EM36" s="161"/>
      <c r="EN36" s="161"/>
      <c r="EO36" s="161"/>
      <c r="EP36" s="161"/>
      <c r="EQ36" s="161"/>
      <c r="ER36" s="218"/>
      <c r="ES36" s="161"/>
      <c r="ET36" s="161"/>
      <c r="EU36" s="161"/>
      <c r="EV36" s="161"/>
      <c r="EW36" s="161"/>
      <c r="EX36" s="161"/>
      <c r="EY36" s="161"/>
      <c r="EZ36" s="161"/>
      <c r="FA36" s="161"/>
      <c r="FB36" s="161"/>
      <c r="FC36" s="161"/>
      <c r="FD36" s="161"/>
      <c r="FE36" s="161"/>
      <c r="FF36" s="161"/>
      <c r="FG36" s="161"/>
      <c r="FH36" s="161"/>
      <c r="FI36" s="161"/>
      <c r="FJ36" s="161"/>
      <c r="FK36" s="161"/>
      <c r="FL36" s="161"/>
      <c r="FM36" s="161"/>
      <c r="FN36" s="161"/>
      <c r="FO36" s="161"/>
      <c r="FP36" s="161"/>
      <c r="FQ36" s="161"/>
      <c r="FR36" s="161"/>
      <c r="FS36" s="161"/>
      <c r="FT36" s="161"/>
      <c r="FU36" s="161"/>
      <c r="FV36" s="161"/>
      <c r="FW36" s="161"/>
      <c r="FX36" s="161"/>
      <c r="FY36" s="161"/>
      <c r="FZ36" s="161"/>
      <c r="GA36" s="161"/>
      <c r="GB36" s="161"/>
      <c r="GC36" s="161"/>
      <c r="GD36" s="161"/>
      <c r="GE36" s="161"/>
      <c r="GF36" s="161"/>
      <c r="GG36" s="161"/>
      <c r="GH36" s="161"/>
      <c r="GI36" s="161"/>
      <c r="GJ36" s="161"/>
      <c r="GK36" s="161"/>
      <c r="GL36" s="161"/>
      <c r="GM36" s="161"/>
      <c r="GN36" s="161"/>
      <c r="GO36" s="161"/>
      <c r="GP36" s="161"/>
      <c r="GQ36" s="161"/>
      <c r="GR36" s="161"/>
      <c r="GS36" s="161"/>
      <c r="GT36" s="161"/>
      <c r="GU36" s="161"/>
      <c r="GV36" s="161"/>
    </row>
    <row r="37" spans="1:204" ht="15" hidden="1" customHeight="1">
      <c r="A37" s="132"/>
      <c r="B37" s="132"/>
      <c r="C37" s="249" t="str">
        <f>IF(MasterSheet!$A$1=1,MasterSheet!C282,MasterSheet!B282)</f>
        <v>Neto zarade</v>
      </c>
      <c r="D37" s="235">
        <f>+'Cental Budget_int'!D52+'Local Government_int'!D57</f>
        <v>396098295.5</v>
      </c>
      <c r="E37" s="236">
        <f t="shared" si="0"/>
        <v>11.781626873884592</v>
      </c>
      <c r="F37" s="235">
        <f>+'Cental Budget_int'!F52+'Local Government_int'!F57</f>
        <v>250699277.21567997</v>
      </c>
      <c r="G37" s="236">
        <f t="shared" si="1"/>
        <v>7.2500441659874486</v>
      </c>
      <c r="H37" s="368"/>
      <c r="I37" s="382">
        <f t="shared" si="2"/>
        <v>0</v>
      </c>
      <c r="J37" s="368"/>
      <c r="K37" s="382">
        <f t="shared" si="2"/>
        <v>0</v>
      </c>
      <c r="L37" s="237"/>
      <c r="M37" s="263"/>
      <c r="N37" s="400"/>
      <c r="O37" s="400"/>
      <c r="P37" s="134"/>
      <c r="Q37" s="134"/>
      <c r="R37" s="134"/>
      <c r="S37" s="134"/>
      <c r="T37" s="134"/>
      <c r="U37" s="134"/>
      <c r="V37" s="134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1"/>
      <c r="CC37" s="161"/>
      <c r="CD37" s="161"/>
      <c r="CE37" s="161"/>
      <c r="CF37" s="161"/>
      <c r="CG37" s="161"/>
      <c r="CH37" s="161"/>
      <c r="CI37" s="161"/>
      <c r="CJ37" s="161"/>
      <c r="CK37" s="161"/>
      <c r="CL37" s="161"/>
      <c r="CM37" s="161"/>
      <c r="CN37" s="161"/>
      <c r="CO37" s="161"/>
      <c r="CP37" s="161"/>
      <c r="CQ37" s="161"/>
      <c r="CR37" s="161"/>
      <c r="CS37" s="161"/>
      <c r="CT37" s="161"/>
      <c r="CU37" s="161"/>
      <c r="CV37" s="161"/>
      <c r="CW37" s="161"/>
      <c r="CX37" s="279"/>
      <c r="CY37" s="279"/>
      <c r="CZ37" s="279"/>
      <c r="DA37" s="161"/>
      <c r="DB37" s="161"/>
      <c r="DC37" s="161"/>
      <c r="DD37" s="161"/>
      <c r="DE37" s="161"/>
      <c r="DF37" s="161"/>
      <c r="DG37" s="161"/>
      <c r="DH37" s="161"/>
      <c r="DI37" s="161"/>
      <c r="DJ37" s="161"/>
      <c r="DK37" s="161"/>
      <c r="DL37" s="161"/>
      <c r="DM37" s="161"/>
      <c r="DN37" s="161"/>
      <c r="DO37" s="161"/>
      <c r="DP37" s="161"/>
      <c r="DQ37" s="161"/>
      <c r="DR37" s="161"/>
      <c r="DS37" s="161"/>
      <c r="DT37" s="161"/>
      <c r="DU37" s="161"/>
      <c r="DV37" s="161"/>
      <c r="DW37" s="161"/>
      <c r="DX37" s="161"/>
      <c r="DY37" s="161"/>
      <c r="DZ37" s="161"/>
      <c r="EA37" s="161"/>
      <c r="EB37" s="161"/>
      <c r="EC37" s="161"/>
      <c r="ED37" s="161"/>
      <c r="EE37" s="161"/>
      <c r="EF37" s="161"/>
      <c r="EG37" s="161"/>
      <c r="EH37" s="161"/>
      <c r="EI37" s="161"/>
      <c r="EJ37" s="161"/>
      <c r="EK37" s="161"/>
      <c r="EL37" s="161"/>
      <c r="EM37" s="161"/>
      <c r="EN37" s="161"/>
      <c r="EO37" s="161"/>
      <c r="EP37" s="161"/>
      <c r="EQ37" s="161"/>
      <c r="ER37" s="218"/>
      <c r="ES37" s="161"/>
      <c r="ET37" s="161"/>
      <c r="EU37" s="161"/>
      <c r="EV37" s="161"/>
      <c r="EW37" s="161"/>
      <c r="EX37" s="161"/>
      <c r="EY37" s="161"/>
      <c r="EZ37" s="161"/>
      <c r="FA37" s="161"/>
      <c r="FB37" s="161"/>
      <c r="FC37" s="161"/>
      <c r="FD37" s="161"/>
      <c r="FE37" s="161"/>
      <c r="FF37" s="161"/>
      <c r="FG37" s="161"/>
      <c r="FH37" s="161"/>
      <c r="FI37" s="161"/>
      <c r="FJ37" s="161"/>
      <c r="FK37" s="161"/>
      <c r="FL37" s="161"/>
      <c r="FM37" s="161"/>
      <c r="FN37" s="161"/>
      <c r="FO37" s="161"/>
      <c r="FP37" s="161"/>
      <c r="FQ37" s="161"/>
      <c r="FR37" s="161"/>
      <c r="FS37" s="161"/>
      <c r="FT37" s="161"/>
      <c r="FU37" s="161"/>
      <c r="FV37" s="161"/>
      <c r="FW37" s="161"/>
      <c r="FX37" s="161"/>
      <c r="FY37" s="161"/>
      <c r="FZ37" s="161"/>
      <c r="GA37" s="161"/>
      <c r="GB37" s="161"/>
      <c r="GC37" s="161"/>
      <c r="GD37" s="161"/>
      <c r="GE37" s="161"/>
      <c r="GF37" s="161"/>
      <c r="GG37" s="161"/>
      <c r="GH37" s="161"/>
      <c r="GI37" s="161"/>
      <c r="GJ37" s="161"/>
      <c r="GK37" s="161"/>
      <c r="GL37" s="161"/>
      <c r="GM37" s="161"/>
      <c r="GN37" s="161"/>
      <c r="GO37" s="161"/>
      <c r="GP37" s="161"/>
      <c r="GQ37" s="161"/>
      <c r="GR37" s="161"/>
      <c r="GS37" s="161"/>
      <c r="GT37" s="161"/>
      <c r="GU37" s="161"/>
      <c r="GV37" s="161"/>
    </row>
    <row r="38" spans="1:204" ht="15" hidden="1" customHeight="1">
      <c r="A38" s="132"/>
      <c r="B38" s="132"/>
      <c r="C38" s="249" t="str">
        <f>IF(MasterSheet!$A$1=1,MasterSheet!C283,MasterSheet!B283)</f>
        <v>Porez na zarade</v>
      </c>
      <c r="D38" s="235">
        <f>+'Cental Budget_int'!D53+'Local Government_int'!D58</f>
        <v>31084498.93415964</v>
      </c>
      <c r="E38" s="236">
        <f t="shared" si="0"/>
        <v>0.92458354949909693</v>
      </c>
      <c r="F38" s="235">
        <f>+'Cental Budget_int'!F53+'Local Government_int'!F58</f>
        <v>34027518.997900002</v>
      </c>
      <c r="G38" s="236">
        <f t="shared" si="1"/>
        <v>0.9840515630266925</v>
      </c>
      <c r="H38" s="368"/>
      <c r="I38" s="382">
        <f t="shared" si="2"/>
        <v>0</v>
      </c>
      <c r="J38" s="368"/>
      <c r="K38" s="382">
        <f t="shared" si="2"/>
        <v>0</v>
      </c>
      <c r="L38" s="237"/>
      <c r="M38" s="263"/>
      <c r="N38" s="400"/>
      <c r="O38" s="400"/>
      <c r="P38" s="134"/>
      <c r="Q38" s="134"/>
      <c r="R38" s="134"/>
      <c r="S38" s="134"/>
      <c r="T38" s="134"/>
      <c r="U38" s="134"/>
      <c r="V38" s="134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1"/>
      <c r="BQ38" s="161"/>
      <c r="BR38" s="161"/>
      <c r="BS38" s="161"/>
      <c r="BT38" s="161"/>
      <c r="BU38" s="161"/>
      <c r="BV38" s="161"/>
      <c r="BW38" s="161"/>
      <c r="BX38" s="161"/>
      <c r="BY38" s="161"/>
      <c r="BZ38" s="161"/>
      <c r="CA38" s="161"/>
      <c r="CB38" s="161"/>
      <c r="CC38" s="161"/>
      <c r="CD38" s="161"/>
      <c r="CE38" s="161"/>
      <c r="CF38" s="161"/>
      <c r="CG38" s="161"/>
      <c r="CH38" s="161"/>
      <c r="CI38" s="161"/>
      <c r="CJ38" s="161"/>
      <c r="CK38" s="161"/>
      <c r="CL38" s="161"/>
      <c r="CM38" s="161"/>
      <c r="CN38" s="161"/>
      <c r="CO38" s="161"/>
      <c r="CP38" s="161"/>
      <c r="CQ38" s="199"/>
      <c r="CR38" s="161"/>
      <c r="CS38" s="161"/>
      <c r="CT38" s="161"/>
      <c r="CU38" s="161"/>
      <c r="CV38" s="161"/>
      <c r="CW38" s="161"/>
      <c r="CX38" s="279"/>
      <c r="CY38" s="279"/>
      <c r="CZ38" s="279"/>
      <c r="DA38" s="161"/>
      <c r="DB38" s="161"/>
      <c r="DC38" s="161"/>
      <c r="DD38" s="161"/>
      <c r="DE38" s="161"/>
      <c r="DF38" s="161"/>
      <c r="DG38" s="161"/>
      <c r="DH38" s="161"/>
      <c r="DI38" s="161"/>
      <c r="DJ38" s="161"/>
      <c r="DK38" s="161"/>
      <c r="DL38" s="161"/>
      <c r="DM38" s="161"/>
      <c r="DN38" s="161"/>
      <c r="DO38" s="161"/>
      <c r="DP38" s="161"/>
      <c r="DQ38" s="161"/>
      <c r="DR38" s="161"/>
      <c r="DS38" s="161"/>
      <c r="DT38" s="161"/>
      <c r="DU38" s="161"/>
      <c r="DV38" s="161"/>
      <c r="DW38" s="161"/>
      <c r="DX38" s="161"/>
      <c r="DY38" s="161"/>
      <c r="DZ38" s="161"/>
      <c r="EA38" s="161"/>
      <c r="EB38" s="161"/>
      <c r="EC38" s="161"/>
      <c r="ED38" s="161"/>
      <c r="EE38" s="161"/>
      <c r="EF38" s="161"/>
      <c r="EG38" s="161"/>
      <c r="EH38" s="161"/>
      <c r="EI38" s="161"/>
      <c r="EJ38" s="161"/>
      <c r="EK38" s="161"/>
      <c r="EL38" s="161"/>
      <c r="EM38" s="161"/>
      <c r="EN38" s="161"/>
      <c r="EO38" s="161"/>
      <c r="EP38" s="161"/>
      <c r="EQ38" s="161"/>
      <c r="ER38" s="218"/>
      <c r="ES38" s="161"/>
      <c r="ET38" s="161"/>
      <c r="EU38" s="161"/>
      <c r="EV38" s="161"/>
      <c r="EW38" s="161"/>
      <c r="EX38" s="161"/>
      <c r="EY38" s="161"/>
      <c r="EZ38" s="161"/>
      <c r="FA38" s="161"/>
      <c r="FB38" s="161"/>
      <c r="FC38" s="161"/>
      <c r="FD38" s="161"/>
      <c r="FE38" s="161"/>
      <c r="FF38" s="161"/>
      <c r="FG38" s="161"/>
      <c r="FH38" s="161"/>
      <c r="FI38" s="161"/>
      <c r="FJ38" s="161"/>
      <c r="FK38" s="161"/>
      <c r="FL38" s="161"/>
      <c r="FM38" s="161"/>
      <c r="FN38" s="161"/>
      <c r="FO38" s="161"/>
      <c r="FP38" s="161"/>
      <c r="FQ38" s="161"/>
      <c r="FR38" s="161"/>
      <c r="FS38" s="161"/>
      <c r="FT38" s="161"/>
      <c r="FU38" s="161"/>
      <c r="FV38" s="161"/>
      <c r="FW38" s="161"/>
      <c r="FX38" s="161"/>
      <c r="FY38" s="161"/>
      <c r="FZ38" s="161"/>
      <c r="GA38" s="161"/>
      <c r="GB38" s="161"/>
      <c r="GC38" s="161"/>
      <c r="GD38" s="161"/>
      <c r="GE38" s="161"/>
      <c r="GF38" s="161"/>
      <c r="GG38" s="161"/>
      <c r="GH38" s="161"/>
      <c r="GI38" s="161"/>
      <c r="GJ38" s="161"/>
      <c r="GK38" s="161"/>
      <c r="GL38" s="161"/>
      <c r="GM38" s="161"/>
      <c r="GN38" s="161"/>
      <c r="GO38" s="161"/>
      <c r="GP38" s="161"/>
      <c r="GQ38" s="161"/>
      <c r="GR38" s="161"/>
      <c r="GS38" s="161"/>
      <c r="GT38" s="161"/>
      <c r="GU38" s="161"/>
      <c r="GV38" s="161"/>
    </row>
    <row r="39" spans="1:204" ht="15" hidden="1" customHeight="1">
      <c r="A39" s="132"/>
      <c r="B39" s="132"/>
      <c r="C39" s="249" t="str">
        <f>IF(MasterSheet!$A$1=1,MasterSheet!C284,MasterSheet!B284)</f>
        <v>Doprinosi na teret zaposlenog</v>
      </c>
      <c r="D39" s="235">
        <f>+'Cental Budget_int'!D54+'Local Government_int'!D59</f>
        <v>80566911.216842994</v>
      </c>
      <c r="E39" s="236">
        <f t="shared" si="0"/>
        <v>2.3963983110304281</v>
      </c>
      <c r="F39" s="235">
        <f>+'Cental Budget_int'!F54+'Local Government_int'!F59</f>
        <v>84642788.752430007</v>
      </c>
      <c r="G39" s="236">
        <f t="shared" si="1"/>
        <v>2.4478090387931983</v>
      </c>
      <c r="H39" s="368"/>
      <c r="I39" s="382">
        <f t="shared" si="2"/>
        <v>0</v>
      </c>
      <c r="J39" s="368"/>
      <c r="K39" s="382">
        <f t="shared" si="2"/>
        <v>0</v>
      </c>
      <c r="L39" s="237"/>
      <c r="M39" s="263"/>
      <c r="N39" s="400"/>
      <c r="O39" s="400"/>
      <c r="P39" s="134"/>
      <c r="Q39" s="134"/>
      <c r="R39" s="134"/>
      <c r="S39" s="134"/>
      <c r="T39" s="134"/>
      <c r="U39" s="134"/>
      <c r="V39" s="134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1"/>
      <c r="CC39" s="161"/>
      <c r="CD39" s="161"/>
      <c r="CE39" s="161"/>
      <c r="CF39" s="161"/>
      <c r="CG39" s="161"/>
      <c r="CH39" s="161"/>
      <c r="CI39" s="161"/>
      <c r="CJ39" s="161"/>
      <c r="CK39" s="161"/>
      <c r="CL39" s="161"/>
      <c r="CM39" s="161"/>
      <c r="CN39" s="161"/>
      <c r="CO39" s="161"/>
      <c r="CP39" s="161"/>
      <c r="CQ39" s="161"/>
      <c r="CR39" s="161"/>
      <c r="CS39" s="161"/>
      <c r="CT39" s="161"/>
      <c r="CU39" s="161"/>
      <c r="CV39" s="161"/>
      <c r="CW39" s="161"/>
      <c r="CX39" s="279"/>
      <c r="CY39" s="279"/>
      <c r="CZ39" s="279"/>
      <c r="DA39" s="161"/>
      <c r="DB39" s="161"/>
      <c r="DC39" s="161"/>
      <c r="DD39" s="161"/>
      <c r="DE39" s="161"/>
      <c r="DF39" s="161"/>
      <c r="DG39" s="161"/>
      <c r="DH39" s="161"/>
      <c r="DI39" s="161"/>
      <c r="DJ39" s="161"/>
      <c r="DK39" s="161"/>
      <c r="DL39" s="161"/>
      <c r="DM39" s="161"/>
      <c r="DN39" s="161"/>
      <c r="DO39" s="161"/>
      <c r="DP39" s="161"/>
      <c r="DQ39" s="161"/>
      <c r="DR39" s="161"/>
      <c r="DS39" s="161"/>
      <c r="DT39" s="161"/>
      <c r="DU39" s="161"/>
      <c r="DV39" s="161"/>
      <c r="DW39" s="161"/>
      <c r="DX39" s="161"/>
      <c r="DY39" s="161"/>
      <c r="DZ39" s="161"/>
      <c r="EA39" s="161"/>
      <c r="EB39" s="161"/>
      <c r="EC39" s="161"/>
      <c r="ED39" s="161"/>
      <c r="EE39" s="161"/>
      <c r="EF39" s="161"/>
      <c r="EG39" s="161"/>
      <c r="EH39" s="161"/>
      <c r="EI39" s="161"/>
      <c r="EJ39" s="161"/>
      <c r="EK39" s="161"/>
      <c r="EL39" s="161"/>
      <c r="EM39" s="161"/>
      <c r="EN39" s="161"/>
      <c r="EO39" s="161"/>
      <c r="EP39" s="161"/>
      <c r="EQ39" s="161"/>
      <c r="ER39" s="218"/>
      <c r="ES39" s="161"/>
      <c r="ET39" s="161"/>
      <c r="EU39" s="161"/>
      <c r="EV39" s="161"/>
      <c r="EW39" s="161"/>
      <c r="EX39" s="161"/>
      <c r="EY39" s="161"/>
      <c r="EZ39" s="161"/>
      <c r="FA39" s="161"/>
      <c r="FB39" s="161"/>
      <c r="FC39" s="161"/>
      <c r="FD39" s="161"/>
      <c r="FE39" s="161"/>
      <c r="FF39" s="161"/>
      <c r="FG39" s="161"/>
      <c r="FH39" s="161"/>
      <c r="FI39" s="161"/>
      <c r="FJ39" s="161"/>
      <c r="FK39" s="161"/>
      <c r="FL39" s="161"/>
      <c r="FM39" s="161"/>
      <c r="FN39" s="161"/>
      <c r="FO39" s="161"/>
      <c r="FP39" s="161"/>
      <c r="FQ39" s="161"/>
      <c r="FR39" s="161"/>
      <c r="FS39" s="161"/>
      <c r="FT39" s="161"/>
      <c r="FU39" s="161"/>
      <c r="FV39" s="161"/>
      <c r="FW39" s="161"/>
      <c r="FX39" s="161"/>
      <c r="FY39" s="161"/>
      <c r="FZ39" s="161"/>
      <c r="GA39" s="161"/>
      <c r="GB39" s="161"/>
      <c r="GC39" s="161"/>
      <c r="GD39" s="161"/>
      <c r="GE39" s="161"/>
      <c r="GF39" s="161"/>
      <c r="GG39" s="161"/>
      <c r="GH39" s="161"/>
      <c r="GI39" s="161"/>
      <c r="GJ39" s="161"/>
      <c r="GK39" s="161"/>
      <c r="GL39" s="161"/>
      <c r="GM39" s="161"/>
      <c r="GN39" s="161"/>
      <c r="GO39" s="161"/>
      <c r="GP39" s="161"/>
      <c r="GQ39" s="161"/>
      <c r="GR39" s="161"/>
      <c r="GS39" s="161"/>
      <c r="GT39" s="161"/>
      <c r="GU39" s="161"/>
      <c r="GV39" s="161"/>
    </row>
    <row r="40" spans="1:204" ht="15" hidden="1" customHeight="1">
      <c r="A40" s="132"/>
      <c r="B40" s="132"/>
      <c r="C40" s="249" t="str">
        <f>IF(MasterSheet!$A$1=1,MasterSheet!C285,MasterSheet!B285)</f>
        <v>Doprinosi na teret poslodavca</v>
      </c>
      <c r="D40" s="235">
        <f>+'Cental Budget_int'!D55+'Local Government_int'!D60</f>
        <v>41973003.66069375</v>
      </c>
      <c r="E40" s="236">
        <f t="shared" si="0"/>
        <v>1.2484534104905933</v>
      </c>
      <c r="F40" s="235">
        <f>+'Cental Budget_int'!F55+'Local Government_int'!F60</f>
        <v>43388257.567080006</v>
      </c>
      <c r="G40" s="236">
        <f t="shared" si="1"/>
        <v>1.2547574414262994</v>
      </c>
      <c r="H40" s="368"/>
      <c r="I40" s="382">
        <f t="shared" si="2"/>
        <v>0</v>
      </c>
      <c r="J40" s="368"/>
      <c r="K40" s="382">
        <f t="shared" si="2"/>
        <v>0</v>
      </c>
      <c r="L40" s="237"/>
      <c r="M40" s="263"/>
      <c r="N40" s="400"/>
      <c r="O40" s="400"/>
      <c r="P40" s="134"/>
      <c r="Q40" s="134"/>
      <c r="R40" s="134"/>
      <c r="S40" s="134"/>
      <c r="T40" s="134"/>
      <c r="U40" s="134"/>
      <c r="V40" s="134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61"/>
      <c r="CA40" s="161"/>
      <c r="CB40" s="161"/>
      <c r="CC40" s="161"/>
      <c r="CD40" s="161"/>
      <c r="CE40" s="161"/>
      <c r="CF40" s="161"/>
      <c r="CG40" s="161"/>
      <c r="CH40" s="161"/>
      <c r="CI40" s="161"/>
      <c r="CJ40" s="161"/>
      <c r="CK40" s="161"/>
      <c r="CL40" s="161"/>
      <c r="CM40" s="161"/>
      <c r="CN40" s="161"/>
      <c r="CO40" s="161"/>
      <c r="CP40" s="161"/>
      <c r="CQ40" s="161"/>
      <c r="CR40" s="161"/>
      <c r="CS40" s="161"/>
      <c r="CT40" s="161"/>
      <c r="CU40" s="161"/>
      <c r="CV40" s="161"/>
      <c r="CW40" s="161"/>
      <c r="CX40" s="279"/>
      <c r="CY40" s="279"/>
      <c r="CZ40" s="279"/>
      <c r="DA40" s="161"/>
      <c r="DB40" s="161"/>
      <c r="DC40" s="161"/>
      <c r="DD40" s="161"/>
      <c r="DE40" s="161"/>
      <c r="DF40" s="161"/>
      <c r="DG40" s="161"/>
      <c r="DH40" s="161"/>
      <c r="DI40" s="161"/>
      <c r="DJ40" s="161"/>
      <c r="DK40" s="161"/>
      <c r="DL40" s="161"/>
      <c r="DM40" s="161"/>
      <c r="DN40" s="161"/>
      <c r="DO40" s="161"/>
      <c r="DP40" s="161"/>
      <c r="DQ40" s="161"/>
      <c r="DR40" s="161"/>
      <c r="DS40" s="161"/>
      <c r="DT40" s="161"/>
      <c r="DU40" s="161"/>
      <c r="DV40" s="161"/>
      <c r="DW40" s="161"/>
      <c r="DX40" s="161"/>
      <c r="DY40" s="161"/>
      <c r="DZ40" s="161"/>
      <c r="EA40" s="161"/>
      <c r="EB40" s="161"/>
      <c r="EC40" s="161"/>
      <c r="ED40" s="161"/>
      <c r="EE40" s="161"/>
      <c r="EF40" s="161"/>
      <c r="EG40" s="161"/>
      <c r="EH40" s="161"/>
      <c r="EI40" s="161"/>
      <c r="EJ40" s="161"/>
      <c r="EK40" s="161"/>
      <c r="EL40" s="161"/>
      <c r="EM40" s="161"/>
      <c r="EN40" s="161"/>
      <c r="EO40" s="161"/>
      <c r="EP40" s="161"/>
      <c r="EQ40" s="161"/>
      <c r="ER40" s="218"/>
      <c r="ES40" s="161"/>
      <c r="ET40" s="161"/>
      <c r="EU40" s="161"/>
      <c r="EV40" s="161"/>
      <c r="EW40" s="161"/>
      <c r="EX40" s="161"/>
      <c r="EY40" s="161"/>
      <c r="EZ40" s="161"/>
      <c r="FA40" s="161"/>
      <c r="FB40" s="161"/>
      <c r="FC40" s="161"/>
      <c r="FD40" s="161"/>
      <c r="FE40" s="161"/>
      <c r="FF40" s="161"/>
      <c r="FG40" s="161"/>
      <c r="FH40" s="161"/>
      <c r="FI40" s="161"/>
      <c r="FJ40" s="161"/>
      <c r="FK40" s="161"/>
      <c r="FL40" s="161"/>
      <c r="FM40" s="161"/>
      <c r="FN40" s="161"/>
      <c r="FO40" s="161"/>
      <c r="FP40" s="161"/>
      <c r="FQ40" s="161"/>
      <c r="FR40" s="161"/>
      <c r="FS40" s="161"/>
      <c r="FT40" s="161"/>
      <c r="FU40" s="161"/>
      <c r="FV40" s="161"/>
      <c r="FW40" s="161"/>
      <c r="FX40" s="161"/>
      <c r="FY40" s="161"/>
      <c r="FZ40" s="161"/>
      <c r="GA40" s="161"/>
      <c r="GB40" s="161"/>
      <c r="GC40" s="161"/>
      <c r="GD40" s="161"/>
      <c r="GE40" s="161"/>
      <c r="GF40" s="161"/>
      <c r="GG40" s="161"/>
      <c r="GH40" s="161"/>
      <c r="GI40" s="161"/>
      <c r="GJ40" s="161"/>
      <c r="GK40" s="161"/>
      <c r="GL40" s="161"/>
      <c r="GM40" s="161"/>
      <c r="GN40" s="161"/>
      <c r="GO40" s="161"/>
      <c r="GP40" s="161"/>
      <c r="GQ40" s="161"/>
      <c r="GR40" s="161"/>
      <c r="GS40" s="161"/>
      <c r="GT40" s="161"/>
      <c r="GU40" s="161"/>
      <c r="GV40" s="161"/>
    </row>
    <row r="41" spans="1:204" ht="15" hidden="1" customHeight="1">
      <c r="A41" s="132"/>
      <c r="B41" s="132"/>
      <c r="C41" s="249" t="str">
        <f>IF(MasterSheet!$A$1=1,MasterSheet!C286,MasterSheet!B286)</f>
        <v>Opštinski prirez</v>
      </c>
      <c r="D41" s="235">
        <f>+'Cental Budget_int'!D56+'Local Government_int'!D61</f>
        <v>1701113.1912213285</v>
      </c>
      <c r="E41" s="236">
        <f t="shared" si="0"/>
        <v>5.0598250779932435E-2</v>
      </c>
      <c r="F41" s="235">
        <f>+'Cental Budget_int'!F56+'Local Government_int'!F61</f>
        <v>4871847.0861399993</v>
      </c>
      <c r="G41" s="236">
        <f t="shared" si="1"/>
        <v>0.1408903405575638</v>
      </c>
      <c r="H41" s="368"/>
      <c r="I41" s="382">
        <f t="shared" si="2"/>
        <v>0</v>
      </c>
      <c r="J41" s="368"/>
      <c r="K41" s="382">
        <f t="shared" si="2"/>
        <v>0</v>
      </c>
      <c r="L41" s="237"/>
      <c r="M41" s="263"/>
      <c r="N41" s="400"/>
      <c r="O41" s="400"/>
      <c r="P41" s="134"/>
      <c r="Q41" s="134"/>
      <c r="R41" s="134"/>
      <c r="S41" s="134"/>
      <c r="T41" s="134"/>
      <c r="U41" s="134"/>
      <c r="V41" s="134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DE41" s="161"/>
      <c r="DF41" s="161"/>
      <c r="DG41" s="161"/>
      <c r="DH41" s="161"/>
      <c r="DI41" s="161"/>
      <c r="DJ41" s="161"/>
      <c r="DK41" s="161"/>
      <c r="DL41" s="161"/>
      <c r="DM41" s="161"/>
      <c r="DN41" s="161"/>
      <c r="DO41" s="161"/>
      <c r="DP41" s="161"/>
      <c r="DQ41" s="161"/>
      <c r="DR41" s="161"/>
      <c r="DS41" s="161"/>
      <c r="DT41" s="161"/>
      <c r="DU41" s="161"/>
      <c r="DV41" s="161"/>
      <c r="DW41" s="161"/>
      <c r="DX41" s="161"/>
      <c r="DY41" s="161"/>
      <c r="DZ41" s="161"/>
      <c r="EA41" s="161"/>
      <c r="EB41" s="161"/>
      <c r="EC41" s="161"/>
      <c r="ED41" s="161"/>
      <c r="EE41" s="161"/>
      <c r="EF41" s="161"/>
      <c r="EG41" s="161"/>
      <c r="EH41" s="161"/>
      <c r="EI41" s="161"/>
      <c r="EJ41" s="161"/>
      <c r="EK41" s="161"/>
      <c r="EL41" s="161"/>
      <c r="EM41" s="161"/>
      <c r="EN41" s="161"/>
      <c r="EO41" s="161"/>
      <c r="EP41" s="161"/>
      <c r="EQ41" s="161"/>
      <c r="ER41" s="218"/>
      <c r="ES41" s="161"/>
      <c r="ET41" s="161"/>
      <c r="EU41" s="161"/>
      <c r="EV41" s="161"/>
      <c r="EW41" s="161"/>
      <c r="EX41" s="161"/>
      <c r="EY41" s="161"/>
      <c r="EZ41" s="161"/>
      <c r="FA41" s="161"/>
      <c r="FB41" s="161"/>
      <c r="FC41" s="161"/>
      <c r="FD41" s="161"/>
      <c r="FE41" s="161"/>
      <c r="FF41" s="161"/>
      <c r="FG41" s="161"/>
      <c r="FH41" s="161"/>
      <c r="FI41" s="161"/>
      <c r="FJ41" s="161"/>
      <c r="FK41" s="161"/>
      <c r="FL41" s="161"/>
      <c r="FM41" s="161"/>
      <c r="FN41" s="161"/>
      <c r="FO41" s="161"/>
      <c r="FP41" s="161"/>
      <c r="FQ41" s="161"/>
      <c r="FR41" s="161"/>
      <c r="FS41" s="161"/>
      <c r="FT41" s="161"/>
      <c r="FU41" s="161"/>
      <c r="FV41" s="161"/>
      <c r="FW41" s="161"/>
      <c r="FX41" s="161"/>
      <c r="FY41" s="161"/>
      <c r="FZ41" s="161"/>
      <c r="GA41" s="161"/>
      <c r="GB41" s="161"/>
      <c r="GC41" s="161"/>
      <c r="GD41" s="161"/>
      <c r="GE41" s="161"/>
      <c r="GF41" s="161"/>
      <c r="GG41" s="161"/>
      <c r="GH41" s="161"/>
      <c r="GI41" s="161"/>
      <c r="GJ41" s="161"/>
      <c r="GK41" s="161"/>
      <c r="GL41" s="161"/>
      <c r="GM41" s="161"/>
      <c r="GN41" s="161"/>
      <c r="GO41" s="161"/>
      <c r="GP41" s="161"/>
      <c r="GQ41" s="161"/>
      <c r="GR41" s="161"/>
      <c r="GS41" s="161"/>
      <c r="GT41" s="161"/>
      <c r="GU41" s="161"/>
      <c r="GV41" s="161"/>
    </row>
    <row r="42" spans="1:204" ht="15" customHeight="1">
      <c r="A42" s="132"/>
      <c r="B42" s="132"/>
      <c r="C42" s="250" t="str">
        <f>IF(MasterSheet!$A$1=1,MasterSheet!C287,MasterSheet!B287)</f>
        <v>Ostala lična primanja</v>
      </c>
      <c r="D42" s="241">
        <v>14603808.939999999</v>
      </c>
      <c r="E42" s="242">
        <f t="shared" si="0"/>
        <v>0.4343786121356335</v>
      </c>
      <c r="F42" s="241">
        <f>+'Cental Budget_int'!F57+'Local Government_int'!F62</f>
        <v>14266056.699999999</v>
      </c>
      <c r="G42" s="242">
        <f t="shared" si="1"/>
        <v>0.41256417768009485</v>
      </c>
      <c r="H42" s="368">
        <f>'Cental Budget_int'!H57+'Local Government_int'!H62</f>
        <v>19792182.75</v>
      </c>
      <c r="I42" s="383">
        <f t="shared" si="2"/>
        <v>0.54599124827586198</v>
      </c>
      <c r="J42" s="368">
        <f>'Cental Budget_int'!J57+'Local Government_int'!J62</f>
        <v>15328321.52</v>
      </c>
      <c r="K42" s="383">
        <f t="shared" si="2"/>
        <v>0.40626349112112375</v>
      </c>
      <c r="L42" s="237"/>
      <c r="M42" s="263"/>
      <c r="N42" s="401"/>
      <c r="O42" s="401"/>
      <c r="P42" s="134"/>
      <c r="Q42" s="134"/>
      <c r="R42" s="134"/>
      <c r="S42" s="134"/>
      <c r="T42" s="134"/>
      <c r="U42" s="134"/>
      <c r="V42" s="134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1"/>
      <c r="CC42" s="161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Q42" s="161"/>
      <c r="CR42" s="161"/>
      <c r="CS42" s="161"/>
      <c r="CT42" s="161"/>
      <c r="CU42" s="161"/>
      <c r="CV42" s="161"/>
      <c r="CW42" s="161"/>
      <c r="CX42" s="161"/>
      <c r="CY42" s="161"/>
      <c r="CZ42" s="161"/>
      <c r="DA42" s="161"/>
      <c r="DB42" s="161"/>
      <c r="DC42" s="161"/>
      <c r="DD42" s="161"/>
      <c r="DE42" s="161"/>
      <c r="DF42" s="161"/>
      <c r="DG42" s="161"/>
      <c r="DH42" s="161"/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61"/>
      <c r="EH42" s="161"/>
      <c r="EI42" s="161"/>
      <c r="EJ42" s="161"/>
      <c r="EK42" s="161"/>
      <c r="EL42" s="161"/>
      <c r="EM42" s="161"/>
      <c r="EN42" s="161"/>
      <c r="EO42" s="161"/>
      <c r="EP42" s="161"/>
      <c r="EQ42" s="161"/>
      <c r="ER42" s="218"/>
      <c r="ES42" s="161"/>
      <c r="ET42" s="161"/>
      <c r="EU42" s="161"/>
      <c r="EV42" s="161"/>
      <c r="EW42" s="161"/>
      <c r="EX42" s="161"/>
      <c r="EY42" s="161"/>
      <c r="EZ42" s="161"/>
      <c r="FA42" s="161"/>
      <c r="FB42" s="161"/>
      <c r="FC42" s="161"/>
      <c r="FD42" s="161"/>
      <c r="FE42" s="161"/>
      <c r="FF42" s="161"/>
      <c r="FG42" s="161"/>
      <c r="FH42" s="161"/>
      <c r="FI42" s="161"/>
      <c r="FJ42" s="161"/>
      <c r="FK42" s="161"/>
      <c r="FL42" s="161"/>
      <c r="FM42" s="161"/>
      <c r="FN42" s="161"/>
      <c r="FO42" s="161"/>
      <c r="FP42" s="161"/>
      <c r="FQ42" s="161"/>
      <c r="FR42" s="161"/>
      <c r="FS42" s="161"/>
      <c r="FT42" s="161"/>
      <c r="FU42" s="161"/>
      <c r="FV42" s="161"/>
      <c r="FW42" s="161"/>
      <c r="FX42" s="161"/>
      <c r="FY42" s="161"/>
      <c r="FZ42" s="161"/>
      <c r="GA42" s="161"/>
      <c r="GB42" s="161"/>
      <c r="GC42" s="161"/>
      <c r="GD42" s="161"/>
      <c r="GE42" s="161"/>
      <c r="GF42" s="161"/>
      <c r="GG42" s="161"/>
      <c r="GH42" s="161"/>
      <c r="GI42" s="161"/>
      <c r="GJ42" s="161"/>
      <c r="GK42" s="161"/>
      <c r="GL42" s="161"/>
      <c r="GM42" s="161"/>
      <c r="GN42" s="161"/>
      <c r="GO42" s="161"/>
      <c r="GP42" s="161"/>
      <c r="GQ42" s="161"/>
      <c r="GR42" s="161"/>
      <c r="GS42" s="161"/>
      <c r="GT42" s="161"/>
      <c r="GU42" s="161"/>
      <c r="GV42" s="161"/>
    </row>
    <row r="43" spans="1:204" ht="15" customHeight="1">
      <c r="A43" s="132"/>
      <c r="B43" s="132"/>
      <c r="C43" s="250" t="str">
        <f>IF(MasterSheet!$A$1=1,MasterSheet!C288,MasterSheet!B288)</f>
        <v>Rashodi za materijal i usluge</v>
      </c>
      <c r="D43" s="241">
        <f>+'Cental Budget_int'!D58+'Local Government_int'!D63</f>
        <v>92142016.649999991</v>
      </c>
      <c r="E43" s="242">
        <f t="shared" si="0"/>
        <v>2.7406905606781677</v>
      </c>
      <c r="F43" s="241">
        <f>+'Cental Budget_int'!F58+'Local Government_int'!F63</f>
        <v>97073134.070000008</v>
      </c>
      <c r="G43" s="242">
        <f t="shared" si="1"/>
        <v>2.8072857534920042</v>
      </c>
      <c r="H43" s="368">
        <f>'Cental Budget_int'!H58+'Local Government_int'!H63</f>
        <v>100617348.81300001</v>
      </c>
      <c r="I43" s="383">
        <f t="shared" si="2"/>
        <v>2.775651001737931</v>
      </c>
      <c r="J43" s="368">
        <f>'Cental Budget_int'!J58+'Local Government_int'!J63</f>
        <v>106425125.98</v>
      </c>
      <c r="K43" s="383">
        <f t="shared" si="2"/>
        <v>2.8207030474423536</v>
      </c>
      <c r="L43" s="237"/>
      <c r="M43" s="263"/>
      <c r="N43" s="401"/>
      <c r="O43" s="401"/>
      <c r="P43" s="134"/>
      <c r="Q43" s="134"/>
      <c r="R43" s="134"/>
      <c r="S43" s="134"/>
      <c r="T43" s="134"/>
      <c r="U43" s="134"/>
      <c r="V43" s="134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1"/>
      <c r="BS43" s="161"/>
      <c r="BT43" s="161"/>
      <c r="BU43" s="161"/>
      <c r="BV43" s="161"/>
      <c r="BW43" s="161"/>
      <c r="BX43" s="161"/>
      <c r="BY43" s="161"/>
      <c r="BZ43" s="161"/>
      <c r="CA43" s="161"/>
      <c r="CB43" s="161"/>
      <c r="CC43" s="161"/>
      <c r="CD43" s="161"/>
      <c r="CE43" s="161"/>
      <c r="CF43" s="161"/>
      <c r="CG43" s="161"/>
      <c r="CH43" s="161"/>
      <c r="CI43" s="161"/>
      <c r="CJ43" s="161"/>
      <c r="CK43" s="161"/>
      <c r="CL43" s="161"/>
      <c r="CM43" s="161"/>
      <c r="CN43" s="161"/>
      <c r="CO43" s="161"/>
      <c r="CP43" s="161"/>
      <c r="CQ43" s="161"/>
      <c r="CR43" s="161"/>
      <c r="CS43" s="161"/>
      <c r="CT43" s="161"/>
      <c r="CU43" s="161"/>
      <c r="CV43" s="161"/>
      <c r="CW43" s="161"/>
      <c r="CX43" s="161"/>
      <c r="CY43" s="161"/>
      <c r="CZ43" s="161"/>
      <c r="DA43" s="161"/>
      <c r="DB43" s="161"/>
      <c r="DC43" s="161"/>
      <c r="DD43" s="161"/>
      <c r="DE43" s="161"/>
      <c r="DF43" s="161"/>
      <c r="DG43" s="161"/>
      <c r="DH43" s="161"/>
      <c r="DI43" s="161"/>
      <c r="DJ43" s="161"/>
      <c r="DK43" s="161"/>
      <c r="DL43" s="161"/>
      <c r="DM43" s="161"/>
      <c r="DN43" s="161"/>
      <c r="DO43" s="161"/>
      <c r="DP43" s="161"/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61"/>
      <c r="EF43" s="161"/>
      <c r="EG43" s="161"/>
      <c r="EH43" s="161"/>
      <c r="EI43" s="161"/>
      <c r="EJ43" s="161"/>
      <c r="EK43" s="161"/>
      <c r="EL43" s="161"/>
      <c r="EM43" s="161"/>
      <c r="EN43" s="161"/>
      <c r="EO43" s="161"/>
      <c r="EP43" s="161"/>
      <c r="EQ43" s="161"/>
      <c r="ER43" s="218"/>
      <c r="ES43" s="161"/>
      <c r="ET43" s="161"/>
      <c r="EU43" s="161"/>
      <c r="EV43" s="161"/>
      <c r="EW43" s="161"/>
      <c r="EX43" s="161"/>
      <c r="EY43" s="161"/>
      <c r="EZ43" s="161"/>
      <c r="FA43" s="161"/>
      <c r="FB43" s="161"/>
      <c r="FC43" s="161"/>
      <c r="FD43" s="161"/>
      <c r="FE43" s="161"/>
      <c r="FF43" s="161"/>
      <c r="FG43" s="161"/>
      <c r="FH43" s="161"/>
      <c r="FI43" s="161"/>
      <c r="FJ43" s="161"/>
      <c r="FK43" s="161"/>
      <c r="FL43" s="161"/>
      <c r="FM43" s="161"/>
      <c r="FN43" s="161"/>
      <c r="FO43" s="161"/>
      <c r="FP43" s="161"/>
      <c r="FQ43" s="161"/>
      <c r="FR43" s="161"/>
      <c r="FS43" s="161"/>
      <c r="FT43" s="161"/>
      <c r="FU43" s="161"/>
      <c r="FV43" s="161"/>
      <c r="FW43" s="161"/>
      <c r="FX43" s="161"/>
      <c r="FY43" s="161"/>
      <c r="FZ43" s="161"/>
      <c r="GA43" s="161"/>
      <c r="GB43" s="161"/>
      <c r="GC43" s="161"/>
      <c r="GD43" s="161"/>
      <c r="GE43" s="161"/>
      <c r="GF43" s="161"/>
      <c r="GG43" s="161"/>
      <c r="GH43" s="161"/>
      <c r="GI43" s="161"/>
      <c r="GJ43" s="161"/>
      <c r="GK43" s="161"/>
      <c r="GL43" s="161"/>
      <c r="GM43" s="161"/>
      <c r="GN43" s="161"/>
      <c r="GO43" s="161"/>
      <c r="GP43" s="161"/>
      <c r="GQ43" s="161"/>
      <c r="GR43" s="161"/>
      <c r="GS43" s="161"/>
      <c r="GT43" s="161"/>
      <c r="GU43" s="161"/>
      <c r="GV43" s="161"/>
    </row>
    <row r="44" spans="1:204" ht="15" customHeight="1">
      <c r="A44" s="132"/>
      <c r="B44" s="132"/>
      <c r="C44" s="250" t="str">
        <f>IF(MasterSheet!$A$1=1,MasterSheet!C289,MasterSheet!B289)</f>
        <v>Tekuće održavanje</v>
      </c>
      <c r="D44" s="241">
        <f>+'Cental Budget_int'!D59+'Local Government_int'!D64</f>
        <v>24268766.889999997</v>
      </c>
      <c r="E44" s="242">
        <f t="shared" si="0"/>
        <v>0.72185505324211774</v>
      </c>
      <c r="F44" s="241">
        <f>+'Cental Budget_int'!F59+'Local Government_int'!F64</f>
        <v>25224909.039999999</v>
      </c>
      <c r="G44" s="242">
        <f t="shared" si="1"/>
        <v>0.72948636571329417</v>
      </c>
      <c r="H44" s="368">
        <f>'Cental Budget_int'!H59+'Local Government_int'!H64</f>
        <v>24882513.529999997</v>
      </c>
      <c r="I44" s="383">
        <f t="shared" si="2"/>
        <v>0.68641416634482755</v>
      </c>
      <c r="J44" s="368">
        <f>'Cental Budget_int'!J59+'Local Government_int'!J64</f>
        <v>26183799.349999998</v>
      </c>
      <c r="K44" s="383">
        <f t="shared" si="2"/>
        <v>0.69397824940365749</v>
      </c>
      <c r="L44" s="237"/>
      <c r="M44" s="263"/>
      <c r="N44" s="401"/>
      <c r="O44" s="401"/>
      <c r="P44" s="134"/>
      <c r="Q44" s="134"/>
      <c r="R44" s="134"/>
      <c r="S44" s="134"/>
      <c r="T44" s="134"/>
      <c r="U44" s="134"/>
      <c r="V44" s="134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1"/>
      <c r="CC44" s="161"/>
      <c r="CD44" s="161"/>
      <c r="CE44" s="161"/>
      <c r="CF44" s="161"/>
      <c r="CG44" s="161"/>
      <c r="CH44" s="161"/>
      <c r="CI44" s="161"/>
      <c r="CJ44" s="161"/>
      <c r="CK44" s="161"/>
      <c r="CL44" s="161"/>
      <c r="CM44" s="161"/>
      <c r="CN44" s="161"/>
      <c r="CO44" s="161"/>
      <c r="CP44" s="161"/>
      <c r="CQ44" s="202"/>
      <c r="CR44" s="161"/>
      <c r="CS44" s="161"/>
      <c r="CT44" s="161"/>
      <c r="CU44" s="161"/>
      <c r="CV44" s="161"/>
      <c r="CW44" s="161"/>
      <c r="CX44" s="161"/>
      <c r="CY44" s="161"/>
      <c r="CZ44" s="161"/>
      <c r="DA44" s="161"/>
      <c r="DB44" s="161"/>
      <c r="DC44" s="161"/>
      <c r="DD44" s="161"/>
      <c r="DE44" s="161"/>
      <c r="DF44" s="161"/>
      <c r="DG44" s="161"/>
      <c r="DH44" s="161"/>
      <c r="DI44" s="161"/>
      <c r="DJ44" s="161"/>
      <c r="DK44" s="161"/>
      <c r="DL44" s="161"/>
      <c r="DM44" s="161"/>
      <c r="DN44" s="161"/>
      <c r="DO44" s="161"/>
      <c r="DP44" s="161"/>
      <c r="DQ44" s="161"/>
      <c r="DR44" s="161"/>
      <c r="DS44" s="161"/>
      <c r="DT44" s="161"/>
      <c r="DU44" s="161"/>
      <c r="DV44" s="161"/>
      <c r="DW44" s="161"/>
      <c r="DX44" s="161"/>
      <c r="DY44" s="161"/>
      <c r="DZ44" s="161"/>
      <c r="EA44" s="161"/>
      <c r="EB44" s="161"/>
      <c r="EC44" s="161"/>
      <c r="ED44" s="161"/>
      <c r="EE44" s="161"/>
      <c r="EF44" s="161"/>
      <c r="EG44" s="161"/>
      <c r="EH44" s="161"/>
      <c r="EI44" s="161"/>
      <c r="EJ44" s="161"/>
      <c r="EK44" s="161"/>
      <c r="EL44" s="161"/>
      <c r="EM44" s="161"/>
      <c r="EN44" s="161"/>
      <c r="EO44" s="161"/>
      <c r="EP44" s="161"/>
      <c r="EQ44" s="161"/>
      <c r="ER44" s="218"/>
      <c r="ES44" s="161"/>
      <c r="ET44" s="161"/>
      <c r="EU44" s="161"/>
      <c r="EV44" s="161"/>
      <c r="EW44" s="161"/>
      <c r="EX44" s="161"/>
      <c r="EY44" s="161"/>
      <c r="EZ44" s="161"/>
      <c r="FA44" s="161"/>
      <c r="FB44" s="161"/>
      <c r="FC44" s="161"/>
      <c r="FD44" s="161"/>
      <c r="FE44" s="161"/>
      <c r="FF44" s="161"/>
      <c r="FG44" s="161"/>
      <c r="FH44" s="161"/>
      <c r="FI44" s="161"/>
      <c r="FJ44" s="161"/>
      <c r="FK44" s="161"/>
      <c r="FL44" s="161"/>
      <c r="FM44" s="161"/>
      <c r="FN44" s="161"/>
      <c r="FO44" s="161"/>
      <c r="FP44" s="161"/>
      <c r="FQ44" s="161"/>
      <c r="FR44" s="161"/>
      <c r="FS44" s="161"/>
      <c r="FT44" s="161"/>
      <c r="FU44" s="161"/>
      <c r="FV44" s="161"/>
      <c r="FW44" s="161"/>
      <c r="FX44" s="161"/>
      <c r="FY44" s="161"/>
      <c r="FZ44" s="161"/>
      <c r="GA44" s="161"/>
      <c r="GB44" s="161"/>
      <c r="GC44" s="161"/>
      <c r="GD44" s="161"/>
      <c r="GE44" s="161"/>
      <c r="GF44" s="161"/>
      <c r="GG44" s="161"/>
      <c r="GH44" s="161"/>
      <c r="GI44" s="161"/>
      <c r="GJ44" s="161"/>
      <c r="GK44" s="161"/>
      <c r="GL44" s="161"/>
      <c r="GM44" s="161"/>
      <c r="GN44" s="161"/>
      <c r="GO44" s="161"/>
      <c r="GP44" s="161"/>
      <c r="GQ44" s="161"/>
      <c r="GR44" s="161"/>
      <c r="GS44" s="161"/>
      <c r="GT44" s="161"/>
      <c r="GU44" s="161"/>
      <c r="GV44" s="161"/>
    </row>
    <row r="45" spans="1:204" ht="15" customHeight="1">
      <c r="A45" s="132"/>
      <c r="B45" s="132"/>
      <c r="C45" s="250" t="str">
        <f>IF(MasterSheet!$A$1=1,MasterSheet!C290,MasterSheet!B290)</f>
        <v>Kamate</v>
      </c>
      <c r="D45" s="241">
        <f>+'Cental Budget_int'!D60+'Local Government_int'!D65</f>
        <v>71270067.600000009</v>
      </c>
      <c r="E45" s="242">
        <f t="shared" si="0"/>
        <v>2.1198711362284359</v>
      </c>
      <c r="F45" s="241">
        <f>+'Cental Budget_int'!F60+'Local Government_int'!F65</f>
        <v>78901788.450000003</v>
      </c>
      <c r="G45" s="242">
        <f t="shared" si="1"/>
        <v>2.2817834075595016</v>
      </c>
      <c r="H45" s="368">
        <f>'Cental Budget_int'!H60+'Local Government_int'!H65</f>
        <v>86245572.049999982</v>
      </c>
      <c r="I45" s="383">
        <f t="shared" si="2"/>
        <v>2.379188194482758</v>
      </c>
      <c r="J45" s="368">
        <f>'Cental Budget_int'!J60+'Local Government_int'!J65</f>
        <v>85676007.730000004</v>
      </c>
      <c r="K45" s="383">
        <f t="shared" si="2"/>
        <v>2.2707661736019085</v>
      </c>
      <c r="L45" s="237"/>
      <c r="M45" s="263"/>
      <c r="N45" s="401"/>
      <c r="O45" s="401"/>
      <c r="P45" s="134"/>
      <c r="Q45" s="134"/>
      <c r="R45" s="134"/>
      <c r="S45" s="134"/>
      <c r="T45" s="134"/>
      <c r="U45" s="134"/>
      <c r="V45" s="134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1"/>
      <c r="CA45" s="161"/>
      <c r="CB45" s="161"/>
      <c r="CC45" s="161"/>
      <c r="CD45" s="161"/>
      <c r="CE45" s="161"/>
      <c r="CF45" s="161"/>
      <c r="CG45" s="161"/>
      <c r="CH45" s="161"/>
      <c r="CI45" s="161"/>
      <c r="CJ45" s="161"/>
      <c r="CK45" s="161"/>
      <c r="CL45" s="161"/>
      <c r="CM45" s="161"/>
      <c r="CN45" s="161"/>
      <c r="CO45" s="161"/>
      <c r="CP45" s="161"/>
      <c r="CQ45" s="161"/>
      <c r="CR45" s="161"/>
      <c r="CS45" s="161"/>
      <c r="CT45" s="161"/>
      <c r="CU45" s="161"/>
      <c r="CV45" s="161"/>
      <c r="CW45" s="161"/>
      <c r="CX45" s="161"/>
      <c r="CY45" s="161"/>
      <c r="CZ45" s="161"/>
      <c r="DA45" s="161"/>
      <c r="DB45" s="161"/>
      <c r="DC45" s="161"/>
      <c r="DD45" s="161"/>
      <c r="DE45" s="161"/>
      <c r="DF45" s="161"/>
      <c r="DG45" s="161"/>
      <c r="DH45" s="161"/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61"/>
      <c r="EH45" s="161"/>
      <c r="EI45" s="161"/>
      <c r="EJ45" s="161"/>
      <c r="EK45" s="161"/>
      <c r="EL45" s="161"/>
      <c r="EM45" s="161"/>
      <c r="EN45" s="161"/>
      <c r="EO45" s="161"/>
      <c r="EP45" s="161"/>
      <c r="EQ45" s="161"/>
      <c r="ER45" s="218"/>
      <c r="ES45" s="161"/>
      <c r="ET45" s="161"/>
      <c r="EU45" s="161"/>
      <c r="EV45" s="161"/>
      <c r="EW45" s="161"/>
      <c r="EX45" s="161"/>
      <c r="EY45" s="161"/>
      <c r="EZ45" s="161"/>
      <c r="FA45" s="161"/>
      <c r="FB45" s="161"/>
      <c r="FC45" s="161"/>
      <c r="FD45" s="161"/>
      <c r="FE45" s="161"/>
      <c r="FF45" s="161"/>
      <c r="FG45" s="161"/>
      <c r="FH45" s="161"/>
      <c r="FI45" s="161"/>
      <c r="FJ45" s="161"/>
      <c r="FK45" s="161"/>
      <c r="FL45" s="161"/>
      <c r="FM45" s="161"/>
      <c r="FN45" s="161"/>
      <c r="FO45" s="161"/>
      <c r="FP45" s="161"/>
      <c r="FQ45" s="161"/>
      <c r="FR45" s="161"/>
      <c r="FS45" s="161"/>
      <c r="FT45" s="161"/>
      <c r="FU45" s="161"/>
      <c r="FV45" s="161"/>
      <c r="FW45" s="161"/>
      <c r="FX45" s="161"/>
      <c r="FY45" s="161"/>
      <c r="FZ45" s="161"/>
      <c r="GA45" s="161"/>
      <c r="GB45" s="161"/>
      <c r="GC45" s="161"/>
      <c r="GD45" s="161"/>
      <c r="GE45" s="161"/>
      <c r="GF45" s="161"/>
      <c r="GG45" s="161"/>
      <c r="GH45" s="161"/>
      <c r="GI45" s="161"/>
      <c r="GJ45" s="161"/>
      <c r="GK45" s="161"/>
      <c r="GL45" s="161"/>
      <c r="GM45" s="161"/>
      <c r="GN45" s="161"/>
      <c r="GO45" s="161"/>
      <c r="GP45" s="161"/>
      <c r="GQ45" s="161"/>
      <c r="GR45" s="161"/>
      <c r="GS45" s="161"/>
      <c r="GT45" s="161"/>
      <c r="GU45" s="161"/>
      <c r="GV45" s="161"/>
    </row>
    <row r="46" spans="1:204" ht="15" customHeight="1">
      <c r="A46" s="132"/>
      <c r="B46" s="132"/>
      <c r="C46" s="250" t="str">
        <f>IF(MasterSheet!$A$1=1,MasterSheet!C291,MasterSheet!B291)</f>
        <v>Renta</v>
      </c>
      <c r="D46" s="241">
        <f>+'Cental Budget_int'!D61+'Local Government_int'!D66</f>
        <v>8363818.9899999993</v>
      </c>
      <c r="E46" s="242">
        <f t="shared" si="0"/>
        <v>0.24877510380725756</v>
      </c>
      <c r="F46" s="241">
        <f>+'Cental Budget_int'!F61+'Local Government_int'!F66</f>
        <v>8488274.4100000001</v>
      </c>
      <c r="G46" s="242">
        <f t="shared" si="1"/>
        <v>0.2454748376182076</v>
      </c>
      <c r="H46" s="368">
        <f>'Cental Budget_int'!H61+'Local Government_int'!H66</f>
        <v>8501798.0199999996</v>
      </c>
      <c r="I46" s="383">
        <f t="shared" si="2"/>
        <v>0.23453235917241377</v>
      </c>
      <c r="J46" s="368">
        <f>'Cental Budget_int'!J61+'Local Government_int'!J66</f>
        <v>9721270.6899999995</v>
      </c>
      <c r="K46" s="383">
        <f t="shared" si="2"/>
        <v>0.25765360959448713</v>
      </c>
      <c r="L46" s="237"/>
      <c r="M46" s="263"/>
      <c r="N46" s="401"/>
      <c r="O46" s="401"/>
      <c r="P46" s="134"/>
      <c r="Q46" s="134"/>
      <c r="R46" s="134"/>
      <c r="S46" s="134"/>
      <c r="T46" s="134"/>
      <c r="U46" s="134"/>
      <c r="V46" s="134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90"/>
      <c r="CY46" s="161"/>
      <c r="CZ46" s="161"/>
      <c r="DA46" s="161"/>
      <c r="DB46" s="161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218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1"/>
      <c r="FF46" s="161"/>
      <c r="FG46" s="161"/>
      <c r="FH46" s="161"/>
      <c r="FI46" s="161"/>
      <c r="FJ46" s="161"/>
      <c r="FK46" s="161"/>
      <c r="FL46" s="161"/>
      <c r="FM46" s="161"/>
      <c r="FN46" s="161"/>
      <c r="FO46" s="161"/>
      <c r="FP46" s="161"/>
      <c r="FQ46" s="161"/>
      <c r="FR46" s="161"/>
      <c r="FS46" s="161"/>
      <c r="FT46" s="161"/>
      <c r="FU46" s="161"/>
      <c r="FV46" s="161"/>
      <c r="FW46" s="161"/>
      <c r="FX46" s="161"/>
      <c r="FY46" s="161"/>
      <c r="FZ46" s="161"/>
      <c r="GA46" s="161"/>
      <c r="GB46" s="161"/>
      <c r="GC46" s="161"/>
      <c r="GD46" s="161"/>
      <c r="GE46" s="161"/>
      <c r="GF46" s="161"/>
      <c r="GG46" s="161"/>
      <c r="GH46" s="161"/>
      <c r="GI46" s="161"/>
      <c r="GJ46" s="161"/>
      <c r="GK46" s="161"/>
      <c r="GL46" s="161"/>
      <c r="GM46" s="161"/>
      <c r="GN46" s="161"/>
      <c r="GO46" s="161"/>
      <c r="GP46" s="161"/>
      <c r="GQ46" s="161"/>
      <c r="GR46" s="161"/>
      <c r="GS46" s="161"/>
      <c r="GT46" s="161"/>
      <c r="GU46" s="161"/>
      <c r="GV46" s="161"/>
    </row>
    <row r="47" spans="1:204" ht="15" customHeight="1">
      <c r="A47" s="132"/>
      <c r="B47" s="132"/>
      <c r="C47" s="250" t="str">
        <f>IF(MasterSheet!$A$1=1,MasterSheet!C292,MasterSheet!B292)</f>
        <v>Subvencije</v>
      </c>
      <c r="D47" s="241">
        <f>+'Cental Budget_int'!D62+'Local Government_int'!D67</f>
        <v>18184744.609999999</v>
      </c>
      <c r="E47" s="242">
        <f t="shared" si="0"/>
        <v>0.54089067846519923</v>
      </c>
      <c r="F47" s="241">
        <f>+'Cental Budget_int'!F62+'Local Government_int'!F67</f>
        <v>18844296.169999998</v>
      </c>
      <c r="G47" s="242">
        <f t="shared" si="1"/>
        <v>0.54496359553486218</v>
      </c>
      <c r="H47" s="368">
        <f>'Cental Budget_int'!H62+'Local Government_int'!H67</f>
        <v>20285370.640000004</v>
      </c>
      <c r="I47" s="383">
        <f t="shared" si="2"/>
        <v>0.55959643144827598</v>
      </c>
      <c r="J47" s="368">
        <f>'Cental Budget_int'!J62+'Local Government_int'!J67</f>
        <v>27846151.860000003</v>
      </c>
      <c r="K47" s="383">
        <f t="shared" si="2"/>
        <v>0.73803742009011408</v>
      </c>
      <c r="L47" s="237"/>
      <c r="M47" s="263"/>
      <c r="N47" s="401"/>
      <c r="O47" s="401"/>
      <c r="P47" s="134"/>
      <c r="Q47" s="134"/>
      <c r="R47" s="134"/>
      <c r="S47" s="134"/>
      <c r="T47" s="134"/>
      <c r="U47" s="134"/>
      <c r="V47" s="134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1"/>
      <c r="CV47" s="161"/>
      <c r="CW47" s="161"/>
      <c r="CX47" s="161"/>
      <c r="CY47" s="161"/>
      <c r="CZ47" s="161"/>
      <c r="DA47" s="161"/>
      <c r="DB47" s="161"/>
      <c r="DC47" s="161"/>
      <c r="DD47" s="161"/>
      <c r="DE47" s="161"/>
      <c r="DF47" s="161"/>
      <c r="DG47" s="161"/>
      <c r="DH47" s="161"/>
      <c r="DI47" s="161"/>
      <c r="DJ47" s="161"/>
      <c r="DK47" s="161"/>
      <c r="DL47" s="161"/>
      <c r="DM47" s="161"/>
      <c r="DN47" s="161"/>
      <c r="DO47" s="161"/>
      <c r="DP47" s="161"/>
      <c r="DQ47" s="161"/>
      <c r="DR47" s="161"/>
      <c r="DS47" s="161"/>
      <c r="DT47" s="161"/>
      <c r="DU47" s="161"/>
      <c r="DV47" s="161"/>
      <c r="DW47" s="161"/>
      <c r="DX47" s="161"/>
      <c r="DY47" s="161"/>
      <c r="DZ47" s="161"/>
      <c r="EA47" s="161"/>
      <c r="EB47" s="161"/>
      <c r="EC47" s="161"/>
      <c r="ED47" s="161"/>
      <c r="EE47" s="161"/>
      <c r="EF47" s="161"/>
      <c r="EG47" s="161"/>
      <c r="EH47" s="161"/>
      <c r="EI47" s="161"/>
      <c r="EJ47" s="161"/>
      <c r="EK47" s="161"/>
      <c r="EL47" s="161"/>
      <c r="EM47" s="161"/>
      <c r="EN47" s="161"/>
      <c r="EO47" s="161"/>
      <c r="EP47" s="161"/>
      <c r="EQ47" s="161"/>
      <c r="ER47" s="218"/>
      <c r="ES47" s="161"/>
      <c r="ET47" s="161"/>
      <c r="EU47" s="161"/>
      <c r="EV47" s="161"/>
      <c r="EW47" s="161"/>
      <c r="EX47" s="161"/>
      <c r="EY47" s="161"/>
      <c r="EZ47" s="161"/>
      <c r="FA47" s="161"/>
      <c r="FB47" s="161"/>
      <c r="FC47" s="161"/>
      <c r="FD47" s="161"/>
      <c r="FE47" s="161"/>
      <c r="FF47" s="161"/>
      <c r="FG47" s="161"/>
      <c r="FH47" s="161"/>
      <c r="FI47" s="161"/>
      <c r="FJ47" s="161"/>
      <c r="FK47" s="161"/>
      <c r="FL47" s="161"/>
      <c r="FM47" s="161"/>
      <c r="FN47" s="161"/>
      <c r="FO47" s="161"/>
      <c r="FP47" s="161"/>
      <c r="FQ47" s="161"/>
      <c r="FR47" s="161"/>
      <c r="FS47" s="161"/>
      <c r="FT47" s="161"/>
      <c r="FU47" s="161"/>
      <c r="FV47" s="161"/>
      <c r="FW47" s="161"/>
      <c r="FX47" s="161"/>
      <c r="FY47" s="161"/>
      <c r="FZ47" s="161"/>
      <c r="GA47" s="161"/>
      <c r="GB47" s="161"/>
      <c r="GC47" s="161"/>
      <c r="GD47" s="161"/>
      <c r="GE47" s="161"/>
      <c r="GF47" s="161"/>
      <c r="GG47" s="161"/>
      <c r="GH47" s="161"/>
      <c r="GI47" s="161"/>
      <c r="GJ47" s="161"/>
      <c r="GK47" s="161"/>
      <c r="GL47" s="161"/>
      <c r="GM47" s="161"/>
      <c r="GN47" s="161"/>
      <c r="GO47" s="161"/>
      <c r="GP47" s="161"/>
      <c r="GQ47" s="161"/>
      <c r="GR47" s="161"/>
      <c r="GS47" s="161"/>
      <c r="GT47" s="161"/>
      <c r="GU47" s="161"/>
      <c r="GV47" s="161"/>
    </row>
    <row r="48" spans="1:204" ht="16.5" customHeight="1">
      <c r="A48" s="132"/>
      <c r="B48" s="132"/>
      <c r="C48" s="250" t="str">
        <f>IF(MasterSheet!$A$1=1,MasterSheet!C293,MasterSheet!B293)</f>
        <v>Ostali izdaci</v>
      </c>
      <c r="D48" s="241">
        <f>+'Cental Budget_int'!D63+'Local Government_int'!D68</f>
        <v>24915161.729999997</v>
      </c>
      <c r="E48" s="242">
        <f t="shared" si="0"/>
        <v>0.74108155056513969</v>
      </c>
      <c r="F48" s="241">
        <f>+'Cental Budget_int'!F63+'Local Government_int'!F68</f>
        <v>32342562.84</v>
      </c>
      <c r="G48" s="242">
        <f t="shared" si="1"/>
        <v>0.93532383354058812</v>
      </c>
      <c r="H48" s="368">
        <f>'Cental Budget_int'!H63+'Local Government_int'!H68</f>
        <v>33159016.52</v>
      </c>
      <c r="I48" s="383">
        <f t="shared" si="2"/>
        <v>0.91473149020689648</v>
      </c>
      <c r="J48" s="368">
        <f>'Cental Budget_int'!J63+'Local Government_int'!J68</f>
        <v>37477623.670000002</v>
      </c>
      <c r="K48" s="383">
        <f t="shared" si="2"/>
        <v>0.99331099045852111</v>
      </c>
      <c r="L48" s="237"/>
      <c r="M48" s="263"/>
      <c r="N48" s="401"/>
      <c r="O48" s="401"/>
      <c r="P48" s="134"/>
      <c r="Q48" s="134"/>
      <c r="R48" s="134"/>
      <c r="S48" s="134"/>
      <c r="T48" s="134"/>
      <c r="U48" s="134"/>
      <c r="V48" s="134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1"/>
      <c r="CA48" s="161"/>
      <c r="CB48" s="161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61"/>
      <c r="EH48" s="161"/>
      <c r="EI48" s="161"/>
      <c r="EJ48" s="161"/>
      <c r="EK48" s="161"/>
      <c r="EL48" s="161"/>
      <c r="EM48" s="161"/>
      <c r="EN48" s="161"/>
      <c r="EO48" s="161"/>
      <c r="EP48" s="161"/>
      <c r="EQ48" s="161"/>
      <c r="ER48" s="218"/>
      <c r="ES48" s="161"/>
      <c r="ET48" s="217"/>
      <c r="EU48" s="161"/>
      <c r="EV48" s="161"/>
      <c r="EW48" s="161"/>
      <c r="EX48" s="161"/>
      <c r="EY48" s="161"/>
      <c r="EZ48" s="161"/>
      <c r="FA48" s="161"/>
      <c r="FB48" s="161"/>
      <c r="FC48" s="161"/>
      <c r="FD48" s="161"/>
      <c r="FE48" s="161"/>
      <c r="FF48" s="161"/>
      <c r="FG48" s="161"/>
      <c r="FH48" s="161"/>
      <c r="FI48" s="161"/>
      <c r="FJ48" s="161"/>
      <c r="FK48" s="161"/>
      <c r="FL48" s="161"/>
      <c r="FM48" s="161"/>
      <c r="FN48" s="161"/>
      <c r="FO48" s="161"/>
      <c r="FP48" s="161"/>
      <c r="FQ48" s="161"/>
      <c r="FR48" s="161"/>
      <c r="FS48" s="161"/>
      <c r="FT48" s="161"/>
      <c r="FU48" s="161"/>
      <c r="FV48" s="161"/>
      <c r="FW48" s="161"/>
      <c r="FX48" s="161"/>
      <c r="FY48" s="161"/>
      <c r="FZ48" s="161"/>
      <c r="GA48" s="161"/>
      <c r="GB48" s="161"/>
      <c r="GC48" s="161"/>
      <c r="GD48" s="161"/>
      <c r="GE48" s="161"/>
      <c r="GF48" s="161"/>
      <c r="GG48" s="161"/>
      <c r="GH48" s="161"/>
      <c r="GI48" s="161"/>
      <c r="GJ48" s="161"/>
      <c r="GK48" s="161"/>
      <c r="GL48" s="161"/>
      <c r="GM48" s="161"/>
      <c r="GN48" s="161"/>
      <c r="GO48" s="161"/>
      <c r="GP48" s="161"/>
      <c r="GQ48" s="161"/>
      <c r="GR48" s="161"/>
      <c r="GS48" s="161"/>
      <c r="GT48" s="161"/>
      <c r="GU48" s="161"/>
      <c r="GV48" s="161"/>
    </row>
    <row r="49" spans="1:204" s="162" customFormat="1" ht="24.75" customHeight="1">
      <c r="C49" s="246" t="str">
        <f>IF(MasterSheet!$A$1=1,MasterSheet!C294,MasterSheet!B294)</f>
        <v xml:space="preserve">Kapitalni izdaci tekućeg budžeta </v>
      </c>
      <c r="D49" s="298">
        <f>+'Cental Budget_int'!D64</f>
        <v>8075119.8499999996</v>
      </c>
      <c r="E49" s="248">
        <f t="shared" si="0"/>
        <v>0.24018797888161808</v>
      </c>
      <c r="F49" s="298">
        <f>+'Cental Budget_int'!F64</f>
        <v>66246313.219999999</v>
      </c>
      <c r="G49" s="248">
        <f t="shared" si="1"/>
        <v>1.9157960964747391</v>
      </c>
      <c r="H49" s="369">
        <f>'Cental Budget_int'!H64</f>
        <v>28485480.849999994</v>
      </c>
      <c r="I49" s="385">
        <f t="shared" si="2"/>
        <v>0.78580636827586192</v>
      </c>
      <c r="J49" s="369">
        <f>'Cental Budget_int'!J64</f>
        <v>42089273.07</v>
      </c>
      <c r="K49" s="385">
        <f t="shared" si="2"/>
        <v>1.1155386448449509</v>
      </c>
      <c r="L49" s="237"/>
      <c r="M49" s="263"/>
      <c r="N49" s="401"/>
      <c r="O49" s="401"/>
      <c r="P49" s="134"/>
      <c r="Q49" s="134"/>
      <c r="R49" s="134"/>
      <c r="S49" s="134"/>
      <c r="T49" s="134"/>
      <c r="U49" s="134"/>
      <c r="V49" s="134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1"/>
      <c r="CS49" s="161"/>
      <c r="CT49" s="161"/>
      <c r="CU49" s="161"/>
      <c r="CV49" s="161"/>
      <c r="CW49" s="161"/>
      <c r="CX49" s="161"/>
      <c r="CY49" s="161"/>
      <c r="CZ49" s="161"/>
      <c r="DA49" s="161"/>
      <c r="DB49" s="161"/>
      <c r="DC49" s="161"/>
      <c r="DD49" s="161"/>
      <c r="DE49" s="161"/>
      <c r="DF49" s="161"/>
      <c r="DG49" s="161"/>
      <c r="DH49" s="161"/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61"/>
      <c r="EF49" s="161"/>
      <c r="EG49" s="161"/>
      <c r="EH49" s="161"/>
      <c r="EI49" s="161"/>
      <c r="EJ49" s="161"/>
      <c r="EK49" s="161"/>
      <c r="EL49" s="161"/>
      <c r="EM49" s="161"/>
      <c r="EN49" s="161"/>
      <c r="EO49" s="161"/>
      <c r="EP49" s="161"/>
      <c r="EQ49" s="161"/>
      <c r="ER49" s="218"/>
      <c r="ES49" s="161"/>
      <c r="ET49" s="217"/>
      <c r="EU49" s="161"/>
      <c r="EV49" s="161"/>
      <c r="EW49" s="161"/>
      <c r="EX49" s="161"/>
      <c r="EY49" s="161"/>
      <c r="EZ49" s="161"/>
      <c r="FA49" s="161"/>
      <c r="FB49" s="161"/>
      <c r="FC49" s="161"/>
      <c r="FD49" s="161"/>
      <c r="FE49" s="161"/>
      <c r="FF49" s="161"/>
      <c r="FG49" s="161"/>
      <c r="FH49" s="161"/>
      <c r="FI49" s="161"/>
      <c r="FJ49" s="161"/>
      <c r="FK49" s="161"/>
      <c r="FL49" s="161"/>
      <c r="FM49" s="161"/>
      <c r="FN49" s="161"/>
      <c r="FO49" s="161"/>
      <c r="FP49" s="161"/>
      <c r="FQ49" s="161"/>
      <c r="FR49" s="161"/>
      <c r="FS49" s="161"/>
      <c r="FT49" s="161"/>
      <c r="FU49" s="161"/>
      <c r="FV49" s="161"/>
      <c r="FW49" s="161"/>
      <c r="FX49" s="161"/>
      <c r="FY49" s="161"/>
      <c r="FZ49" s="161"/>
      <c r="GA49" s="161"/>
      <c r="GB49" s="161"/>
      <c r="GC49" s="161"/>
      <c r="GD49" s="161"/>
      <c r="GE49" s="161"/>
      <c r="GF49" s="161"/>
      <c r="GG49" s="161"/>
      <c r="GH49" s="161"/>
      <c r="GI49" s="161"/>
      <c r="GJ49" s="161"/>
      <c r="GK49" s="161"/>
      <c r="GL49" s="161"/>
      <c r="GM49" s="161"/>
      <c r="GN49" s="161"/>
      <c r="GO49" s="161"/>
      <c r="GP49" s="161"/>
      <c r="GQ49" s="161"/>
      <c r="GR49" s="161"/>
      <c r="GS49" s="161"/>
      <c r="GT49" s="161"/>
      <c r="GU49" s="161"/>
      <c r="GV49" s="161"/>
    </row>
    <row r="50" spans="1:204" ht="15" customHeight="1">
      <c r="A50" s="132"/>
      <c r="B50" s="132"/>
      <c r="C50" s="250" t="str">
        <f>IF(MasterSheet!$A$1=1,MasterSheet!C295,MasterSheet!B295)</f>
        <v>Transferi za socijalnu zaštitu</v>
      </c>
      <c r="D50" s="241">
        <f>SUM(D51:D55)</f>
        <v>483404241.79999989</v>
      </c>
      <c r="E50" s="242">
        <f t="shared" si="0"/>
        <v>14.378472391433666</v>
      </c>
      <c r="F50" s="241">
        <f>SUM(F51:F55)</f>
        <v>492752528.37250006</v>
      </c>
      <c r="G50" s="242">
        <f t="shared" si="1"/>
        <v>14.250051429263427</v>
      </c>
      <c r="H50" s="364">
        <f>SUM(H51:H55)</f>
        <v>487859572.84000009</v>
      </c>
      <c r="I50" s="383">
        <f t="shared" si="2"/>
        <v>13.458195112827589</v>
      </c>
      <c r="J50" s="364">
        <f>SUM(J51:J55)</f>
        <v>556077769.5200001</v>
      </c>
      <c r="K50" s="383">
        <f t="shared" si="2"/>
        <v>14.738345335807052</v>
      </c>
      <c r="L50" s="229"/>
      <c r="M50" s="263"/>
      <c r="N50" s="398"/>
      <c r="O50" s="398"/>
      <c r="P50" s="134"/>
      <c r="Q50" s="134"/>
      <c r="R50" s="134"/>
      <c r="S50" s="134"/>
      <c r="T50" s="134"/>
      <c r="U50" s="134"/>
      <c r="V50" s="134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1"/>
      <c r="BR50" s="161"/>
      <c r="BS50" s="161"/>
      <c r="BT50" s="161"/>
      <c r="BU50" s="161"/>
      <c r="BV50" s="161"/>
      <c r="BW50" s="161"/>
      <c r="BX50" s="161"/>
      <c r="BY50" s="161"/>
      <c r="BZ50" s="161"/>
      <c r="CA50" s="161"/>
      <c r="CB50" s="161"/>
      <c r="CC50" s="161"/>
      <c r="CD50" s="161"/>
      <c r="CE50" s="161"/>
      <c r="CF50" s="161"/>
      <c r="CG50" s="161"/>
      <c r="CH50" s="161"/>
      <c r="CI50" s="161"/>
      <c r="CJ50" s="161"/>
      <c r="CK50" s="161"/>
      <c r="CL50" s="161"/>
      <c r="CM50" s="161"/>
      <c r="CN50" s="161"/>
      <c r="CO50" s="161"/>
      <c r="CP50" s="161"/>
      <c r="CQ50" s="161"/>
      <c r="CR50" s="161"/>
      <c r="CS50" s="161"/>
      <c r="CT50" s="161"/>
      <c r="CU50" s="161"/>
      <c r="CV50" s="161"/>
      <c r="CW50" s="161"/>
      <c r="CX50" s="161"/>
      <c r="CY50" s="161"/>
      <c r="CZ50" s="161"/>
      <c r="DA50" s="161"/>
      <c r="DB50" s="161"/>
      <c r="DC50" s="161"/>
      <c r="DD50" s="161"/>
      <c r="DE50" s="161"/>
      <c r="DF50" s="161"/>
      <c r="DG50" s="161"/>
      <c r="DH50" s="161"/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61"/>
      <c r="EF50" s="161"/>
      <c r="EG50" s="161"/>
      <c r="EH50" s="230"/>
      <c r="EI50" s="161"/>
      <c r="EJ50" s="161"/>
      <c r="EK50" s="161"/>
      <c r="EL50" s="161"/>
      <c r="EM50" s="161"/>
      <c r="EN50" s="161"/>
      <c r="EO50" s="161"/>
      <c r="EP50" s="161"/>
      <c r="EQ50" s="161"/>
      <c r="ER50" s="218"/>
      <c r="ES50" s="161"/>
      <c r="ET50" s="161"/>
      <c r="EU50" s="161"/>
      <c r="EV50" s="161"/>
      <c r="EW50" s="161"/>
      <c r="EX50" s="161"/>
      <c r="EY50" s="161"/>
      <c r="EZ50" s="161"/>
      <c r="FA50" s="161"/>
      <c r="FB50" s="161"/>
      <c r="FC50" s="161"/>
      <c r="FD50" s="161"/>
      <c r="FE50" s="161"/>
      <c r="FF50" s="161"/>
      <c r="FG50" s="161"/>
      <c r="FH50" s="161"/>
      <c r="FI50" s="161"/>
      <c r="FJ50" s="161"/>
      <c r="FK50" s="161"/>
      <c r="FL50" s="161"/>
      <c r="FM50" s="161"/>
      <c r="FN50" s="161"/>
      <c r="FO50" s="161"/>
      <c r="FP50" s="161"/>
      <c r="FQ50" s="161"/>
      <c r="FR50" s="161"/>
      <c r="FS50" s="161"/>
      <c r="FT50" s="161"/>
      <c r="FU50" s="161"/>
      <c r="FV50" s="161"/>
      <c r="FW50" s="161"/>
      <c r="FX50" s="161"/>
      <c r="FY50" s="161"/>
      <c r="FZ50" s="161"/>
      <c r="GA50" s="161"/>
      <c r="GB50" s="161"/>
      <c r="GC50" s="161"/>
      <c r="GD50" s="161"/>
      <c r="GE50" s="161"/>
      <c r="GF50" s="161"/>
      <c r="GG50" s="161"/>
      <c r="GH50" s="161"/>
      <c r="GI50" s="161"/>
      <c r="GJ50" s="161"/>
      <c r="GK50" s="161"/>
      <c r="GL50" s="161"/>
      <c r="GM50" s="161"/>
      <c r="GN50" s="161"/>
      <c r="GO50" s="161"/>
      <c r="GP50" s="161"/>
      <c r="GQ50" s="161"/>
      <c r="GR50" s="161"/>
      <c r="GS50" s="161"/>
      <c r="GT50" s="161"/>
      <c r="GU50" s="161"/>
      <c r="GV50" s="161"/>
    </row>
    <row r="51" spans="1:204" ht="15" customHeight="1">
      <c r="A51" s="132"/>
      <c r="B51" s="132"/>
      <c r="C51" s="249" t="str">
        <f>IF(MasterSheet!$A$1=1,MasterSheet!C296,MasterSheet!B296)</f>
        <v>Prava iz oblasti socijalne zaštite</v>
      </c>
      <c r="D51" s="235">
        <f>+'Cental Budget_int'!D66+'Local Government_int'!D70</f>
        <v>64473016.510000005</v>
      </c>
      <c r="E51" s="236">
        <f t="shared" si="0"/>
        <v>1.9176982900059492</v>
      </c>
      <c r="F51" s="235">
        <f>+'Cental Budget_int'!F66+'Local Government_int'!F70</f>
        <v>62469432.272500001</v>
      </c>
      <c r="G51" s="236">
        <f t="shared" si="1"/>
        <v>1.8065713951386679</v>
      </c>
      <c r="H51" s="335">
        <f>'Cental Budget_int'!H66+'Local Government_int'!H69</f>
        <v>61653817.389999993</v>
      </c>
      <c r="I51" s="382">
        <f t="shared" si="2"/>
        <v>1.7007949624827583</v>
      </c>
      <c r="J51" s="335">
        <f>'Cental Budget_int'!J66+'Local Government_int'!J69</f>
        <v>115149477.89</v>
      </c>
      <c r="K51" s="382">
        <f t="shared" si="2"/>
        <v>3.0519342138881527</v>
      </c>
      <c r="L51" s="237"/>
      <c r="M51" s="263"/>
      <c r="N51" s="401"/>
      <c r="O51" s="401"/>
      <c r="P51" s="134"/>
      <c r="Q51" s="134"/>
      <c r="R51" s="134"/>
      <c r="S51" s="134"/>
      <c r="T51" s="134"/>
      <c r="U51" s="134"/>
      <c r="V51" s="134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1"/>
      <c r="BS51" s="161"/>
      <c r="BT51" s="161"/>
      <c r="BU51" s="161"/>
      <c r="BV51" s="161"/>
      <c r="BW51" s="161"/>
      <c r="BX51" s="161"/>
      <c r="BY51" s="161"/>
      <c r="BZ51" s="161"/>
      <c r="CA51" s="161"/>
      <c r="CB51" s="161"/>
      <c r="CC51" s="161"/>
      <c r="CD51" s="161"/>
      <c r="CE51" s="161"/>
      <c r="CF51" s="161"/>
      <c r="CG51" s="161"/>
      <c r="CH51" s="161"/>
      <c r="CI51" s="161"/>
      <c r="CJ51" s="161"/>
      <c r="CK51" s="161"/>
      <c r="CL51" s="161"/>
      <c r="CM51" s="161"/>
      <c r="CN51" s="161"/>
      <c r="CO51" s="161"/>
      <c r="CP51" s="161"/>
      <c r="CQ51" s="161"/>
      <c r="CR51" s="161"/>
      <c r="CS51" s="161"/>
      <c r="CT51" s="161"/>
      <c r="CU51" s="161"/>
      <c r="CV51" s="161"/>
      <c r="CW51" s="161"/>
      <c r="CX51" s="161"/>
      <c r="CY51" s="161"/>
      <c r="CZ51" s="161"/>
      <c r="DA51" s="161"/>
      <c r="DB51" s="161"/>
      <c r="DC51" s="161"/>
      <c r="DD51" s="161"/>
      <c r="DE51" s="161"/>
      <c r="DF51" s="161"/>
      <c r="DG51" s="161"/>
      <c r="DH51" s="161"/>
      <c r="DI51" s="161"/>
      <c r="DJ51" s="161"/>
      <c r="DK51" s="161"/>
      <c r="DL51" s="161"/>
      <c r="DM51" s="161"/>
      <c r="DN51" s="161"/>
      <c r="DO51" s="161"/>
      <c r="DP51" s="161"/>
      <c r="DQ51" s="161"/>
      <c r="DR51" s="161"/>
      <c r="DS51" s="161"/>
      <c r="DT51" s="161"/>
      <c r="DU51" s="161"/>
      <c r="DV51" s="161"/>
      <c r="DW51" s="161"/>
      <c r="DX51" s="161"/>
      <c r="DY51" s="161"/>
      <c r="DZ51" s="161"/>
      <c r="EA51" s="161"/>
      <c r="EB51" s="161"/>
      <c r="EC51" s="161"/>
      <c r="ED51" s="161"/>
      <c r="EE51" s="161"/>
      <c r="EF51" s="161"/>
      <c r="EG51" s="161"/>
      <c r="EH51" s="161"/>
      <c r="EI51" s="161"/>
      <c r="EJ51" s="161"/>
      <c r="EK51" s="161"/>
      <c r="EL51" s="161"/>
      <c r="EM51" s="161"/>
      <c r="EN51" s="161"/>
      <c r="EO51" s="161"/>
      <c r="EP51" s="161"/>
      <c r="EQ51" s="161"/>
      <c r="ER51" s="218"/>
      <c r="ES51" s="161"/>
      <c r="ET51" s="161"/>
      <c r="EU51" s="161"/>
      <c r="EV51" s="161"/>
      <c r="EW51" s="161"/>
      <c r="EX51" s="161"/>
      <c r="EY51" s="161"/>
      <c r="EZ51" s="161"/>
      <c r="FA51" s="161"/>
      <c r="FB51" s="161"/>
      <c r="FC51" s="161"/>
      <c r="FD51" s="161"/>
      <c r="FE51" s="161"/>
      <c r="FF51" s="161"/>
      <c r="FG51" s="161"/>
      <c r="FH51" s="161"/>
      <c r="FI51" s="161"/>
      <c r="FJ51" s="161"/>
      <c r="FK51" s="161"/>
      <c r="FL51" s="161"/>
      <c r="FM51" s="161"/>
      <c r="FN51" s="161"/>
      <c r="FO51" s="161"/>
      <c r="FP51" s="161"/>
      <c r="FQ51" s="161"/>
      <c r="FR51" s="161"/>
      <c r="FS51" s="161"/>
      <c r="FT51" s="161"/>
      <c r="FU51" s="161"/>
      <c r="FV51" s="161"/>
      <c r="FW51" s="161"/>
      <c r="FX51" s="161"/>
      <c r="FY51" s="161"/>
      <c r="FZ51" s="161"/>
      <c r="GA51" s="161"/>
      <c r="GB51" s="161"/>
      <c r="GC51" s="161"/>
      <c r="GD51" s="161"/>
      <c r="GE51" s="161"/>
      <c r="GF51" s="161"/>
      <c r="GG51" s="161"/>
      <c r="GH51" s="161"/>
      <c r="GI51" s="161"/>
      <c r="GJ51" s="161"/>
      <c r="GK51" s="161"/>
      <c r="GL51" s="161"/>
      <c r="GM51" s="161"/>
      <c r="GN51" s="161"/>
      <c r="GO51" s="161"/>
      <c r="GP51" s="161"/>
      <c r="GQ51" s="161"/>
      <c r="GR51" s="161"/>
      <c r="GS51" s="161"/>
      <c r="GT51" s="161"/>
      <c r="GU51" s="161"/>
      <c r="GV51" s="161"/>
    </row>
    <row r="52" spans="1:204" ht="15" customHeight="1">
      <c r="A52" s="132"/>
      <c r="B52" s="132"/>
      <c r="C52" s="249" t="str">
        <f>IF(MasterSheet!$A$1=1,MasterSheet!C297,MasterSheet!B297)</f>
        <v>Sredstva za tehnološke viškove</v>
      </c>
      <c r="D52" s="235">
        <f>+'Cental Budget_int'!D67+'Local Government_int'!D71</f>
        <v>13086355.520000001</v>
      </c>
      <c r="E52" s="236">
        <f t="shared" si="0"/>
        <v>0.38924317430101135</v>
      </c>
      <c r="F52" s="235">
        <f>+'Cental Budget_int'!F67+'Local Government_int'!F71</f>
        <v>22587777.399999999</v>
      </c>
      <c r="G52" s="236">
        <f t="shared" si="1"/>
        <v>0.65322240087914629</v>
      </c>
      <c r="H52" s="335">
        <f>'Cental Budget_int'!H67</f>
        <v>16655316.650000002</v>
      </c>
      <c r="I52" s="382">
        <f t="shared" si="2"/>
        <v>0.45945701103448278</v>
      </c>
      <c r="J52" s="335">
        <f>'Cental Budget_int'!J67</f>
        <v>22568289.629999999</v>
      </c>
      <c r="K52" s="382">
        <f t="shared" si="2"/>
        <v>0.59815238881526633</v>
      </c>
      <c r="L52" s="237"/>
      <c r="M52" s="263"/>
      <c r="N52" s="401"/>
      <c r="O52" s="401"/>
      <c r="P52" s="134"/>
      <c r="Q52" s="134"/>
      <c r="R52" s="134"/>
      <c r="S52" s="134"/>
      <c r="T52" s="134"/>
      <c r="U52" s="134"/>
      <c r="V52" s="134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  <c r="BI52" s="161"/>
      <c r="BJ52" s="161"/>
      <c r="BK52" s="161"/>
      <c r="BL52" s="161"/>
      <c r="BM52" s="161"/>
      <c r="BN52" s="161"/>
      <c r="BO52" s="161"/>
      <c r="BP52" s="161"/>
      <c r="BQ52" s="161"/>
      <c r="BR52" s="161"/>
      <c r="BS52" s="161"/>
      <c r="BT52" s="161"/>
      <c r="BU52" s="161"/>
      <c r="BV52" s="161"/>
      <c r="BW52" s="161"/>
      <c r="BX52" s="161"/>
      <c r="BY52" s="161"/>
      <c r="BZ52" s="161"/>
      <c r="CA52" s="161"/>
      <c r="CB52" s="161"/>
      <c r="CC52" s="161"/>
      <c r="CD52" s="161"/>
      <c r="CE52" s="161"/>
      <c r="CF52" s="161"/>
      <c r="CG52" s="161"/>
      <c r="CH52" s="161"/>
      <c r="CI52" s="161"/>
      <c r="CJ52" s="161"/>
      <c r="CK52" s="161"/>
      <c r="CL52" s="161"/>
      <c r="CM52" s="161"/>
      <c r="CN52" s="161"/>
      <c r="CO52" s="161"/>
      <c r="CP52" s="161"/>
      <c r="CQ52" s="161"/>
      <c r="CR52" s="161"/>
      <c r="CS52" s="161"/>
      <c r="CT52" s="161"/>
      <c r="CU52" s="161"/>
      <c r="CV52" s="161"/>
      <c r="CW52" s="161"/>
      <c r="CX52" s="161"/>
      <c r="CY52" s="161"/>
      <c r="CZ52" s="161"/>
      <c r="DA52" s="161"/>
      <c r="DB52" s="161"/>
      <c r="DC52" s="161"/>
      <c r="DD52" s="161"/>
      <c r="DE52" s="161"/>
      <c r="DF52" s="161"/>
      <c r="DG52" s="161"/>
      <c r="DH52" s="161"/>
      <c r="DI52" s="161"/>
      <c r="DJ52" s="161"/>
      <c r="DK52" s="161"/>
      <c r="DL52" s="161"/>
      <c r="DM52" s="161"/>
      <c r="DN52" s="161"/>
      <c r="DO52" s="161"/>
      <c r="DP52" s="161"/>
      <c r="DQ52" s="161"/>
      <c r="DR52" s="161"/>
      <c r="DS52" s="161"/>
      <c r="DT52" s="161"/>
      <c r="DU52" s="161"/>
      <c r="DV52" s="161"/>
      <c r="DW52" s="161"/>
      <c r="DX52" s="161"/>
      <c r="DY52" s="161"/>
      <c r="DZ52" s="161"/>
      <c r="EA52" s="161"/>
      <c r="EB52" s="161"/>
      <c r="EC52" s="161"/>
      <c r="ED52" s="161"/>
      <c r="EE52" s="161"/>
      <c r="EF52" s="161"/>
      <c r="EG52" s="161"/>
      <c r="EH52" s="161"/>
      <c r="EI52" s="161"/>
      <c r="EJ52" s="161"/>
      <c r="EK52" s="161"/>
      <c r="EL52" s="161"/>
      <c r="EM52" s="161"/>
      <c r="EN52" s="161"/>
      <c r="EO52" s="161"/>
      <c r="EP52" s="161"/>
      <c r="EQ52" s="161"/>
      <c r="ER52" s="218"/>
      <c r="ES52" s="161"/>
      <c r="ET52" s="161"/>
      <c r="EU52" s="161"/>
      <c r="EV52" s="161"/>
      <c r="EW52" s="161"/>
      <c r="EX52" s="161"/>
      <c r="EY52" s="161"/>
      <c r="EZ52" s="161"/>
      <c r="FA52" s="161"/>
      <c r="FB52" s="161"/>
      <c r="FC52" s="161"/>
      <c r="FD52" s="161"/>
      <c r="FE52" s="161"/>
      <c r="FF52" s="161"/>
      <c r="FG52" s="161"/>
      <c r="FH52" s="161"/>
      <c r="FI52" s="161"/>
      <c r="FJ52" s="161"/>
      <c r="FK52" s="161"/>
      <c r="FL52" s="161"/>
      <c r="FM52" s="161"/>
      <c r="FN52" s="161"/>
      <c r="FO52" s="161"/>
      <c r="FP52" s="161"/>
      <c r="FQ52" s="161"/>
      <c r="FR52" s="161"/>
      <c r="FS52" s="161"/>
      <c r="FT52" s="161"/>
      <c r="FU52" s="161"/>
      <c r="FV52" s="161"/>
      <c r="FW52" s="161"/>
      <c r="FX52" s="161"/>
      <c r="FY52" s="161"/>
      <c r="FZ52" s="161"/>
      <c r="GA52" s="161"/>
      <c r="GB52" s="161"/>
      <c r="GC52" s="161"/>
      <c r="GD52" s="161"/>
      <c r="GE52" s="161"/>
      <c r="GF52" s="161"/>
      <c r="GG52" s="161"/>
      <c r="GH52" s="161"/>
      <c r="GI52" s="161"/>
      <c r="GJ52" s="161"/>
      <c r="GK52" s="161"/>
      <c r="GL52" s="161"/>
      <c r="GM52" s="161"/>
      <c r="GN52" s="161"/>
      <c r="GO52" s="161"/>
      <c r="GP52" s="161"/>
      <c r="GQ52" s="161"/>
      <c r="GR52" s="161"/>
      <c r="GS52" s="161"/>
      <c r="GT52" s="161"/>
      <c r="GU52" s="161"/>
      <c r="GV52" s="161"/>
    </row>
    <row r="53" spans="1:204" ht="15" customHeight="1">
      <c r="A53" s="132"/>
      <c r="B53" s="132"/>
      <c r="C53" s="249" t="str">
        <f>IF(MasterSheet!$A$1=1,MasterSheet!C298,MasterSheet!B298)</f>
        <v>Prava iz oblasti penzijskog i invalidskog osiguranja</v>
      </c>
      <c r="D53" s="235">
        <f>+'Cental Budget_int'!D68+'Local Government_int'!D72</f>
        <v>383190248.31999987</v>
      </c>
      <c r="E53" s="236">
        <f t="shared" si="0"/>
        <v>11.397687338488991</v>
      </c>
      <c r="F53" s="235">
        <f>+'Cental Budget_int'!F68+'Local Government_int'!F72</f>
        <v>384390842.85000002</v>
      </c>
      <c r="G53" s="236">
        <f t="shared" si="1"/>
        <v>11.116308824720207</v>
      </c>
      <c r="H53" s="335">
        <f>'Cental Budget_int'!H68</f>
        <v>387038896.73000014</v>
      </c>
      <c r="I53" s="382">
        <f t="shared" si="2"/>
        <v>10.676935082206901</v>
      </c>
      <c r="J53" s="335">
        <f>'Cental Budget_int'!J68</f>
        <v>390815475.43000001</v>
      </c>
      <c r="K53" s="382">
        <f t="shared" si="2"/>
        <v>10.358215622316459</v>
      </c>
      <c r="L53" s="237"/>
      <c r="M53" s="263"/>
      <c r="N53" s="401"/>
      <c r="O53" s="401"/>
      <c r="P53" s="134"/>
      <c r="Q53" s="134"/>
      <c r="R53" s="134"/>
      <c r="S53" s="134"/>
      <c r="T53" s="134"/>
      <c r="U53" s="134"/>
      <c r="V53" s="134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  <c r="BI53" s="161"/>
      <c r="BJ53" s="161"/>
      <c r="BK53" s="161"/>
      <c r="BL53" s="161"/>
      <c r="BM53" s="161"/>
      <c r="BN53" s="161"/>
      <c r="BO53" s="161"/>
      <c r="BP53" s="161"/>
      <c r="BQ53" s="161"/>
      <c r="BR53" s="161"/>
      <c r="BS53" s="161"/>
      <c r="BT53" s="161"/>
      <c r="BU53" s="161"/>
      <c r="BV53" s="161"/>
      <c r="BW53" s="161"/>
      <c r="BX53" s="161"/>
      <c r="BY53" s="161"/>
      <c r="BZ53" s="161"/>
      <c r="CA53" s="161"/>
      <c r="CB53" s="161"/>
      <c r="CC53" s="161"/>
      <c r="CD53" s="161"/>
      <c r="CE53" s="161"/>
      <c r="CF53" s="161"/>
      <c r="CG53" s="161"/>
      <c r="CH53" s="161"/>
      <c r="CI53" s="161"/>
      <c r="CJ53" s="161"/>
      <c r="CK53" s="161"/>
      <c r="CL53" s="161"/>
      <c r="CM53" s="161"/>
      <c r="CN53" s="161"/>
      <c r="CO53" s="161"/>
      <c r="CP53" s="161"/>
      <c r="CQ53" s="161"/>
      <c r="CR53" s="161"/>
      <c r="CS53" s="161"/>
      <c r="CT53" s="161"/>
      <c r="CU53" s="161"/>
      <c r="CV53" s="161"/>
      <c r="CW53" s="161"/>
      <c r="CX53" s="161"/>
      <c r="CY53" s="161"/>
      <c r="CZ53" s="161"/>
      <c r="DA53" s="161"/>
      <c r="DB53" s="161"/>
      <c r="DC53" s="161"/>
      <c r="DD53" s="161"/>
      <c r="DE53" s="161"/>
      <c r="DF53" s="161"/>
      <c r="DG53" s="161"/>
      <c r="DH53" s="161"/>
      <c r="DI53" s="161"/>
      <c r="DJ53" s="161"/>
      <c r="DK53" s="161"/>
      <c r="DL53" s="161"/>
      <c r="DM53" s="161"/>
      <c r="DN53" s="161"/>
      <c r="DO53" s="161"/>
      <c r="DP53" s="161"/>
      <c r="DQ53" s="161"/>
      <c r="DR53" s="161"/>
      <c r="DS53" s="161"/>
      <c r="DT53" s="161"/>
      <c r="DU53" s="161"/>
      <c r="DV53" s="161"/>
      <c r="DW53" s="161"/>
      <c r="DX53" s="161"/>
      <c r="DY53" s="161"/>
      <c r="DZ53" s="161"/>
      <c r="EA53" s="161"/>
      <c r="EB53" s="161"/>
      <c r="EC53" s="161"/>
      <c r="ED53" s="161"/>
      <c r="EE53" s="161"/>
      <c r="EF53" s="161"/>
      <c r="EG53" s="161"/>
      <c r="EH53" s="161"/>
      <c r="EI53" s="161"/>
      <c r="EJ53" s="161"/>
      <c r="EK53" s="161"/>
      <c r="EL53" s="161"/>
      <c r="EM53" s="161"/>
      <c r="EN53" s="161"/>
      <c r="EO53" s="161"/>
      <c r="EP53" s="161"/>
      <c r="EQ53" s="161"/>
      <c r="ER53" s="218"/>
      <c r="ES53" s="161"/>
      <c r="ET53" s="161"/>
      <c r="EU53" s="161"/>
      <c r="EV53" s="161"/>
      <c r="EW53" s="161"/>
      <c r="EX53" s="161"/>
      <c r="EY53" s="161"/>
      <c r="EZ53" s="161"/>
      <c r="FA53" s="161"/>
      <c r="FB53" s="161"/>
      <c r="FC53" s="161"/>
      <c r="FD53" s="161"/>
      <c r="FE53" s="161"/>
      <c r="FF53" s="161"/>
      <c r="FG53" s="161"/>
      <c r="FH53" s="161"/>
      <c r="FI53" s="161"/>
      <c r="FJ53" s="161"/>
      <c r="FK53" s="161"/>
      <c r="FL53" s="161"/>
      <c r="FM53" s="161"/>
      <c r="FN53" s="161"/>
      <c r="FO53" s="161"/>
      <c r="FP53" s="161"/>
      <c r="FQ53" s="161"/>
      <c r="FR53" s="161"/>
      <c r="FS53" s="161"/>
      <c r="FT53" s="161"/>
      <c r="FU53" s="161"/>
      <c r="FV53" s="161"/>
      <c r="FW53" s="161"/>
      <c r="FX53" s="161"/>
      <c r="FY53" s="161"/>
      <c r="FZ53" s="161"/>
      <c r="GA53" s="161"/>
      <c r="GB53" s="161"/>
      <c r="GC53" s="161"/>
      <c r="GD53" s="161"/>
      <c r="GE53" s="161"/>
      <c r="GF53" s="161"/>
      <c r="GG53" s="161"/>
      <c r="GH53" s="161"/>
      <c r="GI53" s="161"/>
      <c r="GJ53" s="161"/>
      <c r="GK53" s="161"/>
      <c r="GL53" s="161"/>
      <c r="GM53" s="161"/>
      <c r="GN53" s="161"/>
      <c r="GO53" s="161"/>
      <c r="GP53" s="161"/>
      <c r="GQ53" s="161"/>
      <c r="GR53" s="161"/>
      <c r="GS53" s="161"/>
      <c r="GT53" s="161"/>
      <c r="GU53" s="161"/>
      <c r="GV53" s="161"/>
    </row>
    <row r="54" spans="1:204" ht="15" customHeight="1">
      <c r="A54" s="132"/>
      <c r="B54" s="132"/>
      <c r="C54" s="249" t="str">
        <f>IF(MasterSheet!$A$1=1,MasterSheet!C299,MasterSheet!B299)</f>
        <v>Ostala prava iz oblasti zdravstvene zaštite</v>
      </c>
      <c r="D54" s="235">
        <f>+'Cental Budget_int'!D69+'Local Government_int'!D73</f>
        <v>14792096.089999998</v>
      </c>
      <c r="E54" s="236">
        <f t="shared" si="0"/>
        <v>0.43997906276026172</v>
      </c>
      <c r="F54" s="235">
        <f>+'Cental Budget_int'!F69+'Local Government_int'!F73</f>
        <v>15215135.74</v>
      </c>
      <c r="G54" s="236">
        <f t="shared" si="1"/>
        <v>0.44001086613262386</v>
      </c>
      <c r="H54" s="335">
        <f>'Cental Budget_int'!H69</f>
        <v>14449999.999999998</v>
      </c>
      <c r="I54" s="382">
        <f t="shared" si="2"/>
        <v>0.39862068965517233</v>
      </c>
      <c r="J54" s="335">
        <f>'Cental Budget_int'!J69</f>
        <v>16279749.999999996</v>
      </c>
      <c r="K54" s="382">
        <f t="shared" si="2"/>
        <v>0.43148025443943799</v>
      </c>
      <c r="L54" s="237"/>
      <c r="M54" s="263"/>
      <c r="N54" s="401"/>
      <c r="O54" s="401"/>
      <c r="P54" s="134"/>
      <c r="Q54" s="134"/>
      <c r="R54" s="134"/>
      <c r="S54" s="134"/>
      <c r="T54" s="134"/>
      <c r="U54" s="134"/>
      <c r="V54" s="134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  <c r="BI54" s="161"/>
      <c r="BJ54" s="161"/>
      <c r="BK54" s="161"/>
      <c r="BL54" s="161"/>
      <c r="BM54" s="161"/>
      <c r="BN54" s="161"/>
      <c r="BO54" s="161"/>
      <c r="BP54" s="161"/>
      <c r="BQ54" s="161"/>
      <c r="BR54" s="161"/>
      <c r="BS54" s="161"/>
      <c r="BT54" s="161"/>
      <c r="BU54" s="161"/>
      <c r="BV54" s="161"/>
      <c r="BW54" s="161"/>
      <c r="BX54" s="161"/>
      <c r="BY54" s="161"/>
      <c r="BZ54" s="161"/>
      <c r="CA54" s="161"/>
      <c r="CB54" s="161"/>
      <c r="CC54" s="161"/>
      <c r="CD54" s="161"/>
      <c r="CE54" s="161"/>
      <c r="CF54" s="161"/>
      <c r="CG54" s="161"/>
      <c r="CH54" s="161"/>
      <c r="CI54" s="161"/>
      <c r="CJ54" s="161"/>
      <c r="CK54" s="161"/>
      <c r="CL54" s="161"/>
      <c r="CM54" s="161"/>
      <c r="CN54" s="161"/>
      <c r="CO54" s="161"/>
      <c r="CP54" s="161"/>
      <c r="CQ54" s="161"/>
      <c r="CR54" s="161"/>
      <c r="CS54" s="161"/>
      <c r="CT54" s="161"/>
      <c r="CU54" s="161"/>
      <c r="CV54" s="161"/>
      <c r="CW54" s="161"/>
      <c r="CX54" s="161"/>
      <c r="CY54" s="161"/>
      <c r="CZ54" s="161"/>
      <c r="DA54" s="161"/>
      <c r="DB54" s="161"/>
      <c r="DC54" s="161"/>
      <c r="DD54" s="161"/>
      <c r="DE54" s="161"/>
      <c r="DF54" s="161"/>
      <c r="DG54" s="161"/>
      <c r="DH54" s="161"/>
      <c r="DI54" s="161"/>
      <c r="DJ54" s="161"/>
      <c r="DK54" s="161"/>
      <c r="DL54" s="161"/>
      <c r="DM54" s="161"/>
      <c r="DN54" s="161"/>
      <c r="DO54" s="161"/>
      <c r="DP54" s="161"/>
      <c r="DQ54" s="161"/>
      <c r="DR54" s="161"/>
      <c r="DS54" s="161"/>
      <c r="DT54" s="161"/>
      <c r="DU54" s="161"/>
      <c r="DV54" s="161"/>
      <c r="DW54" s="161"/>
      <c r="DX54" s="161"/>
      <c r="DY54" s="161"/>
      <c r="DZ54" s="161"/>
      <c r="EA54" s="161"/>
      <c r="EB54" s="161"/>
      <c r="EC54" s="161"/>
      <c r="ED54" s="161"/>
      <c r="EE54" s="161"/>
      <c r="EF54" s="161"/>
      <c r="EG54" s="161"/>
      <c r="EH54" s="161"/>
      <c r="EI54" s="161"/>
      <c r="EJ54" s="161"/>
      <c r="EK54" s="161"/>
      <c r="EL54" s="161"/>
      <c r="EM54" s="161"/>
      <c r="EN54" s="161"/>
      <c r="EO54" s="161"/>
      <c r="EP54" s="161"/>
      <c r="EQ54" s="161"/>
      <c r="ER54" s="218"/>
      <c r="ES54" s="161"/>
      <c r="ET54" s="161"/>
      <c r="EU54" s="161"/>
      <c r="EV54" s="161"/>
      <c r="EW54" s="161"/>
      <c r="EX54" s="161"/>
      <c r="EY54" s="161"/>
      <c r="EZ54" s="161"/>
      <c r="FA54" s="161"/>
      <c r="FB54" s="161"/>
      <c r="FC54" s="161"/>
      <c r="FD54" s="161"/>
      <c r="FE54" s="161"/>
      <c r="FF54" s="161"/>
      <c r="FG54" s="161"/>
      <c r="FH54" s="161"/>
      <c r="FI54" s="161"/>
      <c r="FJ54" s="161"/>
      <c r="FK54" s="161"/>
      <c r="FL54" s="161"/>
      <c r="FM54" s="161"/>
      <c r="FN54" s="161"/>
      <c r="FO54" s="161"/>
      <c r="FP54" s="161"/>
      <c r="FQ54" s="161"/>
      <c r="FR54" s="161"/>
      <c r="FS54" s="161"/>
      <c r="FT54" s="161"/>
      <c r="FU54" s="161"/>
      <c r="FV54" s="161"/>
      <c r="FW54" s="161"/>
      <c r="FX54" s="161"/>
      <c r="FY54" s="161"/>
      <c r="FZ54" s="161"/>
      <c r="GA54" s="161"/>
      <c r="GB54" s="161"/>
      <c r="GC54" s="161"/>
      <c r="GD54" s="161"/>
      <c r="GE54" s="161"/>
      <c r="GF54" s="161"/>
      <c r="GG54" s="161"/>
      <c r="GH54" s="161"/>
      <c r="GI54" s="161"/>
      <c r="GJ54" s="161"/>
      <c r="GK54" s="161"/>
      <c r="GL54" s="161"/>
      <c r="GM54" s="161"/>
      <c r="GN54" s="161"/>
      <c r="GO54" s="161"/>
      <c r="GP54" s="161"/>
      <c r="GQ54" s="161"/>
      <c r="GR54" s="161"/>
      <c r="GS54" s="161"/>
      <c r="GT54" s="161"/>
      <c r="GU54" s="161"/>
      <c r="GV54" s="161"/>
    </row>
    <row r="55" spans="1:204" ht="15" customHeight="1">
      <c r="A55" s="132"/>
      <c r="B55" s="132"/>
      <c r="C55" s="249" t="str">
        <f>IF(MasterSheet!$A$1=1,MasterSheet!C300,MasterSheet!B300)</f>
        <v>Ostala prava iz oblasti zdravstvenog osiguranja</v>
      </c>
      <c r="D55" s="235">
        <f>+'Cental Budget_int'!D70+'Local Government_int'!D74</f>
        <v>7862525.3600000013</v>
      </c>
      <c r="E55" s="236">
        <f t="shared" si="0"/>
        <v>0.23386452587745393</v>
      </c>
      <c r="F55" s="235">
        <f>+'Cental Budget_int'!F70+'Local Government_int'!F74</f>
        <v>8089340.1100000003</v>
      </c>
      <c r="G55" s="236">
        <f t="shared" si="1"/>
        <v>0.23393794239278176</v>
      </c>
      <c r="H55" s="335">
        <f>'Cental Budget_int'!H70</f>
        <v>8061542.0699999994</v>
      </c>
      <c r="I55" s="382">
        <f t="shared" si="2"/>
        <v>0.22238736744827586</v>
      </c>
      <c r="J55" s="335">
        <f>'Cental Budget_int'!J70</f>
        <v>11264776.57</v>
      </c>
      <c r="K55" s="382">
        <f t="shared" si="2"/>
        <v>0.29856285634773394</v>
      </c>
      <c r="L55" s="237"/>
      <c r="M55" s="263"/>
      <c r="N55" s="401"/>
      <c r="O55" s="401"/>
      <c r="P55" s="134"/>
      <c r="Q55" s="134"/>
      <c r="R55" s="134"/>
      <c r="S55" s="134"/>
      <c r="T55" s="134"/>
      <c r="U55" s="134"/>
      <c r="V55" s="134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161"/>
      <c r="BN55" s="161"/>
      <c r="BO55" s="161"/>
      <c r="BP55" s="161"/>
      <c r="BQ55" s="161"/>
      <c r="BR55" s="161"/>
      <c r="BS55" s="161"/>
      <c r="BT55" s="161"/>
      <c r="BU55" s="161"/>
      <c r="BV55" s="161"/>
      <c r="BW55" s="161"/>
      <c r="BX55" s="161"/>
      <c r="BY55" s="161"/>
      <c r="BZ55" s="161"/>
      <c r="CA55" s="161"/>
      <c r="CB55" s="161"/>
      <c r="CC55" s="161"/>
      <c r="CD55" s="161"/>
      <c r="CE55" s="161"/>
      <c r="CF55" s="161"/>
      <c r="CG55" s="161"/>
      <c r="CH55" s="161"/>
      <c r="CI55" s="161"/>
      <c r="CJ55" s="161"/>
      <c r="CK55" s="161"/>
      <c r="CL55" s="161"/>
      <c r="CM55" s="161"/>
      <c r="CN55" s="161"/>
      <c r="CO55" s="161"/>
      <c r="CP55" s="161"/>
      <c r="CQ55" s="161"/>
      <c r="CR55" s="161"/>
      <c r="CS55" s="161"/>
      <c r="CT55" s="161"/>
      <c r="CU55" s="161"/>
      <c r="CV55" s="161"/>
      <c r="CW55" s="161"/>
      <c r="CX55" s="161"/>
      <c r="CY55" s="161"/>
      <c r="CZ55" s="161"/>
      <c r="DA55" s="161"/>
      <c r="DB55" s="161"/>
      <c r="DC55" s="161"/>
      <c r="DD55" s="161"/>
      <c r="DE55" s="161"/>
      <c r="DF55" s="161"/>
      <c r="DG55" s="161"/>
      <c r="DH55" s="161"/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61"/>
      <c r="EH55" s="161"/>
      <c r="EI55" s="161"/>
      <c r="EJ55" s="161"/>
      <c r="EK55" s="161"/>
      <c r="EL55" s="161"/>
      <c r="EM55" s="161"/>
      <c r="EN55" s="161"/>
      <c r="EO55" s="161"/>
      <c r="EP55" s="161"/>
      <c r="EQ55" s="161"/>
      <c r="ER55" s="218"/>
      <c r="ES55" s="161"/>
      <c r="ET55" s="161"/>
      <c r="EU55" s="161"/>
      <c r="EV55" s="161"/>
      <c r="EW55" s="161"/>
      <c r="EX55" s="161"/>
      <c r="EY55" s="161"/>
      <c r="EZ55" s="161"/>
      <c r="FA55" s="161"/>
      <c r="FB55" s="161"/>
      <c r="FC55" s="161"/>
      <c r="FD55" s="161"/>
      <c r="FE55" s="161"/>
      <c r="FF55" s="161"/>
      <c r="FG55" s="161"/>
      <c r="FH55" s="161"/>
      <c r="FI55" s="161"/>
      <c r="FJ55" s="161"/>
      <c r="FK55" s="161"/>
      <c r="FL55" s="161"/>
      <c r="FM55" s="161"/>
      <c r="FN55" s="161"/>
      <c r="FO55" s="161"/>
      <c r="FP55" s="161"/>
      <c r="FQ55" s="161"/>
      <c r="FR55" s="161"/>
      <c r="FS55" s="161"/>
      <c r="FT55" s="161"/>
      <c r="FU55" s="161"/>
      <c r="FV55" s="161"/>
      <c r="FW55" s="161"/>
      <c r="FX55" s="161"/>
      <c r="FY55" s="161"/>
      <c r="FZ55" s="161"/>
      <c r="GA55" s="161"/>
      <c r="GB55" s="161"/>
      <c r="GC55" s="161"/>
      <c r="GD55" s="161"/>
      <c r="GE55" s="161"/>
      <c r="GF55" s="161"/>
      <c r="GG55" s="161"/>
      <c r="GH55" s="161"/>
      <c r="GI55" s="161"/>
      <c r="GJ55" s="161"/>
      <c r="GK55" s="161"/>
      <c r="GL55" s="161"/>
      <c r="GM55" s="161"/>
      <c r="GN55" s="161"/>
      <c r="GO55" s="161"/>
      <c r="GP55" s="161"/>
      <c r="GQ55" s="161"/>
      <c r="GR55" s="161"/>
      <c r="GS55" s="161"/>
      <c r="GT55" s="161"/>
      <c r="GU55" s="161"/>
      <c r="GV55" s="161"/>
    </row>
    <row r="56" spans="1:204" ht="15" customHeight="1" thickBot="1">
      <c r="A56" s="132"/>
      <c r="B56" s="132"/>
      <c r="C56" s="250" t="str">
        <f>IF(MasterSheet!$A$1=1,MasterSheet!C301,MasterSheet!B301)</f>
        <v>Transferi instit. pojed. NVO i javnom sektoru</v>
      </c>
      <c r="D56" s="241">
        <v>122040201.05000001</v>
      </c>
      <c r="E56" s="242">
        <f t="shared" si="0"/>
        <v>3.6299881335514579</v>
      </c>
      <c r="F56" s="364">
        <f>'Cental Budget_int'!F71+'Local Government_int'!F75</f>
        <v>134538376.56999999</v>
      </c>
      <c r="G56" s="242">
        <f t="shared" si="1"/>
        <v>3.8907538265999597</v>
      </c>
      <c r="H56" s="364">
        <f>'Cental Budget_int'!H71+'Local Government_int'!H75</f>
        <v>174040857.18000007</v>
      </c>
      <c r="I56" s="383">
        <f t="shared" si="2"/>
        <v>4.801127094620691</v>
      </c>
      <c r="J56" s="364">
        <f>'Cental Budget_int'!J71+'Local Government_int'!J75</f>
        <v>213172214.00999999</v>
      </c>
      <c r="K56" s="383">
        <f t="shared" si="2"/>
        <v>5.6499394118738406</v>
      </c>
      <c r="L56" s="229"/>
      <c r="M56" s="263"/>
      <c r="N56" s="398"/>
      <c r="O56" s="398"/>
      <c r="P56" s="134"/>
      <c r="Q56" s="134"/>
      <c r="R56" s="134"/>
      <c r="S56" s="134"/>
      <c r="T56" s="134"/>
      <c r="U56" s="134"/>
      <c r="V56" s="134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161"/>
      <c r="BS56" s="161"/>
      <c r="BT56" s="161"/>
      <c r="BU56" s="161"/>
      <c r="BV56" s="161"/>
      <c r="BW56" s="161"/>
      <c r="BX56" s="161"/>
      <c r="BY56" s="161"/>
      <c r="BZ56" s="161"/>
      <c r="CA56" s="161"/>
      <c r="CB56" s="161"/>
      <c r="CC56" s="161"/>
      <c r="CD56" s="161"/>
      <c r="CE56" s="161"/>
      <c r="CF56" s="161"/>
      <c r="CG56" s="161"/>
      <c r="CH56" s="161"/>
      <c r="CI56" s="161"/>
      <c r="CJ56" s="161"/>
      <c r="CK56" s="161"/>
      <c r="CL56" s="161"/>
      <c r="CM56" s="161"/>
      <c r="CN56" s="161"/>
      <c r="CO56" s="161"/>
      <c r="CP56" s="161"/>
      <c r="CQ56" s="161"/>
      <c r="CR56" s="161"/>
      <c r="CS56" s="161"/>
      <c r="CT56" s="161"/>
      <c r="CU56" s="161"/>
      <c r="CV56" s="161"/>
      <c r="CW56" s="161"/>
      <c r="CX56" s="161"/>
      <c r="CY56" s="161"/>
      <c r="CZ56" s="161"/>
      <c r="DA56" s="161"/>
      <c r="DB56" s="161"/>
      <c r="DC56" s="161"/>
      <c r="DD56" s="161"/>
      <c r="DE56" s="161"/>
      <c r="DF56" s="161"/>
      <c r="DG56" s="161"/>
      <c r="DH56" s="161"/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61"/>
      <c r="EH56" s="230"/>
      <c r="EI56" s="161"/>
      <c r="EJ56" s="230"/>
      <c r="EK56" s="161"/>
      <c r="EL56" s="161"/>
      <c r="EM56" s="161"/>
      <c r="EN56" s="161"/>
      <c r="EO56" s="161"/>
      <c r="EP56" s="161"/>
      <c r="EQ56" s="161"/>
      <c r="ER56" s="218"/>
      <c r="ES56" s="161"/>
      <c r="ET56" s="161"/>
      <c r="EU56" s="161"/>
      <c r="EV56" s="161"/>
      <c r="EW56" s="161"/>
      <c r="EX56" s="161"/>
      <c r="EY56" s="161"/>
      <c r="EZ56" s="161"/>
      <c r="FA56" s="161"/>
      <c r="FB56" s="161"/>
      <c r="FC56" s="161"/>
      <c r="FD56" s="161"/>
      <c r="FE56" s="161"/>
      <c r="FF56" s="161"/>
      <c r="FG56" s="161"/>
      <c r="FH56" s="161"/>
      <c r="FI56" s="161"/>
      <c r="FJ56" s="161"/>
      <c r="FK56" s="161"/>
      <c r="FL56" s="161"/>
      <c r="FM56" s="161"/>
      <c r="FN56" s="161"/>
      <c r="FO56" s="161"/>
      <c r="FP56" s="161"/>
      <c r="FQ56" s="161"/>
      <c r="FR56" s="161"/>
      <c r="FS56" s="161"/>
      <c r="FT56" s="161"/>
      <c r="FU56" s="161"/>
      <c r="FV56" s="161"/>
      <c r="FW56" s="161"/>
      <c r="FX56" s="161"/>
      <c r="FY56" s="161"/>
      <c r="FZ56" s="161"/>
      <c r="GA56" s="161"/>
      <c r="GB56" s="161"/>
      <c r="GC56" s="161"/>
      <c r="GD56" s="161"/>
      <c r="GE56" s="161"/>
      <c r="GF56" s="161"/>
      <c r="GG56" s="161"/>
      <c r="GH56" s="161"/>
      <c r="GI56" s="161"/>
      <c r="GJ56" s="161"/>
      <c r="GK56" s="161"/>
      <c r="GL56" s="161"/>
      <c r="GM56" s="161"/>
      <c r="GN56" s="161"/>
      <c r="GO56" s="161"/>
      <c r="GP56" s="161"/>
      <c r="GQ56" s="161"/>
      <c r="GR56" s="161"/>
      <c r="GS56" s="161"/>
      <c r="GT56" s="161"/>
      <c r="GU56" s="161"/>
      <c r="GV56" s="161"/>
    </row>
    <row r="57" spans="1:204" ht="15" hidden="1" customHeight="1">
      <c r="A57" s="132"/>
      <c r="B57" s="132"/>
      <c r="C57" s="249" t="str">
        <f>IF(MasterSheet!$A$1=1,MasterSheet!C302,MasterSheet!B302)</f>
        <v>Transferi javnim institucijama</v>
      </c>
      <c r="D57" s="235">
        <f>+'Cental Budget_int'!D72+'Local Government_int'!D76</f>
        <v>86779044.140000001</v>
      </c>
      <c r="E57" s="236">
        <f t="shared" si="0"/>
        <v>2.5811732343842952</v>
      </c>
      <c r="F57" s="235">
        <f>+'Cental Budget_int'!F72+'Local Government_int'!F76</f>
        <v>88401379.46641539</v>
      </c>
      <c r="G57" s="236">
        <f t="shared" si="1"/>
        <v>2.5565047996302783</v>
      </c>
      <c r="H57" s="335">
        <f>+'Cental Budget_int'!H72+'Local Government_int'!H76</f>
        <v>86528806.683270559</v>
      </c>
      <c r="I57" s="382">
        <f t="shared" si="2"/>
        <v>2.3870015636764292</v>
      </c>
      <c r="J57" s="335">
        <f>+'Cental Budget_int'!J72+'Local Government_int'!J76</f>
        <v>0</v>
      </c>
      <c r="K57" s="382">
        <f t="shared" si="2"/>
        <v>0</v>
      </c>
      <c r="L57" s="237"/>
      <c r="M57" s="263"/>
      <c r="N57" s="401"/>
      <c r="O57" s="401"/>
      <c r="P57" s="134"/>
      <c r="Q57" s="134"/>
      <c r="R57" s="134"/>
      <c r="S57" s="134"/>
      <c r="T57" s="134"/>
      <c r="U57" s="134"/>
      <c r="V57" s="134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1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  <c r="DG57" s="161"/>
      <c r="DH57" s="161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61"/>
      <c r="EH57" s="230"/>
      <c r="EI57" s="161"/>
      <c r="EJ57" s="161"/>
      <c r="EK57" s="161"/>
      <c r="EL57" s="161"/>
      <c r="EM57" s="161"/>
      <c r="EN57" s="161"/>
      <c r="EO57" s="161"/>
      <c r="EP57" s="161"/>
      <c r="EQ57" s="161"/>
      <c r="ER57" s="218"/>
      <c r="ES57" s="161"/>
      <c r="ET57" s="161"/>
      <c r="EU57" s="161"/>
      <c r="EV57" s="161"/>
      <c r="EW57" s="161"/>
      <c r="EX57" s="161"/>
      <c r="EY57" s="161"/>
      <c r="EZ57" s="161"/>
      <c r="FA57" s="161"/>
      <c r="FB57" s="161"/>
      <c r="FC57" s="161"/>
      <c r="FD57" s="161"/>
      <c r="FE57" s="161"/>
      <c r="FF57" s="161"/>
      <c r="FG57" s="161"/>
      <c r="FH57" s="161"/>
      <c r="FI57" s="161"/>
      <c r="FJ57" s="161"/>
      <c r="FK57" s="161"/>
      <c r="FL57" s="161"/>
      <c r="FM57" s="161"/>
      <c r="FN57" s="161"/>
      <c r="FO57" s="161"/>
      <c r="FP57" s="161"/>
      <c r="FQ57" s="161"/>
      <c r="FR57" s="161"/>
      <c r="FS57" s="161"/>
      <c r="FT57" s="161"/>
      <c r="FU57" s="161"/>
      <c r="FV57" s="161"/>
      <c r="FW57" s="161"/>
      <c r="FX57" s="161"/>
      <c r="FY57" s="161"/>
      <c r="FZ57" s="161"/>
      <c r="GA57" s="161"/>
      <c r="GB57" s="161"/>
      <c r="GC57" s="161"/>
      <c r="GD57" s="161"/>
      <c r="GE57" s="161"/>
      <c r="GF57" s="161"/>
      <c r="GG57" s="161"/>
      <c r="GH57" s="161"/>
      <c r="GI57" s="161"/>
      <c r="GJ57" s="161"/>
      <c r="GK57" s="161"/>
      <c r="GL57" s="161"/>
      <c r="GM57" s="161"/>
      <c r="GN57" s="161"/>
      <c r="GO57" s="161"/>
      <c r="GP57" s="161"/>
      <c r="GQ57" s="161"/>
      <c r="GR57" s="161"/>
      <c r="GS57" s="161"/>
      <c r="GT57" s="161"/>
      <c r="GU57" s="161"/>
      <c r="GV57" s="161"/>
    </row>
    <row r="58" spans="1:204" ht="15" hidden="1" customHeight="1">
      <c r="A58" s="132"/>
      <c r="B58" s="132"/>
      <c r="C58" s="249" t="str">
        <f>IF(MasterSheet!$A$1=1,MasterSheet!C303,MasterSheet!B303)</f>
        <v>Transferi nevladinim organizacijama</v>
      </c>
      <c r="D58" s="235">
        <f>+'Cental Budget_int'!D73+'Local Government_int'!D77</f>
        <v>2710063.73</v>
      </c>
      <c r="E58" s="236">
        <f t="shared" si="0"/>
        <v>8.0608677275431292E-2</v>
      </c>
      <c r="F58" s="235">
        <f>+'Cental Budget_int'!F73+'Local Government_int'!F77</f>
        <v>4524410.7386499997</v>
      </c>
      <c r="G58" s="236">
        <f t="shared" si="1"/>
        <v>0.13084272936319732</v>
      </c>
      <c r="H58" s="335">
        <f>+'Cental Budget_int'!H73+'Local Government_int'!H77</f>
        <v>5478577.8601262495</v>
      </c>
      <c r="I58" s="382">
        <f t="shared" si="2"/>
        <v>0.15113318234831033</v>
      </c>
      <c r="J58" s="335">
        <f>+'Cental Budget_int'!J73+'Local Government_int'!J77</f>
        <v>0</v>
      </c>
      <c r="K58" s="382">
        <f t="shared" si="2"/>
        <v>0</v>
      </c>
      <c r="L58" s="237"/>
      <c r="M58" s="263"/>
      <c r="N58" s="401"/>
      <c r="O58" s="401"/>
      <c r="P58" s="134"/>
      <c r="Q58" s="134"/>
      <c r="R58" s="134"/>
      <c r="S58" s="134"/>
      <c r="T58" s="134"/>
      <c r="U58" s="134"/>
      <c r="V58" s="134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1"/>
      <c r="BR58" s="161"/>
      <c r="BS58" s="161"/>
      <c r="BT58" s="161"/>
      <c r="BU58" s="161"/>
      <c r="BV58" s="161"/>
      <c r="BW58" s="161"/>
      <c r="BX58" s="161"/>
      <c r="BY58" s="161"/>
      <c r="BZ58" s="161"/>
      <c r="CA58" s="161"/>
      <c r="CB58" s="161"/>
      <c r="CC58" s="161"/>
      <c r="CD58" s="161"/>
      <c r="CE58" s="161"/>
      <c r="CF58" s="161"/>
      <c r="CG58" s="161"/>
      <c r="CH58" s="161"/>
      <c r="CI58" s="161"/>
      <c r="CJ58" s="161"/>
      <c r="CK58" s="161"/>
      <c r="CL58" s="161"/>
      <c r="CM58" s="161"/>
      <c r="CN58" s="161"/>
      <c r="CO58" s="161"/>
      <c r="CP58" s="161"/>
      <c r="CQ58" s="161"/>
      <c r="CR58" s="161"/>
      <c r="CS58" s="161"/>
      <c r="CT58" s="161"/>
      <c r="CU58" s="161"/>
      <c r="CV58" s="161"/>
      <c r="CW58" s="161"/>
      <c r="CX58" s="161"/>
      <c r="CY58" s="161"/>
      <c r="CZ58" s="161"/>
      <c r="DA58" s="161"/>
      <c r="DB58" s="161"/>
      <c r="DC58" s="161"/>
      <c r="DD58" s="161"/>
      <c r="DE58" s="161"/>
      <c r="DF58" s="161"/>
      <c r="DG58" s="161"/>
      <c r="DH58" s="161"/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61"/>
      <c r="EF58" s="161"/>
      <c r="EG58" s="161"/>
      <c r="EH58" s="230"/>
      <c r="EI58" s="161"/>
      <c r="EJ58" s="161"/>
      <c r="EK58" s="161"/>
      <c r="EL58" s="161"/>
      <c r="EM58" s="161"/>
      <c r="EN58" s="161"/>
      <c r="EO58" s="161"/>
      <c r="EP58" s="161"/>
      <c r="EQ58" s="161"/>
      <c r="ER58" s="218"/>
      <c r="ES58" s="161"/>
      <c r="ET58" s="161"/>
      <c r="EU58" s="161"/>
      <c r="EV58" s="161"/>
      <c r="EW58" s="161"/>
      <c r="EX58" s="161"/>
      <c r="EY58" s="161"/>
      <c r="EZ58" s="161"/>
      <c r="FA58" s="161"/>
      <c r="FB58" s="161"/>
      <c r="FC58" s="161"/>
      <c r="FD58" s="161"/>
      <c r="FE58" s="161"/>
      <c r="FF58" s="161"/>
      <c r="FG58" s="161"/>
      <c r="FH58" s="161"/>
      <c r="FI58" s="161"/>
      <c r="FJ58" s="161"/>
      <c r="FK58" s="161"/>
      <c r="FL58" s="161"/>
      <c r="FM58" s="161"/>
      <c r="FN58" s="161"/>
      <c r="FO58" s="161"/>
      <c r="FP58" s="161"/>
      <c r="FQ58" s="161"/>
      <c r="FR58" s="161"/>
      <c r="FS58" s="161"/>
      <c r="FT58" s="161"/>
      <c r="FU58" s="161"/>
      <c r="FV58" s="161"/>
      <c r="FW58" s="161"/>
      <c r="FX58" s="161"/>
      <c r="FY58" s="161"/>
      <c r="FZ58" s="161"/>
      <c r="GA58" s="161"/>
      <c r="GB58" s="161"/>
      <c r="GC58" s="161"/>
      <c r="GD58" s="161"/>
      <c r="GE58" s="161"/>
      <c r="GF58" s="161"/>
      <c r="GG58" s="161"/>
      <c r="GH58" s="161"/>
      <c r="GI58" s="161"/>
      <c r="GJ58" s="161"/>
      <c r="GK58" s="161"/>
      <c r="GL58" s="161"/>
      <c r="GM58" s="161"/>
      <c r="GN58" s="161"/>
      <c r="GO58" s="161"/>
      <c r="GP58" s="161"/>
      <c r="GQ58" s="161"/>
      <c r="GR58" s="161"/>
      <c r="GS58" s="161"/>
      <c r="GT58" s="161"/>
      <c r="GU58" s="161"/>
      <c r="GV58" s="161"/>
    </row>
    <row r="59" spans="1:204" ht="15" hidden="1" customHeight="1">
      <c r="A59" s="132"/>
      <c r="B59" s="132"/>
      <c r="C59" s="249" t="s">
        <v>395</v>
      </c>
      <c r="D59" s="235"/>
      <c r="E59" s="236"/>
      <c r="F59" s="235">
        <f>+'Cental Budget_int'!F76</f>
        <v>25682.67</v>
      </c>
      <c r="G59" s="236">
        <f t="shared" si="1"/>
        <v>7.4272448595968639E-4</v>
      </c>
      <c r="H59" s="335">
        <f>+'Cental Budget_int'!H76</f>
        <v>25682.67</v>
      </c>
      <c r="I59" s="382">
        <f t="shared" si="2"/>
        <v>7.0848744827586201E-4</v>
      </c>
      <c r="J59" s="335">
        <f>+'Cental Budget_int'!J76</f>
        <v>0</v>
      </c>
      <c r="K59" s="382">
        <f t="shared" si="2"/>
        <v>0</v>
      </c>
      <c r="L59" s="237"/>
      <c r="M59" s="263"/>
      <c r="N59" s="401"/>
      <c r="O59" s="401"/>
      <c r="P59" s="134"/>
      <c r="Q59" s="134"/>
      <c r="R59" s="134"/>
      <c r="S59" s="134"/>
      <c r="T59" s="134"/>
      <c r="U59" s="134"/>
      <c r="V59" s="134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  <c r="BI59" s="161"/>
      <c r="BJ59" s="161"/>
      <c r="BK59" s="161"/>
      <c r="BL59" s="161"/>
      <c r="BM59" s="161"/>
      <c r="BN59" s="161"/>
      <c r="BO59" s="161"/>
      <c r="BP59" s="161"/>
      <c r="BQ59" s="161"/>
      <c r="BR59" s="161"/>
      <c r="BS59" s="161"/>
      <c r="BT59" s="161"/>
      <c r="BU59" s="161"/>
      <c r="BV59" s="161"/>
      <c r="BW59" s="161"/>
      <c r="BX59" s="161"/>
      <c r="BY59" s="161"/>
      <c r="BZ59" s="161"/>
      <c r="CA59" s="161"/>
      <c r="CB59" s="161"/>
      <c r="CC59" s="161"/>
      <c r="CD59" s="161"/>
      <c r="CE59" s="161"/>
      <c r="CF59" s="161"/>
      <c r="CG59" s="161"/>
      <c r="CH59" s="161"/>
      <c r="CI59" s="161"/>
      <c r="CJ59" s="161"/>
      <c r="CK59" s="161"/>
      <c r="CL59" s="161"/>
      <c r="CM59" s="161"/>
      <c r="CN59" s="161"/>
      <c r="CO59" s="161"/>
      <c r="CP59" s="161"/>
      <c r="CQ59" s="161"/>
      <c r="CR59" s="161"/>
      <c r="CS59" s="161"/>
      <c r="CT59" s="161"/>
      <c r="CU59" s="161"/>
      <c r="CV59" s="161"/>
      <c r="CW59" s="161"/>
      <c r="CX59" s="161"/>
      <c r="CY59" s="161"/>
      <c r="CZ59" s="161"/>
      <c r="DA59" s="161"/>
      <c r="DB59" s="161"/>
      <c r="DC59" s="161"/>
      <c r="DD59" s="161"/>
      <c r="DE59" s="161"/>
      <c r="DF59" s="161"/>
      <c r="DG59" s="161"/>
      <c r="DH59" s="161"/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61"/>
      <c r="EF59" s="161"/>
      <c r="EG59" s="161"/>
      <c r="EH59" s="230"/>
      <c r="EI59" s="161"/>
      <c r="EJ59" s="161"/>
      <c r="EK59" s="161"/>
      <c r="EL59" s="161"/>
      <c r="EM59" s="161"/>
      <c r="EN59" s="161"/>
      <c r="EO59" s="161"/>
      <c r="EP59" s="161"/>
      <c r="EQ59" s="161"/>
      <c r="ER59" s="218"/>
      <c r="ES59" s="161"/>
      <c r="ET59" s="161"/>
      <c r="EU59" s="161"/>
      <c r="EV59" s="161"/>
      <c r="EW59" s="161"/>
      <c r="EX59" s="161"/>
      <c r="EY59" s="161"/>
      <c r="EZ59" s="161"/>
      <c r="FA59" s="161"/>
      <c r="FB59" s="161"/>
      <c r="FC59" s="161"/>
      <c r="FD59" s="161"/>
      <c r="FE59" s="161"/>
      <c r="FF59" s="161"/>
      <c r="FG59" s="161"/>
      <c r="FH59" s="161"/>
      <c r="FI59" s="161"/>
      <c r="FJ59" s="161"/>
      <c r="FK59" s="161"/>
      <c r="FL59" s="161"/>
      <c r="FM59" s="161"/>
      <c r="FN59" s="161"/>
      <c r="FO59" s="161"/>
      <c r="FP59" s="161"/>
      <c r="FQ59" s="161"/>
      <c r="FR59" s="161"/>
      <c r="FS59" s="161"/>
      <c r="FT59" s="161"/>
      <c r="FU59" s="161"/>
      <c r="FV59" s="161"/>
      <c r="FW59" s="161"/>
      <c r="FX59" s="161"/>
      <c r="FY59" s="161"/>
      <c r="FZ59" s="161"/>
      <c r="GA59" s="161"/>
      <c r="GB59" s="161"/>
      <c r="GC59" s="161"/>
      <c r="GD59" s="161"/>
      <c r="GE59" s="161"/>
      <c r="GF59" s="161"/>
      <c r="GG59" s="161"/>
      <c r="GH59" s="161"/>
      <c r="GI59" s="161"/>
      <c r="GJ59" s="161"/>
      <c r="GK59" s="161"/>
      <c r="GL59" s="161"/>
      <c r="GM59" s="161"/>
      <c r="GN59" s="161"/>
      <c r="GO59" s="161"/>
      <c r="GP59" s="161"/>
      <c r="GQ59" s="161"/>
      <c r="GR59" s="161"/>
      <c r="GS59" s="161"/>
      <c r="GT59" s="161"/>
      <c r="GU59" s="161"/>
      <c r="GV59" s="161"/>
    </row>
    <row r="60" spans="1:204" ht="15" hidden="1" customHeight="1">
      <c r="A60" s="132"/>
      <c r="B60" s="132"/>
      <c r="C60" s="249" t="str">
        <f>IF(MasterSheet!$A$1=1,MasterSheet!C304,MasterSheet!B304)</f>
        <v>Transferi javnim preduzećima</v>
      </c>
      <c r="D60" s="235">
        <f>+'Cental Budget_int'!D77+'Local Government_int'!D80</f>
        <v>13350615.140000001</v>
      </c>
      <c r="E60" s="236">
        <f t="shared" si="0"/>
        <v>0.39710336525877454</v>
      </c>
      <c r="F60" s="235">
        <f>+'Cental Budget_int'!F77+'Local Government_int'!F80</f>
        <v>15999051.266684005</v>
      </c>
      <c r="G60" s="236">
        <f t="shared" si="1"/>
        <v>0.46268114366187585</v>
      </c>
      <c r="H60" s="335">
        <f>+'Cental Budget_int'!H77+'Local Government_int'!H80</f>
        <v>16040277.548351103</v>
      </c>
      <c r="I60" s="382">
        <f t="shared" si="2"/>
        <v>0.44249041512692699</v>
      </c>
      <c r="J60" s="335">
        <f>+'Cental Budget_int'!J77+'Local Government_int'!J80</f>
        <v>0</v>
      </c>
      <c r="K60" s="382">
        <f t="shared" si="2"/>
        <v>0</v>
      </c>
      <c r="L60" s="237"/>
      <c r="M60" s="263"/>
      <c r="N60" s="401"/>
      <c r="O60" s="401"/>
      <c r="P60" s="134"/>
      <c r="Q60" s="134"/>
      <c r="R60" s="134"/>
      <c r="S60" s="134"/>
      <c r="T60" s="134"/>
      <c r="U60" s="134"/>
      <c r="V60" s="134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1"/>
      <c r="BV60" s="161"/>
      <c r="BW60" s="161"/>
      <c r="BX60" s="161"/>
      <c r="BY60" s="161"/>
      <c r="BZ60" s="161"/>
      <c r="CA60" s="161"/>
      <c r="CB60" s="161"/>
      <c r="CC60" s="161"/>
      <c r="CD60" s="161"/>
      <c r="CE60" s="161"/>
      <c r="CF60" s="161"/>
      <c r="CG60" s="161"/>
      <c r="CH60" s="161"/>
      <c r="CI60" s="161"/>
      <c r="CJ60" s="161"/>
      <c r="CK60" s="161"/>
      <c r="CL60" s="161"/>
      <c r="CM60" s="161"/>
      <c r="CN60" s="161"/>
      <c r="CO60" s="161"/>
      <c r="CP60" s="161"/>
      <c r="CQ60" s="161"/>
      <c r="CR60" s="161"/>
      <c r="CS60" s="161"/>
      <c r="CT60" s="161"/>
      <c r="CU60" s="161"/>
      <c r="CV60" s="161"/>
      <c r="CW60" s="161"/>
      <c r="CX60" s="161"/>
      <c r="CY60" s="161"/>
      <c r="CZ60" s="161"/>
      <c r="DA60" s="161"/>
      <c r="DB60" s="161"/>
      <c r="DC60" s="161"/>
      <c r="DD60" s="161"/>
      <c r="DE60" s="161"/>
      <c r="DF60" s="161"/>
      <c r="DG60" s="161"/>
      <c r="DH60" s="161"/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61"/>
      <c r="EF60" s="161"/>
      <c r="EG60" s="161"/>
      <c r="EH60" s="230"/>
      <c r="EI60" s="161"/>
      <c r="EJ60" s="161"/>
      <c r="EK60" s="161"/>
      <c r="EL60" s="161"/>
      <c r="EM60" s="161"/>
      <c r="EN60" s="161"/>
      <c r="EO60" s="161"/>
      <c r="EP60" s="161"/>
      <c r="EQ60" s="161"/>
      <c r="ER60" s="218"/>
      <c r="ES60" s="161"/>
      <c r="ET60" s="161"/>
      <c r="EU60" s="161"/>
      <c r="EV60" s="161"/>
      <c r="EW60" s="161"/>
      <c r="EX60" s="161"/>
      <c r="EY60" s="161"/>
      <c r="EZ60" s="161"/>
      <c r="FA60" s="161"/>
      <c r="FB60" s="161"/>
      <c r="FC60" s="161"/>
      <c r="FD60" s="161"/>
      <c r="FE60" s="161"/>
      <c r="FF60" s="161"/>
      <c r="FG60" s="161"/>
      <c r="FH60" s="161"/>
      <c r="FI60" s="161"/>
      <c r="FJ60" s="161"/>
      <c r="FK60" s="161"/>
      <c r="FL60" s="161"/>
      <c r="FM60" s="161"/>
      <c r="FN60" s="161"/>
      <c r="FO60" s="161"/>
      <c r="FP60" s="161"/>
      <c r="FQ60" s="161"/>
      <c r="FR60" s="161"/>
      <c r="FS60" s="161"/>
      <c r="FT60" s="161"/>
      <c r="FU60" s="161"/>
      <c r="FV60" s="161"/>
      <c r="FW60" s="161"/>
      <c r="FX60" s="161"/>
      <c r="FY60" s="161"/>
      <c r="FZ60" s="161"/>
      <c r="GA60" s="161"/>
      <c r="GB60" s="161"/>
      <c r="GC60" s="161"/>
      <c r="GD60" s="161"/>
      <c r="GE60" s="161"/>
      <c r="GF60" s="161"/>
      <c r="GG60" s="161"/>
      <c r="GH60" s="161"/>
      <c r="GI60" s="161"/>
      <c r="GJ60" s="161"/>
      <c r="GK60" s="161"/>
      <c r="GL60" s="161"/>
      <c r="GM60" s="161"/>
      <c r="GN60" s="161"/>
      <c r="GO60" s="161"/>
      <c r="GP60" s="161"/>
      <c r="GQ60" s="161"/>
      <c r="GR60" s="161"/>
      <c r="GS60" s="161"/>
      <c r="GT60" s="161"/>
      <c r="GU60" s="161"/>
      <c r="GV60" s="161"/>
    </row>
    <row r="61" spans="1:204" ht="15" hidden="1" customHeight="1" thickBot="1">
      <c r="A61" s="132"/>
      <c r="B61" s="132"/>
      <c r="C61" s="251" t="str">
        <f>IF(MasterSheet!$A$1=1,MasterSheet!C305,MasterSheet!B305)</f>
        <v>Transferi pojedincima</v>
      </c>
      <c r="D61" s="235">
        <f>+'Cental Budget_int'!D74+'Local Government_int'!D78</f>
        <v>22418792.739999998</v>
      </c>
      <c r="E61" s="236">
        <f t="shared" si="0"/>
        <v>0.66682905234979173</v>
      </c>
      <c r="F61" s="235">
        <f>+'Cental Budget_int'!F74+'Local Government_int'!F78</f>
        <v>22533680.801600002</v>
      </c>
      <c r="G61" s="236">
        <f t="shared" si="1"/>
        <v>0.65165796586367453</v>
      </c>
      <c r="H61" s="335">
        <f>+'Cental Budget_int'!H74+'Local Government_int'!H78</f>
        <v>12361579.521639999</v>
      </c>
      <c r="I61" s="382">
        <f t="shared" si="2"/>
        <v>0.34100909025213788</v>
      </c>
      <c r="J61" s="335">
        <f>+'Cental Budget_int'!J74+'Local Government_int'!J78</f>
        <v>0</v>
      </c>
      <c r="K61" s="382">
        <f t="shared" si="2"/>
        <v>0</v>
      </c>
      <c r="L61" s="237"/>
      <c r="M61" s="263"/>
      <c r="N61" s="401"/>
      <c r="O61" s="401"/>
      <c r="P61" s="134"/>
      <c r="Q61" s="134"/>
      <c r="R61" s="134"/>
      <c r="S61" s="134"/>
      <c r="T61" s="134"/>
      <c r="U61" s="134"/>
      <c r="V61" s="134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1"/>
      <c r="BN61" s="161"/>
      <c r="BO61" s="161"/>
      <c r="BP61" s="161"/>
      <c r="BQ61" s="161"/>
      <c r="BR61" s="161"/>
      <c r="BS61" s="161"/>
      <c r="BT61" s="161"/>
      <c r="BU61" s="161"/>
      <c r="BV61" s="161"/>
      <c r="BW61" s="161"/>
      <c r="BX61" s="161"/>
      <c r="BY61" s="161"/>
      <c r="BZ61" s="161"/>
      <c r="CA61" s="161"/>
      <c r="CB61" s="161"/>
      <c r="CC61" s="161"/>
      <c r="CD61" s="161"/>
      <c r="CE61" s="161"/>
      <c r="CF61" s="161"/>
      <c r="CG61" s="161"/>
      <c r="CH61" s="161"/>
      <c r="CI61" s="161"/>
      <c r="CJ61" s="161"/>
      <c r="CK61" s="161"/>
      <c r="CL61" s="161"/>
      <c r="CM61" s="161"/>
      <c r="CN61" s="161"/>
      <c r="CO61" s="161"/>
      <c r="CP61" s="161"/>
      <c r="CQ61" s="161"/>
      <c r="CR61" s="161"/>
      <c r="CS61" s="161"/>
      <c r="CT61" s="161"/>
      <c r="CU61" s="161"/>
      <c r="CV61" s="161"/>
      <c r="CW61" s="161"/>
      <c r="CX61" s="161"/>
      <c r="CY61" s="161"/>
      <c r="CZ61" s="161"/>
      <c r="DA61" s="161"/>
      <c r="DB61" s="161"/>
      <c r="DC61" s="161"/>
      <c r="DD61" s="161"/>
      <c r="DE61" s="161"/>
      <c r="DF61" s="161"/>
      <c r="DG61" s="161"/>
      <c r="DH61" s="161"/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61"/>
      <c r="EF61" s="161"/>
      <c r="EG61" s="161"/>
      <c r="EH61" s="230"/>
      <c r="EI61" s="161"/>
      <c r="EJ61" s="161"/>
      <c r="EK61" s="161"/>
      <c r="EL61" s="161"/>
      <c r="EM61" s="161"/>
      <c r="EN61" s="161"/>
      <c r="EO61" s="161"/>
      <c r="EP61" s="161"/>
      <c r="EQ61" s="161"/>
      <c r="ER61" s="218"/>
      <c r="ES61" s="161"/>
      <c r="ET61" s="161"/>
      <c r="EU61" s="161"/>
      <c r="EV61" s="161"/>
      <c r="EW61" s="161"/>
      <c r="EX61" s="161"/>
      <c r="EY61" s="161"/>
      <c r="EZ61" s="161"/>
      <c r="FA61" s="161"/>
      <c r="FB61" s="161"/>
      <c r="FC61" s="161"/>
      <c r="FD61" s="161"/>
      <c r="FE61" s="161"/>
      <c r="FF61" s="161"/>
      <c r="FG61" s="161"/>
      <c r="FH61" s="161"/>
      <c r="FI61" s="161"/>
      <c r="FJ61" s="161"/>
      <c r="FK61" s="161"/>
      <c r="FL61" s="161"/>
      <c r="FM61" s="161"/>
      <c r="FN61" s="161"/>
      <c r="FO61" s="161"/>
      <c r="FP61" s="161"/>
      <c r="FQ61" s="161"/>
      <c r="FR61" s="161"/>
      <c r="FS61" s="161"/>
      <c r="FT61" s="161"/>
      <c r="FU61" s="161"/>
      <c r="FV61" s="161"/>
      <c r="FW61" s="161"/>
      <c r="FX61" s="161"/>
      <c r="FY61" s="161"/>
      <c r="FZ61" s="161"/>
      <c r="GA61" s="161"/>
      <c r="GB61" s="161"/>
      <c r="GC61" s="161"/>
      <c r="GD61" s="161"/>
      <c r="GE61" s="161"/>
      <c r="GF61" s="161"/>
      <c r="GG61" s="161"/>
      <c r="GH61" s="161"/>
      <c r="GI61" s="161"/>
      <c r="GJ61" s="161"/>
      <c r="GK61" s="161"/>
      <c r="GL61" s="161"/>
      <c r="GM61" s="161"/>
      <c r="GN61" s="161"/>
      <c r="GO61" s="161"/>
      <c r="GP61" s="161"/>
      <c r="GQ61" s="161"/>
      <c r="GR61" s="161"/>
      <c r="GS61" s="161"/>
      <c r="GT61" s="161"/>
      <c r="GU61" s="161"/>
      <c r="GV61" s="161"/>
    </row>
    <row r="62" spans="1:204" s="162" customFormat="1" ht="15" customHeight="1" thickTop="1" thickBot="1">
      <c r="A62" s="132"/>
      <c r="B62" s="132"/>
      <c r="C62" s="252" t="str">
        <f>IF(MasterSheet!$A$1=1,MasterSheet!C306,MasterSheet!B306)</f>
        <v>Kapitalni budžet</v>
      </c>
      <c r="D62" s="253">
        <f>+D63+D64</f>
        <v>124386769.61000001</v>
      </c>
      <c r="E62" s="254">
        <f t="shared" si="0"/>
        <v>3.699784937834623</v>
      </c>
      <c r="F62" s="253">
        <f>+F63+F64</f>
        <v>117106492.81</v>
      </c>
      <c r="G62" s="254">
        <f t="shared" si="1"/>
        <v>3.386636189884034</v>
      </c>
      <c r="H62" s="370">
        <f>+H63+H64</f>
        <v>268135951.47</v>
      </c>
      <c r="I62" s="386">
        <f t="shared" si="2"/>
        <v>7.3968538336551717</v>
      </c>
      <c r="J62" s="370">
        <f>+J63+J64</f>
        <v>105855270.84</v>
      </c>
      <c r="K62" s="386">
        <f t="shared" si="2"/>
        <v>2.8055995451895046</v>
      </c>
      <c r="L62" s="229"/>
      <c r="M62" s="263"/>
      <c r="N62" s="401"/>
      <c r="O62" s="401"/>
      <c r="P62" s="134"/>
      <c r="Q62" s="134"/>
      <c r="R62" s="134"/>
      <c r="S62" s="134"/>
      <c r="T62" s="134"/>
      <c r="U62" s="134"/>
      <c r="V62" s="134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1"/>
      <c r="BN62" s="161"/>
      <c r="BO62" s="161"/>
      <c r="BP62" s="161"/>
      <c r="BQ62" s="161"/>
      <c r="BR62" s="161"/>
      <c r="BS62" s="161"/>
      <c r="BT62" s="161"/>
      <c r="BU62" s="161"/>
      <c r="BV62" s="161"/>
      <c r="BW62" s="161"/>
      <c r="BX62" s="161"/>
      <c r="BY62" s="161"/>
      <c r="BZ62" s="161"/>
      <c r="CA62" s="161"/>
      <c r="CB62" s="161"/>
      <c r="CC62" s="161"/>
      <c r="CD62" s="161"/>
      <c r="CE62" s="161"/>
      <c r="CF62" s="161"/>
      <c r="CG62" s="161"/>
      <c r="CH62" s="161"/>
      <c r="CI62" s="161"/>
      <c r="CJ62" s="161"/>
      <c r="CK62" s="161"/>
      <c r="CL62" s="161"/>
      <c r="CM62" s="161"/>
      <c r="CN62" s="161"/>
      <c r="CO62" s="161"/>
      <c r="CP62" s="161"/>
      <c r="CQ62" s="161"/>
      <c r="CR62" s="161"/>
      <c r="CS62" s="161"/>
      <c r="CT62" s="161"/>
      <c r="CU62" s="161"/>
      <c r="CV62" s="161"/>
      <c r="CW62" s="161"/>
      <c r="CX62" s="161"/>
      <c r="CY62" s="161"/>
      <c r="CZ62" s="161"/>
      <c r="DA62" s="161"/>
      <c r="DB62" s="161"/>
      <c r="DC62" s="161"/>
      <c r="DD62" s="161"/>
      <c r="DE62" s="161"/>
      <c r="DF62" s="161"/>
      <c r="DG62" s="161"/>
      <c r="DH62" s="161"/>
      <c r="DI62" s="161"/>
      <c r="DJ62" s="161"/>
      <c r="DK62" s="161"/>
      <c r="DL62" s="161"/>
      <c r="DM62" s="161"/>
      <c r="DN62" s="161"/>
      <c r="DO62" s="161"/>
      <c r="DP62" s="161"/>
      <c r="DQ62" s="161"/>
      <c r="DR62" s="161"/>
      <c r="DS62" s="161"/>
      <c r="DT62" s="161"/>
      <c r="DU62" s="161"/>
      <c r="DV62" s="161"/>
      <c r="DW62" s="161"/>
      <c r="DX62" s="161"/>
      <c r="DY62" s="161"/>
      <c r="DZ62" s="161"/>
      <c r="EA62" s="161"/>
      <c r="EB62" s="161"/>
      <c r="EC62" s="161"/>
      <c r="ED62" s="161"/>
      <c r="EE62" s="161"/>
      <c r="EF62" s="161"/>
      <c r="EG62" s="161"/>
      <c r="EH62" s="161"/>
      <c r="EI62" s="161"/>
      <c r="EJ62" s="161"/>
      <c r="EK62" s="161"/>
      <c r="EL62" s="161"/>
      <c r="EM62" s="161"/>
      <c r="EN62" s="161"/>
      <c r="EO62" s="161"/>
      <c r="EP62" s="161"/>
      <c r="EQ62" s="161"/>
      <c r="ER62" s="218"/>
      <c r="ES62" s="161"/>
      <c r="ET62" s="161"/>
      <c r="EU62" s="161"/>
      <c r="EV62" s="161"/>
      <c r="EW62" s="161"/>
      <c r="EX62" s="161"/>
      <c r="EY62" s="161"/>
      <c r="EZ62" s="161"/>
      <c r="FA62" s="161"/>
      <c r="FB62" s="161"/>
      <c r="FC62" s="161"/>
      <c r="FD62" s="161"/>
      <c r="FE62" s="161"/>
      <c r="FF62" s="161"/>
      <c r="FG62" s="161"/>
      <c r="FH62" s="161"/>
      <c r="FI62" s="161"/>
      <c r="FJ62" s="161"/>
      <c r="FK62" s="161"/>
      <c r="FL62" s="161"/>
      <c r="FM62" s="161"/>
      <c r="FN62" s="161"/>
      <c r="FO62" s="161"/>
      <c r="FP62" s="161"/>
      <c r="FQ62" s="161"/>
      <c r="FR62" s="161"/>
      <c r="FS62" s="161"/>
      <c r="FT62" s="161"/>
      <c r="FU62" s="161"/>
      <c r="FV62" s="161"/>
      <c r="FW62" s="161"/>
      <c r="FX62" s="161"/>
      <c r="FY62" s="161"/>
      <c r="FZ62" s="161"/>
      <c r="GA62" s="161"/>
      <c r="GB62" s="161"/>
      <c r="GC62" s="161"/>
      <c r="GD62" s="161"/>
      <c r="GE62" s="161"/>
      <c r="GF62" s="161"/>
      <c r="GG62" s="161"/>
      <c r="GH62" s="161"/>
      <c r="GI62" s="161"/>
      <c r="GJ62" s="161"/>
      <c r="GK62" s="161"/>
      <c r="GL62" s="161"/>
      <c r="GM62" s="161"/>
      <c r="GN62" s="161"/>
      <c r="GO62" s="161"/>
      <c r="GP62" s="161"/>
      <c r="GQ62" s="161"/>
      <c r="GR62" s="161"/>
      <c r="GS62" s="161"/>
      <c r="GT62" s="161"/>
      <c r="GU62" s="161"/>
      <c r="GV62" s="161"/>
    </row>
    <row r="63" spans="1:204" ht="15" customHeight="1" thickTop="1">
      <c r="A63" s="132"/>
      <c r="B63" s="132"/>
      <c r="C63" s="255" t="str">
        <f>IF(MasterSheet!$A$1=1,MasterSheet!C307,MasterSheet!B307)</f>
        <v>Kapitalni budžet CG</v>
      </c>
      <c r="D63" s="256">
        <f>+'Cental Budget_int'!D78</f>
        <v>77219227.430000007</v>
      </c>
      <c r="E63" s="257">
        <f t="shared" si="0"/>
        <v>2.2968241353361099</v>
      </c>
      <c r="F63" s="256">
        <f>+'Cental Budget_int'!F78</f>
        <v>67725837.019999996</v>
      </c>
      <c r="G63" s="257">
        <f t="shared" si="1"/>
        <v>1.9585828687931981</v>
      </c>
      <c r="H63" s="371">
        <f>'Cental Budget_int'!H78</f>
        <v>228003108.56999999</v>
      </c>
      <c r="I63" s="387">
        <f t="shared" si="2"/>
        <v>6.2897409260689656</v>
      </c>
      <c r="J63" s="371">
        <f>'Cental Budget_int'!J78</f>
        <v>64819445</v>
      </c>
      <c r="K63" s="387">
        <f t="shared" si="2"/>
        <v>1.717981579644845</v>
      </c>
      <c r="L63" s="237"/>
      <c r="M63" s="263"/>
      <c r="N63" s="398"/>
      <c r="O63" s="398"/>
      <c r="P63" s="134"/>
      <c r="Q63" s="134"/>
      <c r="R63" s="134"/>
      <c r="S63" s="134"/>
      <c r="T63" s="134"/>
      <c r="U63" s="134"/>
      <c r="V63" s="134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61"/>
      <c r="BY63" s="161"/>
      <c r="BZ63" s="161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1"/>
      <c r="CS63" s="161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DE63" s="161"/>
      <c r="DF63" s="161"/>
      <c r="DG63" s="161"/>
      <c r="DH63" s="161"/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61"/>
      <c r="EH63" s="161"/>
      <c r="EI63" s="161"/>
      <c r="EJ63" s="161"/>
      <c r="EK63" s="161"/>
      <c r="EL63" s="161"/>
      <c r="EM63" s="161"/>
      <c r="EN63" s="161"/>
      <c r="EO63" s="161"/>
      <c r="EP63" s="161"/>
      <c r="EQ63" s="161"/>
      <c r="ER63" s="218"/>
      <c r="ES63" s="161"/>
      <c r="ET63" s="161"/>
      <c r="EU63" s="161"/>
      <c r="EV63" s="161"/>
      <c r="EW63" s="161"/>
      <c r="EX63" s="161"/>
      <c r="EY63" s="161"/>
      <c r="EZ63" s="161"/>
      <c r="FA63" s="161"/>
      <c r="FB63" s="161"/>
      <c r="FC63" s="161"/>
      <c r="FD63" s="161"/>
      <c r="FE63" s="161"/>
      <c r="FF63" s="161"/>
      <c r="FG63" s="161"/>
      <c r="FH63" s="161"/>
      <c r="FI63" s="161"/>
      <c r="FJ63" s="161"/>
      <c r="FK63" s="161"/>
      <c r="FL63" s="161"/>
      <c r="FM63" s="161"/>
      <c r="FN63" s="161"/>
      <c r="FO63" s="161"/>
      <c r="FP63" s="161"/>
      <c r="FQ63" s="161"/>
      <c r="FR63" s="161"/>
      <c r="FS63" s="161"/>
      <c r="FT63" s="161"/>
      <c r="FU63" s="161"/>
      <c r="FV63" s="161"/>
      <c r="FW63" s="161"/>
      <c r="FX63" s="161"/>
      <c r="FY63" s="161"/>
      <c r="FZ63" s="161"/>
      <c r="GA63" s="161"/>
      <c r="GB63" s="161"/>
      <c r="GC63" s="161"/>
      <c r="GD63" s="161"/>
      <c r="GE63" s="161"/>
      <c r="GF63" s="161"/>
      <c r="GG63" s="161"/>
      <c r="GH63" s="161"/>
      <c r="GI63" s="161"/>
      <c r="GJ63" s="161"/>
      <c r="GK63" s="161"/>
      <c r="GL63" s="161"/>
      <c r="GM63" s="161"/>
      <c r="GN63" s="161"/>
      <c r="GO63" s="161"/>
      <c r="GP63" s="161"/>
      <c r="GQ63" s="161"/>
      <c r="GR63" s="161"/>
      <c r="GS63" s="161"/>
      <c r="GT63" s="161"/>
      <c r="GU63" s="161"/>
      <c r="GV63" s="161"/>
    </row>
    <row r="64" spans="1:204" ht="15" customHeight="1">
      <c r="A64" s="132"/>
      <c r="B64" s="132"/>
      <c r="C64" s="258" t="str">
        <f>IF(MasterSheet!$A$1=1,MasterSheet!C308,MasterSheet!B308)</f>
        <v>Kapitalni budžet lokalne samouprave</v>
      </c>
      <c r="D64" s="299">
        <f>+'Local Government_int'!D81</f>
        <v>47167542.18</v>
      </c>
      <c r="E64" s="236">
        <f t="shared" si="0"/>
        <v>1.4029608024985127</v>
      </c>
      <c r="F64" s="299">
        <f>+'Local Government_int'!F81</f>
        <v>49380655.789999999</v>
      </c>
      <c r="G64" s="236">
        <f t="shared" si="1"/>
        <v>1.4280533210908355</v>
      </c>
      <c r="H64" s="372">
        <f>'Local Government_int'!H81</f>
        <v>40132842.900000006</v>
      </c>
      <c r="I64" s="382">
        <f t="shared" si="2"/>
        <v>1.1071129075862072</v>
      </c>
      <c r="J64" s="372">
        <f>'Local Government_int'!J81</f>
        <v>41035825.840000004</v>
      </c>
      <c r="K64" s="382">
        <f t="shared" si="2"/>
        <v>1.0876179655446596</v>
      </c>
      <c r="L64" s="237"/>
      <c r="M64" s="263"/>
      <c r="N64" s="398"/>
      <c r="O64" s="398"/>
      <c r="P64" s="134"/>
      <c r="Q64" s="134"/>
      <c r="R64" s="134"/>
      <c r="S64" s="134"/>
      <c r="T64" s="134"/>
      <c r="U64" s="134"/>
      <c r="V64" s="134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1"/>
      <c r="BQ64" s="161"/>
      <c r="BR64" s="161"/>
      <c r="BS64" s="161"/>
      <c r="BT64" s="161"/>
      <c r="BU64" s="161"/>
      <c r="BV64" s="161"/>
      <c r="BW64" s="161"/>
      <c r="BX64" s="161"/>
      <c r="BY64" s="161"/>
      <c r="BZ64" s="161"/>
      <c r="CA64" s="161"/>
      <c r="CB64" s="161"/>
      <c r="CC64" s="161"/>
      <c r="CD64" s="161"/>
      <c r="CE64" s="161"/>
      <c r="CF64" s="161"/>
      <c r="CG64" s="161"/>
      <c r="CH64" s="161"/>
      <c r="CI64" s="161"/>
      <c r="CJ64" s="161"/>
      <c r="CK64" s="161"/>
      <c r="CL64" s="161"/>
      <c r="CM64" s="161"/>
      <c r="CN64" s="161"/>
      <c r="CO64" s="161"/>
      <c r="CP64" s="161"/>
      <c r="CQ64" s="161"/>
      <c r="CR64" s="161"/>
      <c r="CS64" s="161"/>
      <c r="CT64" s="161"/>
      <c r="CU64" s="161"/>
      <c r="CV64" s="161"/>
      <c r="CW64" s="161"/>
      <c r="CX64" s="161"/>
      <c r="CY64" s="161"/>
      <c r="CZ64" s="161"/>
      <c r="DA64" s="161"/>
      <c r="DB64" s="161"/>
      <c r="DC64" s="161"/>
      <c r="DD64" s="161"/>
      <c r="DE64" s="161"/>
      <c r="DF64" s="161"/>
      <c r="DG64" s="161"/>
      <c r="DH64" s="161"/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61"/>
      <c r="EF64" s="161"/>
      <c r="EG64" s="161"/>
      <c r="EH64" s="161"/>
      <c r="EI64" s="161"/>
      <c r="EJ64" s="161"/>
      <c r="EK64" s="161"/>
      <c r="EL64" s="161"/>
      <c r="EM64" s="161"/>
      <c r="EN64" s="161"/>
      <c r="EO64" s="161"/>
      <c r="EP64" s="161"/>
      <c r="EQ64" s="161"/>
      <c r="ER64" s="218"/>
      <c r="ES64" s="161"/>
      <c r="ET64" s="161"/>
      <c r="EU64" s="161"/>
      <c r="EV64" s="161"/>
      <c r="EW64" s="161"/>
      <c r="EX64" s="161"/>
      <c r="EY64" s="161"/>
      <c r="EZ64" s="161"/>
      <c r="FA64" s="161"/>
      <c r="FB64" s="161"/>
      <c r="FC64" s="161"/>
      <c r="FD64" s="161"/>
      <c r="FE64" s="161"/>
      <c r="FF64" s="161"/>
      <c r="FG64" s="161"/>
      <c r="FH64" s="161"/>
      <c r="FI64" s="161"/>
      <c r="FJ64" s="161"/>
      <c r="FK64" s="161"/>
      <c r="FL64" s="161"/>
      <c r="FM64" s="161"/>
      <c r="FN64" s="161"/>
      <c r="FO64" s="161"/>
      <c r="FP64" s="161"/>
      <c r="FQ64" s="161"/>
      <c r="FR64" s="161"/>
      <c r="FS64" s="161"/>
      <c r="FT64" s="161"/>
      <c r="FU64" s="161"/>
      <c r="FV64" s="161"/>
      <c r="FW64" s="161"/>
      <c r="FX64" s="161"/>
      <c r="FY64" s="161"/>
      <c r="FZ64" s="161"/>
      <c r="GA64" s="161"/>
      <c r="GB64" s="161"/>
      <c r="GC64" s="161"/>
      <c r="GD64" s="161"/>
      <c r="GE64" s="161"/>
      <c r="GF64" s="161"/>
      <c r="GG64" s="161"/>
      <c r="GH64" s="161"/>
      <c r="GI64" s="161"/>
      <c r="GJ64" s="161"/>
      <c r="GK64" s="161"/>
      <c r="GL64" s="161"/>
      <c r="GM64" s="161"/>
      <c r="GN64" s="161"/>
      <c r="GO64" s="161"/>
      <c r="GP64" s="161"/>
      <c r="GQ64" s="161"/>
      <c r="GR64" s="161"/>
      <c r="GS64" s="161"/>
      <c r="GT64" s="161"/>
      <c r="GU64" s="161"/>
      <c r="GV64" s="161"/>
    </row>
    <row r="65" spans="1:204" ht="15" customHeight="1">
      <c r="A65" s="132"/>
      <c r="B65" s="132"/>
      <c r="C65" s="250" t="str">
        <f>IF(MasterSheet!$A$1=1,MasterSheet!C309,MasterSheet!B309)</f>
        <v>Pozajmice i krediti</v>
      </c>
      <c r="D65" s="241">
        <f>+'Cental Budget_int'!D79+'Local Government_int'!D82</f>
        <v>4129219.65</v>
      </c>
      <c r="E65" s="242">
        <f t="shared" si="0"/>
        <v>0.12282033462224866</v>
      </c>
      <c r="F65" s="241">
        <f>+'Cental Budget_int'!F79+'Local Government_int'!F82</f>
        <v>3761315.8200000003</v>
      </c>
      <c r="G65" s="242">
        <f t="shared" si="1"/>
        <v>0.10877456895803812</v>
      </c>
      <c r="H65" s="364">
        <f>'Cental Budget_int'!H79+'Local Government_int'!H82</f>
        <v>4699224.2699999996</v>
      </c>
      <c r="I65" s="383">
        <f t="shared" si="2"/>
        <v>0.12963377296551723</v>
      </c>
      <c r="J65" s="364">
        <f>'Cental Budget_int'!J79+'Local Government_int'!J82</f>
        <v>3541751.9299999997</v>
      </c>
      <c r="K65" s="383">
        <f t="shared" si="2"/>
        <v>9.3870976146302673E-2</v>
      </c>
      <c r="L65" s="229"/>
      <c r="M65" s="263"/>
      <c r="N65" s="398"/>
      <c r="O65" s="398"/>
      <c r="P65" s="134"/>
      <c r="Q65" s="134"/>
      <c r="R65" s="134"/>
      <c r="S65" s="134"/>
      <c r="T65" s="134"/>
      <c r="U65" s="134"/>
      <c r="V65" s="134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61"/>
      <c r="BY65" s="161"/>
      <c r="BZ65" s="161"/>
      <c r="CA65" s="161"/>
      <c r="CB65" s="161"/>
      <c r="CC65" s="161"/>
      <c r="CD65" s="161"/>
      <c r="CE65" s="161"/>
      <c r="CF65" s="161"/>
      <c r="CG65" s="161"/>
      <c r="CH65" s="161"/>
      <c r="CI65" s="161"/>
      <c r="CJ65" s="161"/>
      <c r="CK65" s="161"/>
      <c r="CL65" s="161"/>
      <c r="CM65" s="161"/>
      <c r="CN65" s="161"/>
      <c r="CO65" s="161"/>
      <c r="CP65" s="161"/>
      <c r="CQ65" s="161"/>
      <c r="CR65" s="161"/>
      <c r="CS65" s="161"/>
      <c r="CT65" s="161"/>
      <c r="CU65" s="161"/>
      <c r="CV65" s="161"/>
      <c r="CW65" s="161"/>
      <c r="CX65" s="161"/>
      <c r="CY65" s="161"/>
      <c r="CZ65" s="161"/>
      <c r="DA65" s="161"/>
      <c r="DB65" s="161"/>
      <c r="DC65" s="161"/>
      <c r="DD65" s="161"/>
      <c r="DE65" s="161"/>
      <c r="DF65" s="161"/>
      <c r="DG65" s="161"/>
      <c r="DH65" s="161"/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61"/>
      <c r="EF65" s="161"/>
      <c r="EG65" s="161"/>
      <c r="EH65" s="161"/>
      <c r="EI65" s="161"/>
      <c r="EJ65" s="161"/>
      <c r="EK65" s="161"/>
      <c r="EL65" s="161"/>
      <c r="EM65" s="161"/>
      <c r="EN65" s="161"/>
      <c r="EO65" s="161"/>
      <c r="EP65" s="161"/>
      <c r="EQ65" s="161"/>
      <c r="ER65" s="218"/>
      <c r="ES65" s="161"/>
      <c r="ET65" s="161"/>
      <c r="EU65" s="161"/>
      <c r="EV65" s="161"/>
      <c r="EW65" s="161"/>
      <c r="EX65" s="161"/>
      <c r="EY65" s="161"/>
      <c r="EZ65" s="161"/>
      <c r="FA65" s="161"/>
      <c r="FB65" s="161"/>
      <c r="FC65" s="161"/>
      <c r="FD65" s="161"/>
      <c r="FE65" s="161"/>
      <c r="FF65" s="161"/>
      <c r="FG65" s="161"/>
      <c r="FH65" s="161"/>
      <c r="FI65" s="161"/>
      <c r="FJ65" s="161"/>
      <c r="FK65" s="161"/>
      <c r="FL65" s="161"/>
      <c r="FM65" s="161"/>
      <c r="FN65" s="161"/>
      <c r="FO65" s="161"/>
      <c r="FP65" s="161"/>
      <c r="FQ65" s="161"/>
      <c r="FR65" s="161"/>
      <c r="FS65" s="161"/>
      <c r="FT65" s="161"/>
      <c r="FU65" s="161"/>
      <c r="FV65" s="161"/>
      <c r="FW65" s="161"/>
      <c r="FX65" s="161"/>
      <c r="FY65" s="161"/>
      <c r="FZ65" s="161"/>
      <c r="GA65" s="161"/>
      <c r="GB65" s="161"/>
      <c r="GC65" s="161"/>
      <c r="GD65" s="161"/>
      <c r="GE65" s="161"/>
      <c r="GF65" s="161"/>
      <c r="GG65" s="161"/>
      <c r="GH65" s="161"/>
      <c r="GI65" s="161"/>
      <c r="GJ65" s="161"/>
      <c r="GK65" s="161"/>
      <c r="GL65" s="161"/>
      <c r="GM65" s="161"/>
      <c r="GN65" s="161"/>
      <c r="GO65" s="161"/>
      <c r="GP65" s="161"/>
      <c r="GQ65" s="161"/>
      <c r="GR65" s="161"/>
      <c r="GS65" s="161"/>
      <c r="GT65" s="161"/>
      <c r="GU65" s="161"/>
      <c r="GV65" s="161"/>
    </row>
    <row r="66" spans="1:204" ht="15" hidden="1" customHeight="1">
      <c r="A66" s="132"/>
      <c r="B66" s="132"/>
      <c r="C66" s="250" t="str">
        <f>IF(MasterSheet!$A$1=1,MasterSheet!C311,MasterSheet!B311)</f>
        <v>Otplata obaveza iz prethodnog perioda</v>
      </c>
      <c r="D66" s="241"/>
      <c r="E66" s="242">
        <f t="shared" si="0"/>
        <v>0</v>
      </c>
      <c r="F66" s="241"/>
      <c r="G66" s="242">
        <f t="shared" si="1"/>
        <v>0</v>
      </c>
      <c r="H66" s="364"/>
      <c r="I66" s="383">
        <f t="shared" si="2"/>
        <v>0</v>
      </c>
      <c r="J66" s="364"/>
      <c r="K66" s="383">
        <f t="shared" si="2"/>
        <v>0</v>
      </c>
      <c r="L66" s="229"/>
      <c r="M66" s="263"/>
      <c r="N66" s="398"/>
      <c r="O66" s="398"/>
      <c r="P66" s="134"/>
      <c r="Q66" s="134"/>
      <c r="R66" s="134"/>
      <c r="S66" s="134"/>
      <c r="T66" s="134"/>
      <c r="U66" s="134"/>
      <c r="V66" s="134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1"/>
      <c r="BN66" s="161"/>
      <c r="BO66" s="161"/>
      <c r="BP66" s="161"/>
      <c r="BQ66" s="161"/>
      <c r="BR66" s="161"/>
      <c r="BS66" s="161"/>
      <c r="BT66" s="161"/>
      <c r="BU66" s="161"/>
      <c r="BV66" s="161"/>
      <c r="BW66" s="161"/>
      <c r="BX66" s="161"/>
      <c r="BY66" s="161"/>
      <c r="BZ66" s="161"/>
      <c r="CA66" s="161"/>
      <c r="CB66" s="161"/>
      <c r="CC66" s="161"/>
      <c r="CD66" s="161"/>
      <c r="CE66" s="161"/>
      <c r="CF66" s="161"/>
      <c r="CG66" s="161"/>
      <c r="CH66" s="161"/>
      <c r="CI66" s="161"/>
      <c r="CJ66" s="161"/>
      <c r="CK66" s="161"/>
      <c r="CL66" s="161"/>
      <c r="CM66" s="161"/>
      <c r="CN66" s="161"/>
      <c r="CO66" s="161"/>
      <c r="CP66" s="161"/>
      <c r="CQ66" s="161"/>
      <c r="CR66" s="161"/>
      <c r="CS66" s="161"/>
      <c r="CT66" s="161"/>
      <c r="CU66" s="161"/>
      <c r="CV66" s="161"/>
      <c r="CW66" s="161"/>
      <c r="CX66" s="161"/>
      <c r="CY66" s="161"/>
      <c r="CZ66" s="161"/>
      <c r="DA66" s="161"/>
      <c r="DB66" s="161"/>
      <c r="DC66" s="161"/>
      <c r="DD66" s="161"/>
      <c r="DE66" s="161"/>
      <c r="DF66" s="161"/>
      <c r="DG66" s="161"/>
      <c r="DH66" s="161"/>
      <c r="DI66" s="161"/>
      <c r="DJ66" s="161"/>
      <c r="DK66" s="161"/>
      <c r="DL66" s="161"/>
      <c r="DM66" s="161"/>
      <c r="DN66" s="161"/>
      <c r="DO66" s="161"/>
      <c r="DP66" s="161"/>
      <c r="DQ66" s="161"/>
      <c r="DR66" s="161"/>
      <c r="DS66" s="161"/>
      <c r="DT66" s="161"/>
      <c r="DU66" s="161"/>
      <c r="DV66" s="161"/>
      <c r="DW66" s="161"/>
      <c r="DX66" s="161"/>
      <c r="DY66" s="161"/>
      <c r="DZ66" s="161"/>
      <c r="EA66" s="161"/>
      <c r="EB66" s="161"/>
      <c r="EC66" s="161"/>
      <c r="ED66" s="161"/>
      <c r="EE66" s="161"/>
      <c r="EF66" s="161"/>
      <c r="EG66" s="161"/>
      <c r="EH66" s="161"/>
      <c r="EI66" s="161"/>
      <c r="EJ66" s="161"/>
      <c r="EK66" s="161"/>
      <c r="EL66" s="161"/>
      <c r="EM66" s="161"/>
      <c r="EN66" s="161"/>
      <c r="EO66" s="161"/>
      <c r="EP66" s="161"/>
      <c r="EQ66" s="161"/>
      <c r="ER66" s="218"/>
      <c r="ES66" s="161"/>
      <c r="ET66" s="161"/>
      <c r="EU66" s="161"/>
      <c r="EV66" s="161"/>
      <c r="EW66" s="161"/>
      <c r="EX66" s="161"/>
      <c r="EY66" s="161"/>
      <c r="EZ66" s="161"/>
      <c r="FA66" s="161"/>
      <c r="FB66" s="161"/>
      <c r="FC66" s="161"/>
      <c r="FD66" s="161"/>
      <c r="FE66" s="161"/>
      <c r="FF66" s="161"/>
      <c r="FG66" s="161"/>
      <c r="FH66" s="161"/>
      <c r="FI66" s="161"/>
      <c r="FJ66" s="161"/>
      <c r="FK66" s="161"/>
      <c r="FL66" s="161"/>
      <c r="FM66" s="161"/>
      <c r="FN66" s="161"/>
      <c r="FO66" s="161"/>
      <c r="FP66" s="161"/>
      <c r="FQ66" s="161"/>
      <c r="FR66" s="161"/>
      <c r="FS66" s="161"/>
      <c r="FT66" s="161"/>
      <c r="FU66" s="161"/>
      <c r="FV66" s="161"/>
      <c r="FW66" s="161"/>
      <c r="FX66" s="161"/>
      <c r="FY66" s="161"/>
      <c r="FZ66" s="161"/>
      <c r="GA66" s="161"/>
      <c r="GB66" s="161"/>
      <c r="GC66" s="161"/>
      <c r="GD66" s="161"/>
      <c r="GE66" s="161"/>
      <c r="GF66" s="161"/>
      <c r="GG66" s="161"/>
      <c r="GH66" s="161"/>
      <c r="GI66" s="161"/>
      <c r="GJ66" s="161"/>
      <c r="GK66" s="161"/>
      <c r="GL66" s="161"/>
      <c r="GM66" s="161"/>
      <c r="GN66" s="161"/>
      <c r="GO66" s="161"/>
      <c r="GP66" s="161"/>
      <c r="GQ66" s="161"/>
      <c r="GR66" s="161"/>
      <c r="GS66" s="161"/>
      <c r="GT66" s="161"/>
      <c r="GU66" s="161"/>
      <c r="GV66" s="161"/>
    </row>
    <row r="67" spans="1:204" ht="15" customHeight="1" thickBot="1">
      <c r="A67" s="132"/>
      <c r="B67" s="132"/>
      <c r="C67" s="259" t="str">
        <f>IF(MasterSheet!$A$1=1,MasterSheet!C312,MasterSheet!B312)</f>
        <v>Rezerve</v>
      </c>
      <c r="D67" s="260">
        <f>+'Cental Budget_int'!D80+'Local Government_int'!D84</f>
        <v>15943054.059999999</v>
      </c>
      <c r="E67" s="261">
        <f t="shared" si="0"/>
        <v>0.47421338667459839</v>
      </c>
      <c r="F67" s="260">
        <f>+'Cental Budget_int'!F80+'Local Government_int'!F84</f>
        <v>15997463.290000001</v>
      </c>
      <c r="G67" s="261">
        <f t="shared" si="1"/>
        <v>0.46263522050955785</v>
      </c>
      <c r="H67" s="373">
        <f>'Cental Budget_int'!H80+'Local Government_int'!H84</f>
        <v>18527677.710000001</v>
      </c>
      <c r="I67" s="388">
        <f t="shared" si="2"/>
        <v>0.5111083506206896</v>
      </c>
      <c r="J67" s="373">
        <f>'Cental Budget_int'!J80+'Local Government_int'!J84</f>
        <v>20839243.77</v>
      </c>
      <c r="K67" s="388">
        <f t="shared" si="2"/>
        <v>0.55232557036840702</v>
      </c>
      <c r="L67" s="229"/>
      <c r="M67" s="263"/>
      <c r="N67" s="398"/>
      <c r="O67" s="398"/>
      <c r="P67" s="134"/>
      <c r="Q67" s="134"/>
      <c r="R67" s="134"/>
      <c r="S67" s="134"/>
      <c r="T67" s="134"/>
      <c r="U67" s="134"/>
      <c r="V67" s="134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1"/>
      <c r="CD67" s="161"/>
      <c r="CE67" s="161"/>
      <c r="CF67" s="161"/>
      <c r="CG67" s="161"/>
      <c r="CH67" s="161"/>
      <c r="CI67" s="161"/>
      <c r="CJ67" s="161"/>
      <c r="CK67" s="161"/>
      <c r="CL67" s="161"/>
      <c r="CM67" s="161"/>
      <c r="CN67" s="161"/>
      <c r="CO67" s="161"/>
      <c r="CP67" s="161"/>
      <c r="CQ67" s="161"/>
      <c r="CR67" s="161"/>
      <c r="CS67" s="161"/>
      <c r="CT67" s="161"/>
      <c r="CU67" s="161"/>
      <c r="CV67" s="161"/>
      <c r="CW67" s="161"/>
      <c r="CX67" s="161"/>
      <c r="CY67" s="161"/>
      <c r="CZ67" s="161"/>
      <c r="DA67" s="161"/>
      <c r="DB67" s="161"/>
      <c r="DC67" s="161"/>
      <c r="DD67" s="161"/>
      <c r="DE67" s="161"/>
      <c r="DF67" s="161"/>
      <c r="DG67" s="161"/>
      <c r="DH67" s="161"/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61"/>
      <c r="EH67" s="161"/>
      <c r="EI67" s="161"/>
      <c r="EJ67" s="161"/>
      <c r="EK67" s="161"/>
      <c r="EL67" s="161"/>
      <c r="EM67" s="161"/>
      <c r="EN67" s="161"/>
      <c r="EO67" s="161"/>
      <c r="EP67" s="161"/>
      <c r="EQ67" s="161"/>
      <c r="ER67" s="218"/>
      <c r="ES67" s="161"/>
      <c r="ET67" s="161"/>
      <c r="EU67" s="161"/>
      <c r="EV67" s="161"/>
      <c r="EW67" s="161"/>
      <c r="EX67" s="161"/>
      <c r="EY67" s="161"/>
      <c r="EZ67" s="161"/>
      <c r="FA67" s="161"/>
      <c r="FB67" s="161"/>
      <c r="FC67" s="161"/>
      <c r="FD67" s="161"/>
      <c r="FE67" s="161"/>
      <c r="FF67" s="161"/>
      <c r="FG67" s="161"/>
      <c r="FH67" s="161"/>
      <c r="FI67" s="161"/>
      <c r="FJ67" s="161"/>
      <c r="FK67" s="161"/>
      <c r="FL67" s="161"/>
      <c r="FM67" s="161"/>
      <c r="FN67" s="161"/>
      <c r="FO67" s="161"/>
      <c r="FP67" s="161"/>
      <c r="FQ67" s="161"/>
      <c r="FR67" s="161"/>
      <c r="FS67" s="161"/>
      <c r="FT67" s="161"/>
      <c r="FU67" s="161"/>
      <c r="FV67" s="161"/>
      <c r="FW67" s="161"/>
      <c r="FX67" s="161"/>
      <c r="FY67" s="161"/>
      <c r="FZ67" s="161"/>
      <c r="GA67" s="161"/>
      <c r="GB67" s="161"/>
      <c r="GC67" s="161"/>
      <c r="GD67" s="161"/>
      <c r="GE67" s="161"/>
      <c r="GF67" s="161"/>
      <c r="GG67" s="161"/>
      <c r="GH67" s="161"/>
      <c r="GI67" s="161"/>
      <c r="GJ67" s="161"/>
      <c r="GK67" s="161"/>
      <c r="GL67" s="161"/>
      <c r="GM67" s="161"/>
      <c r="GN67" s="161"/>
      <c r="GO67" s="161"/>
      <c r="GP67" s="161"/>
      <c r="GQ67" s="161"/>
      <c r="GR67" s="161"/>
      <c r="GS67" s="161"/>
      <c r="GT67" s="161"/>
      <c r="GU67" s="161"/>
      <c r="GV67" s="161"/>
    </row>
    <row r="68" spans="1:204" ht="15" customHeight="1" thickTop="1" thickBot="1">
      <c r="A68" s="132"/>
      <c r="B68" s="132"/>
      <c r="C68" s="262" t="str">
        <f>IF(MasterSheet!$A$1=1,MasterSheet!C320,MasterSheet!B320)</f>
        <v>Otplata garancija</v>
      </c>
      <c r="D68" s="300">
        <f>+'Cental Budget_int'!D81+'Local Government_int'!D85</f>
        <v>107230592.5</v>
      </c>
      <c r="E68" s="301">
        <f t="shared" si="0"/>
        <v>3.1894881766805474</v>
      </c>
      <c r="F68" s="300">
        <f>+'Cental Budget_int'!F81+'Local Government_int'!F85</f>
        <v>15258930.949999999</v>
      </c>
      <c r="G68" s="301">
        <f t="shared" si="1"/>
        <v>0.44127739234795682</v>
      </c>
      <c r="H68" s="374">
        <f>'Cental Budget_int'!H81+'Local Government_int'!H85</f>
        <v>0</v>
      </c>
      <c r="I68" s="389">
        <f t="shared" si="2"/>
        <v>0</v>
      </c>
      <c r="J68" s="374">
        <f>'Cental Budget_int'!J81+'Local Government_int'!J85</f>
        <v>0</v>
      </c>
      <c r="K68" s="389">
        <f t="shared" si="2"/>
        <v>0</v>
      </c>
      <c r="L68" s="263"/>
      <c r="M68" s="263"/>
      <c r="N68" s="185"/>
      <c r="O68" s="134"/>
      <c r="P68" s="134"/>
      <c r="Q68" s="134"/>
      <c r="R68" s="134"/>
      <c r="S68" s="134"/>
      <c r="T68" s="134"/>
      <c r="U68" s="134"/>
      <c r="V68" s="134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1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61"/>
      <c r="BY68" s="161"/>
      <c r="BZ68" s="161"/>
      <c r="CA68" s="161"/>
      <c r="CB68" s="161"/>
      <c r="CC68" s="161"/>
      <c r="CD68" s="161"/>
      <c r="CE68" s="161"/>
      <c r="CF68" s="161"/>
      <c r="CG68" s="161"/>
      <c r="CH68" s="161"/>
      <c r="CI68" s="161"/>
      <c r="CJ68" s="161"/>
      <c r="CK68" s="161"/>
      <c r="CL68" s="161"/>
      <c r="CM68" s="161"/>
      <c r="CN68" s="161"/>
      <c r="CO68" s="161"/>
      <c r="CP68" s="161"/>
      <c r="CQ68" s="161"/>
      <c r="CR68" s="161"/>
      <c r="CS68" s="161"/>
      <c r="CT68" s="161"/>
      <c r="CU68" s="161"/>
      <c r="CV68" s="161"/>
      <c r="CW68" s="161"/>
      <c r="CX68" s="161"/>
      <c r="CY68" s="161"/>
      <c r="CZ68" s="161"/>
      <c r="DA68" s="161"/>
      <c r="DB68" s="161"/>
      <c r="DC68" s="161"/>
      <c r="DD68" s="161"/>
      <c r="DE68" s="161"/>
      <c r="DF68" s="161"/>
      <c r="DG68" s="161"/>
      <c r="DH68" s="161"/>
      <c r="DI68" s="161"/>
      <c r="DJ68" s="161"/>
      <c r="DK68" s="161"/>
      <c r="DL68" s="161"/>
      <c r="DM68" s="161"/>
      <c r="DN68" s="161"/>
      <c r="DO68" s="161"/>
      <c r="DP68" s="161"/>
      <c r="DQ68" s="161"/>
      <c r="DR68" s="161"/>
      <c r="DS68" s="161"/>
      <c r="DT68" s="161"/>
      <c r="DU68" s="161"/>
      <c r="DV68" s="161"/>
      <c r="DW68" s="161"/>
      <c r="DX68" s="161"/>
      <c r="DY68" s="161"/>
      <c r="DZ68" s="161"/>
      <c r="EA68" s="161"/>
      <c r="EB68" s="161"/>
      <c r="EC68" s="161"/>
      <c r="ED68" s="161"/>
      <c r="EE68" s="161"/>
      <c r="EF68" s="161"/>
      <c r="EG68" s="161"/>
      <c r="EH68" s="161"/>
      <c r="EI68" s="161"/>
      <c r="EJ68" s="161"/>
      <c r="EK68" s="161"/>
      <c r="EL68" s="161"/>
      <c r="EM68" s="161"/>
      <c r="EN68" s="161"/>
      <c r="EO68" s="161"/>
      <c r="EP68" s="161"/>
      <c r="EQ68" s="161"/>
      <c r="ER68" s="218"/>
      <c r="ES68" s="161"/>
      <c r="ET68" s="161"/>
      <c r="EU68" s="161"/>
      <c r="EV68" s="161"/>
      <c r="EW68" s="161"/>
      <c r="EX68" s="161"/>
      <c r="EY68" s="161"/>
      <c r="EZ68" s="161"/>
      <c r="FA68" s="161"/>
      <c r="FB68" s="161"/>
      <c r="FC68" s="161"/>
      <c r="FD68" s="161"/>
      <c r="FE68" s="161"/>
      <c r="FF68" s="161"/>
      <c r="FG68" s="161"/>
      <c r="FH68" s="161"/>
      <c r="FI68" s="161"/>
      <c r="FJ68" s="161"/>
      <c r="FK68" s="161"/>
      <c r="FL68" s="161"/>
      <c r="FM68" s="161"/>
      <c r="FN68" s="161"/>
      <c r="FO68" s="161"/>
      <c r="FP68" s="161"/>
      <c r="FQ68" s="161"/>
      <c r="FR68" s="161"/>
      <c r="FS68" s="161"/>
      <c r="FT68" s="161"/>
      <c r="FU68" s="161"/>
      <c r="FV68" s="161"/>
      <c r="FW68" s="161"/>
      <c r="FX68" s="161"/>
      <c r="FY68" s="161"/>
      <c r="FZ68" s="161"/>
      <c r="GA68" s="161"/>
      <c r="GB68" s="161"/>
      <c r="GC68" s="161"/>
      <c r="GD68" s="161"/>
      <c r="GE68" s="161"/>
      <c r="GF68" s="161"/>
      <c r="GG68" s="161"/>
      <c r="GH68" s="161"/>
      <c r="GI68" s="161"/>
      <c r="GJ68" s="161"/>
      <c r="GK68" s="161"/>
      <c r="GL68" s="161"/>
      <c r="GM68" s="161"/>
      <c r="GN68" s="161"/>
      <c r="GO68" s="161"/>
      <c r="GP68" s="161"/>
      <c r="GQ68" s="161"/>
      <c r="GR68" s="161"/>
      <c r="GS68" s="161"/>
      <c r="GT68" s="161"/>
      <c r="GU68" s="161"/>
      <c r="GV68" s="161"/>
    </row>
    <row r="69" spans="1:204" ht="15" customHeight="1" thickTop="1" thickBot="1">
      <c r="A69" s="132"/>
      <c r="B69" s="132"/>
      <c r="C69" s="264" t="str">
        <f>IF(MasterSheet!$A$1=1,MasterSheet!C313,MasterSheet!B313)</f>
        <v>Neto povećanje obaveza</v>
      </c>
      <c r="D69" s="265">
        <f>+'Cental Budget_int'!D83+'Local Government_int'!D86</f>
        <v>21868962.477300003</v>
      </c>
      <c r="E69" s="266">
        <f t="shared" si="0"/>
        <v>0.65047479111540762</v>
      </c>
      <c r="F69" s="265">
        <f>+'Cental Budget_int'!F83+'Local Government_int'!F86</f>
        <v>6513211.9100000113</v>
      </c>
      <c r="G69" s="266">
        <f t="shared" si="1"/>
        <v>0.18835743977558667</v>
      </c>
      <c r="H69" s="375">
        <f>+'Cental Budget_int'!H83+'Local Government_int'!H86</f>
        <v>-37660103.760000005</v>
      </c>
      <c r="I69" s="390">
        <f t="shared" si="2"/>
        <v>-1.0388994140689656</v>
      </c>
      <c r="J69" s="375">
        <f>+'Cental Budget_int'!J83+'Local Government_int'!J86</f>
        <v>-30120611.559999999</v>
      </c>
      <c r="K69" s="390">
        <f t="shared" si="2"/>
        <v>-0.79831994593161948</v>
      </c>
      <c r="L69" s="229"/>
      <c r="M69" s="263"/>
      <c r="N69" s="398"/>
      <c r="O69" s="398"/>
      <c r="P69" s="134"/>
      <c r="Q69" s="134"/>
      <c r="R69" s="134"/>
      <c r="S69" s="134"/>
      <c r="T69" s="134"/>
      <c r="U69" s="134"/>
      <c r="V69" s="134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161"/>
      <c r="CA69" s="161"/>
      <c r="CB69" s="161"/>
      <c r="CC69" s="161"/>
      <c r="CD69" s="161"/>
      <c r="CE69" s="161"/>
      <c r="CF69" s="161"/>
      <c r="CG69" s="161"/>
      <c r="CH69" s="161"/>
      <c r="CI69" s="161"/>
      <c r="CJ69" s="161"/>
      <c r="CK69" s="161"/>
      <c r="CL69" s="161"/>
      <c r="CM69" s="161"/>
      <c r="CN69" s="161"/>
      <c r="CO69" s="161"/>
      <c r="CP69" s="161"/>
      <c r="CQ69" s="161"/>
      <c r="CR69" s="161"/>
      <c r="CS69" s="161"/>
      <c r="CT69" s="161"/>
      <c r="CU69" s="161"/>
      <c r="CV69" s="161"/>
      <c r="CW69" s="161"/>
      <c r="CX69" s="161"/>
      <c r="CY69" s="161"/>
      <c r="CZ69" s="161"/>
      <c r="DA69" s="161"/>
      <c r="DB69" s="161"/>
      <c r="DC69" s="161"/>
      <c r="DD69" s="161"/>
      <c r="DE69" s="161"/>
      <c r="DF69" s="161"/>
      <c r="DG69" s="161"/>
      <c r="DH69" s="161"/>
      <c r="DI69" s="161"/>
      <c r="DJ69" s="161"/>
      <c r="DK69" s="161"/>
      <c r="DL69" s="161"/>
      <c r="DM69" s="161"/>
      <c r="DN69" s="161"/>
      <c r="DO69" s="161"/>
      <c r="DP69" s="161"/>
      <c r="DQ69" s="161"/>
      <c r="DR69" s="161"/>
      <c r="DS69" s="161"/>
      <c r="DT69" s="161"/>
      <c r="DU69" s="161"/>
      <c r="DV69" s="161"/>
      <c r="DW69" s="161"/>
      <c r="DX69" s="161"/>
      <c r="DY69" s="161"/>
      <c r="DZ69" s="161"/>
      <c r="EA69" s="161"/>
      <c r="EB69" s="161"/>
      <c r="EC69" s="161"/>
      <c r="ED69" s="161"/>
      <c r="EE69" s="161"/>
      <c r="EF69" s="161"/>
      <c r="EG69" s="161"/>
      <c r="EH69" s="161"/>
      <c r="EI69" s="161"/>
      <c r="EJ69" s="161"/>
      <c r="EK69" s="161"/>
      <c r="EL69" s="161"/>
      <c r="EM69" s="161"/>
      <c r="EN69" s="161"/>
      <c r="EO69" s="161"/>
      <c r="EP69" s="161"/>
      <c r="EQ69" s="161"/>
      <c r="ER69" s="218"/>
      <c r="ES69" s="161"/>
      <c r="ET69" s="161"/>
      <c r="EU69" s="161"/>
      <c r="EV69" s="161"/>
      <c r="EW69" s="161"/>
      <c r="EX69" s="161"/>
      <c r="EY69" s="161"/>
      <c r="EZ69" s="161"/>
      <c r="FA69" s="161"/>
      <c r="FB69" s="161"/>
      <c r="FC69" s="161"/>
      <c r="FD69" s="161"/>
      <c r="FE69" s="161"/>
      <c r="FF69" s="161"/>
      <c r="FG69" s="161"/>
      <c r="FH69" s="161"/>
      <c r="FI69" s="161"/>
      <c r="FJ69" s="161"/>
      <c r="FK69" s="161"/>
      <c r="FL69" s="161"/>
      <c r="FM69" s="161"/>
      <c r="FN69" s="161"/>
      <c r="FO69" s="161"/>
      <c r="FP69" s="161"/>
      <c r="FQ69" s="161"/>
      <c r="FR69" s="161"/>
      <c r="FS69" s="161"/>
      <c r="FT69" s="161"/>
      <c r="FU69" s="161"/>
      <c r="FV69" s="161"/>
      <c r="FW69" s="161"/>
      <c r="FX69" s="161"/>
      <c r="FY69" s="161"/>
      <c r="FZ69" s="161"/>
      <c r="GA69" s="161"/>
      <c r="GB69" s="161"/>
      <c r="GC69" s="161"/>
      <c r="GD69" s="161"/>
      <c r="GE69" s="161"/>
      <c r="GF69" s="161"/>
      <c r="GG69" s="161"/>
      <c r="GH69" s="161"/>
      <c r="GI69" s="161"/>
      <c r="GJ69" s="161"/>
      <c r="GK69" s="161"/>
      <c r="GL69" s="161"/>
      <c r="GM69" s="161"/>
      <c r="GN69" s="161"/>
      <c r="GO69" s="161"/>
      <c r="GP69" s="161"/>
      <c r="GQ69" s="161"/>
      <c r="GR69" s="161"/>
      <c r="GS69" s="161"/>
      <c r="GT69" s="161"/>
      <c r="GU69" s="161"/>
      <c r="GV69" s="161"/>
    </row>
    <row r="70" spans="1:204" ht="15" customHeight="1" thickTop="1" thickBot="1">
      <c r="A70" s="132"/>
      <c r="B70" s="132"/>
      <c r="C70" s="264" t="s">
        <v>116</v>
      </c>
      <c r="D70" s="265">
        <v>60543190.100000001</v>
      </c>
      <c r="E70" s="266">
        <v>3.3560490398572278</v>
      </c>
      <c r="F70" s="265">
        <v>105780962.19999999</v>
      </c>
      <c r="G70" s="266">
        <v>0</v>
      </c>
      <c r="H70" s="375">
        <f>'Cental Budget_int'!H82+'Local Government_int'!H83</f>
        <v>124526647.39999995</v>
      </c>
      <c r="I70" s="390">
        <v>0</v>
      </c>
      <c r="J70" s="375">
        <f>'Cental Budget_int'!J82+'Local Government_int'!J83</f>
        <v>108632309.99000001</v>
      </c>
      <c r="K70" s="390">
        <v>0</v>
      </c>
      <c r="L70" s="229"/>
      <c r="M70" s="263"/>
      <c r="N70" s="398"/>
      <c r="O70" s="398"/>
      <c r="P70" s="134"/>
      <c r="Q70" s="134"/>
      <c r="R70" s="134"/>
      <c r="S70" s="134"/>
      <c r="T70" s="134"/>
      <c r="U70" s="134"/>
      <c r="V70" s="134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X70" s="330"/>
      <c r="AY70" s="330"/>
      <c r="AZ70" s="330"/>
      <c r="BA70" s="330"/>
      <c r="BB70" s="330"/>
      <c r="BC70" s="330"/>
      <c r="BD70" s="330"/>
      <c r="BE70" s="330"/>
      <c r="BF70" s="330"/>
      <c r="BG70" s="330"/>
      <c r="BH70" s="330"/>
      <c r="BI70" s="330"/>
      <c r="BJ70" s="330"/>
      <c r="BK70" s="330"/>
      <c r="BL70" s="330"/>
      <c r="BM70" s="330"/>
      <c r="BN70" s="330"/>
      <c r="BO70" s="330"/>
      <c r="BP70" s="330"/>
      <c r="BQ70" s="330"/>
      <c r="BR70" s="330"/>
      <c r="BS70" s="330"/>
      <c r="BT70" s="330"/>
      <c r="BU70" s="330"/>
      <c r="BV70" s="330"/>
      <c r="BW70" s="330"/>
      <c r="BX70" s="330"/>
      <c r="BY70" s="330"/>
      <c r="BZ70" s="330"/>
      <c r="CA70" s="330"/>
      <c r="CB70" s="330"/>
      <c r="CC70" s="330"/>
      <c r="CD70" s="330"/>
      <c r="CE70" s="330"/>
      <c r="CF70" s="330"/>
      <c r="CG70" s="330"/>
      <c r="CH70" s="330"/>
      <c r="CI70" s="330"/>
      <c r="CJ70" s="330"/>
      <c r="CK70" s="330"/>
      <c r="CL70" s="330"/>
      <c r="CM70" s="330"/>
      <c r="CN70" s="330"/>
      <c r="CO70" s="330"/>
      <c r="CP70" s="330"/>
      <c r="CQ70" s="330"/>
      <c r="CR70" s="330"/>
      <c r="CS70" s="330"/>
      <c r="CT70" s="330"/>
      <c r="CU70" s="330"/>
      <c r="CV70" s="330"/>
      <c r="CW70" s="330"/>
      <c r="CX70" s="330"/>
      <c r="CY70" s="330"/>
      <c r="CZ70" s="330"/>
      <c r="DA70" s="330"/>
      <c r="DB70" s="330"/>
      <c r="DC70" s="330"/>
      <c r="DD70" s="330"/>
      <c r="DE70" s="330"/>
      <c r="DF70" s="330"/>
      <c r="DG70" s="330"/>
      <c r="DH70" s="330"/>
      <c r="DI70" s="330"/>
      <c r="DJ70" s="330"/>
      <c r="DK70" s="330"/>
      <c r="DL70" s="330"/>
      <c r="DM70" s="330"/>
      <c r="DN70" s="330"/>
      <c r="DO70" s="330"/>
      <c r="DP70" s="330"/>
      <c r="DQ70" s="330"/>
      <c r="DR70" s="330"/>
      <c r="DS70" s="330"/>
      <c r="DT70" s="330"/>
      <c r="DU70" s="330"/>
      <c r="DV70" s="330"/>
      <c r="DW70" s="330"/>
      <c r="DX70" s="330"/>
      <c r="DY70" s="330"/>
      <c r="DZ70" s="330"/>
      <c r="EA70" s="330"/>
      <c r="EB70" s="330"/>
      <c r="EC70" s="330"/>
      <c r="ED70" s="330"/>
      <c r="EE70" s="330"/>
      <c r="EF70" s="330"/>
      <c r="EG70" s="330"/>
      <c r="EH70" s="330"/>
      <c r="EI70" s="330"/>
      <c r="EJ70" s="330"/>
      <c r="EK70" s="330"/>
      <c r="EL70" s="330"/>
      <c r="EM70" s="330"/>
      <c r="EN70" s="330"/>
      <c r="EO70" s="330"/>
      <c r="EP70" s="330"/>
      <c r="EQ70" s="330"/>
      <c r="ER70" s="218"/>
      <c r="ES70" s="330"/>
      <c r="ET70" s="330"/>
      <c r="EU70" s="330"/>
      <c r="EV70" s="330"/>
      <c r="EW70" s="330"/>
      <c r="EX70" s="330"/>
      <c r="EY70" s="330"/>
      <c r="EZ70" s="330"/>
      <c r="FA70" s="330"/>
      <c r="FB70" s="330"/>
      <c r="FC70" s="330"/>
      <c r="FD70" s="330"/>
      <c r="FE70" s="330"/>
      <c r="FF70" s="330"/>
      <c r="FG70" s="330"/>
      <c r="FH70" s="330"/>
      <c r="FI70" s="330"/>
      <c r="FJ70" s="330"/>
      <c r="FK70" s="330"/>
      <c r="FL70" s="330"/>
      <c r="FM70" s="330"/>
      <c r="FN70" s="330"/>
      <c r="FO70" s="330"/>
      <c r="FP70" s="330"/>
      <c r="FQ70" s="330"/>
      <c r="FR70" s="330"/>
      <c r="FS70" s="330"/>
      <c r="FT70" s="330"/>
      <c r="FU70" s="330"/>
      <c r="FV70" s="330"/>
      <c r="FW70" s="330"/>
      <c r="FX70" s="330"/>
      <c r="FY70" s="330"/>
      <c r="FZ70" s="330"/>
      <c r="GA70" s="330"/>
      <c r="GB70" s="330"/>
      <c r="GC70" s="330"/>
      <c r="GD70" s="330"/>
      <c r="GE70" s="330"/>
      <c r="GF70" s="330"/>
      <c r="GG70" s="330"/>
      <c r="GH70" s="330"/>
      <c r="GI70" s="330"/>
      <c r="GJ70" s="330"/>
      <c r="GK70" s="330"/>
      <c r="GL70" s="330"/>
      <c r="GM70" s="330"/>
      <c r="GN70" s="330"/>
      <c r="GO70" s="330"/>
      <c r="GP70" s="330"/>
      <c r="GQ70" s="330"/>
      <c r="GR70" s="330"/>
      <c r="GS70" s="330"/>
      <c r="GT70" s="330"/>
      <c r="GU70" s="330"/>
      <c r="GV70" s="330"/>
    </row>
    <row r="71" spans="1:204" s="206" customFormat="1" ht="15" customHeight="1" thickTop="1" thickBot="1">
      <c r="A71" s="136"/>
      <c r="B71" s="136"/>
      <c r="C71" s="267" t="str">
        <f>IF(MasterSheet!$A$1=1,MasterSheet!C314,MasterSheet!B314)</f>
        <v>Suficit/deficit</v>
      </c>
      <c r="D71" s="227">
        <f>+D13-D33</f>
        <v>-154648526.76999974</v>
      </c>
      <c r="E71" s="228">
        <f t="shared" si="0"/>
        <v>-4.5998966915526394</v>
      </c>
      <c r="F71" s="227">
        <f>+F13-F33</f>
        <v>-100956641.13249993</v>
      </c>
      <c r="G71" s="228">
        <f t="shared" si="1"/>
        <v>-2.9195940059718306</v>
      </c>
      <c r="H71" s="361">
        <f>+H13-H33</f>
        <v>-302739384.88499975</v>
      </c>
      <c r="I71" s="380">
        <f t="shared" si="2"/>
        <v>-8.3514313071724064</v>
      </c>
      <c r="J71" s="361">
        <f>+J13-J33</f>
        <v>-142206735.08999968</v>
      </c>
      <c r="K71" s="380">
        <f t="shared" si="2"/>
        <v>-3.7690626846011046</v>
      </c>
      <c r="L71" s="229"/>
      <c r="M71" s="263"/>
      <c r="N71" s="402"/>
      <c r="O71" s="403"/>
      <c r="P71" s="203"/>
      <c r="Q71" s="203"/>
      <c r="R71" s="203"/>
      <c r="S71" s="203"/>
      <c r="T71" s="203"/>
      <c r="U71" s="203"/>
      <c r="V71" s="203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  <c r="CD71" s="204"/>
      <c r="CE71" s="204"/>
      <c r="CF71" s="204"/>
      <c r="CG71" s="204"/>
      <c r="CH71" s="204"/>
      <c r="CI71" s="204"/>
      <c r="CJ71" s="204"/>
      <c r="CK71" s="204"/>
      <c r="CL71" s="204"/>
      <c r="CM71" s="204"/>
      <c r="CN71" s="204"/>
      <c r="CO71" s="204"/>
      <c r="CP71" s="204"/>
      <c r="CQ71" s="204"/>
      <c r="CR71" s="204"/>
      <c r="CS71" s="204"/>
      <c r="CT71" s="204"/>
      <c r="CU71" s="204"/>
      <c r="CV71" s="204"/>
      <c r="CW71" s="204"/>
      <c r="CX71" s="204"/>
      <c r="CY71" s="204"/>
      <c r="CZ71" s="204"/>
      <c r="DA71" s="204"/>
      <c r="DB71" s="204"/>
      <c r="DC71" s="204"/>
      <c r="DD71" s="204"/>
      <c r="DE71" s="204"/>
      <c r="DF71" s="204"/>
      <c r="DG71" s="204"/>
      <c r="DH71" s="204"/>
      <c r="DI71" s="204"/>
      <c r="DJ71" s="204"/>
      <c r="DK71" s="204"/>
      <c r="DL71" s="204"/>
      <c r="DM71" s="204"/>
      <c r="DN71" s="204"/>
      <c r="DO71" s="204"/>
      <c r="DP71" s="204"/>
      <c r="DQ71" s="204"/>
      <c r="DR71" s="204"/>
      <c r="DS71" s="204"/>
      <c r="DT71" s="204"/>
      <c r="DU71" s="204"/>
      <c r="DV71" s="204"/>
      <c r="DW71" s="204"/>
      <c r="DX71" s="204"/>
      <c r="DY71" s="204"/>
      <c r="DZ71" s="204"/>
      <c r="EA71" s="204"/>
      <c r="EB71" s="204"/>
      <c r="EC71" s="204"/>
      <c r="ED71" s="204"/>
      <c r="EE71" s="204"/>
      <c r="EF71" s="204"/>
      <c r="EG71" s="204"/>
      <c r="EH71" s="204"/>
      <c r="EI71" s="204"/>
      <c r="EJ71" s="204"/>
      <c r="EK71" s="204"/>
      <c r="EL71" s="204"/>
      <c r="EM71" s="204"/>
      <c r="EN71" s="204"/>
      <c r="EO71" s="204"/>
      <c r="EP71" s="204"/>
      <c r="EQ71" s="204"/>
      <c r="ER71" s="218"/>
      <c r="ES71" s="204"/>
      <c r="ET71" s="204"/>
      <c r="EU71" s="204"/>
      <c r="EV71" s="204"/>
      <c r="EW71" s="204"/>
      <c r="EX71" s="204"/>
      <c r="EY71" s="204"/>
      <c r="EZ71" s="204"/>
      <c r="FA71" s="204"/>
      <c r="FB71" s="204"/>
      <c r="FC71" s="204"/>
      <c r="FD71" s="204"/>
      <c r="FE71" s="204"/>
      <c r="FF71" s="204"/>
      <c r="FG71" s="204"/>
      <c r="FH71" s="204"/>
      <c r="FI71" s="204"/>
      <c r="FJ71" s="204"/>
      <c r="FK71" s="204"/>
      <c r="FL71" s="204"/>
      <c r="FM71" s="204"/>
      <c r="FN71" s="204"/>
      <c r="FO71" s="204"/>
      <c r="FP71" s="204"/>
      <c r="FQ71" s="204"/>
      <c r="FR71" s="204"/>
      <c r="FS71" s="204"/>
      <c r="FT71" s="204"/>
      <c r="FU71" s="204"/>
      <c r="FV71" s="204"/>
      <c r="FW71" s="204"/>
      <c r="FX71" s="204"/>
      <c r="FY71" s="204"/>
      <c r="FZ71" s="204"/>
      <c r="GA71" s="204"/>
      <c r="GB71" s="204"/>
      <c r="GC71" s="204"/>
      <c r="GD71" s="204"/>
      <c r="GE71" s="204"/>
      <c r="GF71" s="204"/>
      <c r="GG71" s="204"/>
      <c r="GH71" s="204"/>
      <c r="GI71" s="204"/>
      <c r="GJ71" s="204"/>
      <c r="GK71" s="204"/>
      <c r="GL71" s="204"/>
      <c r="GM71" s="204"/>
      <c r="GN71" s="204"/>
      <c r="GO71" s="204"/>
      <c r="GP71" s="204"/>
      <c r="GQ71" s="204"/>
      <c r="GR71" s="204"/>
      <c r="GS71" s="204"/>
      <c r="GT71" s="204"/>
      <c r="GU71" s="204"/>
      <c r="GV71" s="204"/>
    </row>
    <row r="72" spans="1:204" s="206" customFormat="1" ht="15" customHeight="1" thickTop="1" thickBot="1">
      <c r="A72" s="136"/>
      <c r="B72" s="136"/>
      <c r="C72" s="267" t="s">
        <v>400</v>
      </c>
      <c r="D72" s="227">
        <f>D71-D69</f>
        <v>-176517489.24729973</v>
      </c>
      <c r="E72" s="228">
        <f t="shared" si="0"/>
        <v>-5.2503714826680463</v>
      </c>
      <c r="F72" s="227">
        <f>F71-F69</f>
        <v>-107469853.04249994</v>
      </c>
      <c r="G72" s="228">
        <f t="shared" si="1"/>
        <v>-3.1079514457474171</v>
      </c>
      <c r="H72" s="361">
        <f>H71-H69</f>
        <v>-265079281.12499976</v>
      </c>
      <c r="I72" s="380">
        <f t="shared" si="2"/>
        <v>-7.3125318931034409</v>
      </c>
      <c r="J72" s="361">
        <f>J71-J69</f>
        <v>-112086123.52999967</v>
      </c>
      <c r="K72" s="380">
        <f t="shared" si="2"/>
        <v>-2.9707427386694851</v>
      </c>
      <c r="L72" s="229"/>
      <c r="M72" s="263"/>
      <c r="N72" s="402"/>
      <c r="O72" s="403"/>
      <c r="P72" s="203"/>
      <c r="Q72" s="203"/>
      <c r="R72" s="203"/>
      <c r="S72" s="203"/>
      <c r="T72" s="203"/>
      <c r="U72" s="203"/>
      <c r="V72" s="203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  <c r="CB72" s="204"/>
      <c r="CC72" s="204"/>
      <c r="CD72" s="204"/>
      <c r="CE72" s="204"/>
      <c r="CF72" s="204"/>
      <c r="CG72" s="204"/>
      <c r="CH72" s="204"/>
      <c r="CI72" s="204"/>
      <c r="CJ72" s="204"/>
      <c r="CK72" s="204"/>
      <c r="CL72" s="204"/>
      <c r="CM72" s="204"/>
      <c r="CN72" s="204"/>
      <c r="CO72" s="204"/>
      <c r="CP72" s="204"/>
      <c r="CQ72" s="204"/>
      <c r="CR72" s="204"/>
      <c r="CS72" s="204"/>
      <c r="CT72" s="204"/>
      <c r="CU72" s="204"/>
      <c r="CV72" s="204"/>
      <c r="CW72" s="204"/>
      <c r="CX72" s="204"/>
      <c r="CY72" s="204"/>
      <c r="CZ72" s="204"/>
      <c r="DA72" s="204"/>
      <c r="DB72" s="204"/>
      <c r="DC72" s="204"/>
      <c r="DD72" s="204"/>
      <c r="DE72" s="204"/>
      <c r="DF72" s="204"/>
      <c r="DG72" s="204"/>
      <c r="DH72" s="204"/>
      <c r="DI72" s="204"/>
      <c r="DJ72" s="204"/>
      <c r="DK72" s="204"/>
      <c r="DL72" s="204"/>
      <c r="DM72" s="204"/>
      <c r="DN72" s="204"/>
      <c r="DO72" s="204"/>
      <c r="DP72" s="204"/>
      <c r="DQ72" s="204"/>
      <c r="DR72" s="204"/>
      <c r="DS72" s="204"/>
      <c r="DT72" s="204"/>
      <c r="DU72" s="204"/>
      <c r="DV72" s="204"/>
      <c r="DW72" s="204"/>
      <c r="DX72" s="204"/>
      <c r="DY72" s="204"/>
      <c r="DZ72" s="204"/>
      <c r="EA72" s="204"/>
      <c r="EB72" s="204"/>
      <c r="EC72" s="204"/>
      <c r="ED72" s="204"/>
      <c r="EE72" s="204"/>
      <c r="EF72" s="204"/>
      <c r="EG72" s="204"/>
      <c r="EH72" s="204"/>
      <c r="EI72" s="204"/>
      <c r="EJ72" s="204"/>
      <c r="EK72" s="204"/>
      <c r="EL72" s="204"/>
      <c r="EM72" s="204"/>
      <c r="EN72" s="204"/>
      <c r="EO72" s="204"/>
      <c r="EP72" s="204"/>
      <c r="EQ72" s="204"/>
      <c r="ER72" s="218"/>
      <c r="ES72" s="204"/>
      <c r="ET72" s="204"/>
      <c r="EU72" s="204"/>
      <c r="EV72" s="204"/>
      <c r="EW72" s="204"/>
      <c r="EX72" s="204"/>
      <c r="EY72" s="204"/>
      <c r="EZ72" s="204"/>
      <c r="FA72" s="204"/>
      <c r="FB72" s="204"/>
      <c r="FC72" s="204"/>
      <c r="FD72" s="204"/>
      <c r="FE72" s="204"/>
      <c r="FF72" s="204"/>
      <c r="FG72" s="204"/>
      <c r="FH72" s="204"/>
      <c r="FI72" s="204"/>
      <c r="FJ72" s="204"/>
      <c r="FK72" s="204"/>
      <c r="FL72" s="204"/>
      <c r="FM72" s="204"/>
      <c r="FN72" s="204"/>
      <c r="FO72" s="204"/>
      <c r="FP72" s="204"/>
      <c r="FQ72" s="204"/>
      <c r="FR72" s="204"/>
      <c r="FS72" s="204"/>
      <c r="FT72" s="204"/>
      <c r="FU72" s="204"/>
      <c r="FV72" s="204"/>
      <c r="FW72" s="204"/>
      <c r="FX72" s="204"/>
      <c r="FY72" s="204"/>
      <c r="FZ72" s="204"/>
      <c r="GA72" s="204"/>
      <c r="GB72" s="204"/>
      <c r="GC72" s="204"/>
      <c r="GD72" s="204"/>
      <c r="GE72" s="204"/>
      <c r="GF72" s="204"/>
      <c r="GG72" s="204"/>
      <c r="GH72" s="204"/>
      <c r="GI72" s="204"/>
      <c r="GJ72" s="204"/>
      <c r="GK72" s="204"/>
      <c r="GL72" s="204"/>
      <c r="GM72" s="204"/>
      <c r="GN72" s="204"/>
      <c r="GO72" s="204"/>
      <c r="GP72" s="204"/>
      <c r="GQ72" s="204"/>
      <c r="GR72" s="204"/>
      <c r="GS72" s="204"/>
      <c r="GT72" s="204"/>
      <c r="GU72" s="204"/>
      <c r="GV72" s="204"/>
    </row>
    <row r="73" spans="1:204" s="206" customFormat="1" ht="15" customHeight="1" thickTop="1" thickBot="1">
      <c r="A73" s="136"/>
      <c r="B73" s="136"/>
      <c r="C73" s="267" t="str">
        <f>IF(MasterSheet!$A$1=1,MasterSheet!C315,MasterSheet!B315)</f>
        <v>Primarni deficit</v>
      </c>
      <c r="D73" s="227">
        <f>+D71-D69+D45</f>
        <v>-105247421.64729972</v>
      </c>
      <c r="E73" s="228">
        <f t="shared" si="0"/>
        <v>-3.1305003464396108</v>
      </c>
      <c r="F73" s="227">
        <f>+F72+F45</f>
        <v>-28568064.592499942</v>
      </c>
      <c r="G73" s="228">
        <f t="shared" si="1"/>
        <v>-0.82616803818791584</v>
      </c>
      <c r="H73" s="361">
        <f>+H72+H45</f>
        <v>-178833709.07499978</v>
      </c>
      <c r="I73" s="380">
        <f t="shared" si="2"/>
        <v>-4.9333436986206829</v>
      </c>
      <c r="J73" s="361">
        <f>+J72+J45</f>
        <v>-26410115.799999669</v>
      </c>
      <c r="K73" s="380">
        <f t="shared" si="2"/>
        <v>-0.69997656506757677</v>
      </c>
      <c r="L73" s="229"/>
      <c r="M73" s="263"/>
      <c r="N73" s="402"/>
      <c r="O73" s="403"/>
      <c r="P73" s="203"/>
      <c r="Q73" s="203"/>
      <c r="R73" s="203"/>
      <c r="S73" s="203"/>
      <c r="T73" s="203"/>
      <c r="U73" s="203"/>
      <c r="V73" s="203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04"/>
      <c r="CD73" s="204"/>
      <c r="CE73" s="204"/>
      <c r="CF73" s="204"/>
      <c r="CG73" s="204"/>
      <c r="CH73" s="204"/>
      <c r="CI73" s="204"/>
      <c r="CJ73" s="204"/>
      <c r="CK73" s="204"/>
      <c r="CL73" s="204"/>
      <c r="CM73" s="204"/>
      <c r="CN73" s="204"/>
      <c r="CO73" s="204"/>
      <c r="CP73" s="204"/>
      <c r="CQ73" s="204"/>
      <c r="CR73" s="204"/>
      <c r="CS73" s="204"/>
      <c r="CT73" s="204"/>
      <c r="CU73" s="204"/>
      <c r="CV73" s="204"/>
      <c r="CW73" s="204"/>
      <c r="CX73" s="204"/>
      <c r="CY73" s="204"/>
      <c r="CZ73" s="204"/>
      <c r="DA73" s="204"/>
      <c r="DB73" s="204"/>
      <c r="DC73" s="204"/>
      <c r="DD73" s="204"/>
      <c r="DE73" s="204"/>
      <c r="DF73" s="204"/>
      <c r="DG73" s="204"/>
      <c r="DH73" s="204"/>
      <c r="DI73" s="204"/>
      <c r="DJ73" s="204"/>
      <c r="DK73" s="204"/>
      <c r="DL73" s="204"/>
      <c r="DM73" s="204"/>
      <c r="DN73" s="204"/>
      <c r="DO73" s="204"/>
      <c r="DP73" s="204"/>
      <c r="DQ73" s="204"/>
      <c r="DR73" s="204"/>
      <c r="DS73" s="204"/>
      <c r="DT73" s="204"/>
      <c r="DU73" s="204"/>
      <c r="DV73" s="204"/>
      <c r="DW73" s="204"/>
      <c r="DX73" s="204"/>
      <c r="DY73" s="204"/>
      <c r="DZ73" s="204"/>
      <c r="EA73" s="204"/>
      <c r="EB73" s="204"/>
      <c r="EC73" s="204"/>
      <c r="ED73" s="204"/>
      <c r="EE73" s="204"/>
      <c r="EF73" s="204"/>
      <c r="EG73" s="204"/>
      <c r="EH73" s="204"/>
      <c r="EI73" s="204"/>
      <c r="EJ73" s="204"/>
      <c r="EK73" s="204"/>
      <c r="EL73" s="204"/>
      <c r="EM73" s="204"/>
      <c r="EN73" s="204"/>
      <c r="EO73" s="204"/>
      <c r="EP73" s="204"/>
      <c r="EQ73" s="204"/>
      <c r="ER73" s="218"/>
      <c r="ES73" s="204"/>
      <c r="ET73" s="204"/>
      <c r="EU73" s="204"/>
      <c r="EV73" s="204"/>
      <c r="EW73" s="204"/>
      <c r="EX73" s="204"/>
      <c r="EY73" s="204"/>
      <c r="EZ73" s="204"/>
      <c r="FA73" s="204"/>
      <c r="FB73" s="204"/>
      <c r="FC73" s="204"/>
      <c r="FD73" s="204"/>
      <c r="FE73" s="204"/>
      <c r="FF73" s="204"/>
      <c r="FG73" s="204"/>
      <c r="FH73" s="204"/>
      <c r="FI73" s="204"/>
      <c r="FJ73" s="204"/>
      <c r="FK73" s="204"/>
      <c r="FL73" s="204"/>
      <c r="FM73" s="204"/>
      <c r="FN73" s="204"/>
      <c r="FO73" s="204"/>
      <c r="FP73" s="204"/>
      <c r="FQ73" s="204"/>
      <c r="FR73" s="204"/>
      <c r="FS73" s="204"/>
      <c r="FT73" s="204"/>
      <c r="FU73" s="204"/>
      <c r="FV73" s="204"/>
      <c r="FW73" s="204"/>
      <c r="FX73" s="204"/>
      <c r="FY73" s="204"/>
      <c r="FZ73" s="204"/>
      <c r="GA73" s="204"/>
      <c r="GB73" s="204"/>
      <c r="GC73" s="204"/>
      <c r="GD73" s="204"/>
      <c r="GE73" s="204"/>
      <c r="GF73" s="204"/>
      <c r="GG73" s="204"/>
      <c r="GH73" s="204"/>
      <c r="GI73" s="204"/>
      <c r="GJ73" s="204"/>
      <c r="GK73" s="204"/>
      <c r="GL73" s="204"/>
      <c r="GM73" s="204"/>
      <c r="GN73" s="204"/>
      <c r="GO73" s="204"/>
      <c r="GP73" s="204"/>
      <c r="GQ73" s="204"/>
      <c r="GR73" s="204"/>
      <c r="GS73" s="204"/>
      <c r="GT73" s="204"/>
      <c r="GU73" s="204"/>
      <c r="GV73" s="204"/>
    </row>
    <row r="74" spans="1:204" ht="15" customHeight="1" thickTop="1" thickBot="1">
      <c r="A74" s="132"/>
      <c r="B74" s="132"/>
      <c r="C74" s="268" t="str">
        <f>IF(MasterSheet!$A$1=1,MasterSheet!C316,MasterSheet!B316)</f>
        <v>Otplata duga</v>
      </c>
      <c r="D74" s="302">
        <f>SUM(D75:D77)</f>
        <v>225497698.97999999</v>
      </c>
      <c r="E74" s="303">
        <f t="shared" si="0"/>
        <v>6.7072486311719208</v>
      </c>
      <c r="F74" s="302">
        <f>SUM(F75:F77)</f>
        <v>452153280.73000002</v>
      </c>
      <c r="G74" s="303">
        <f t="shared" si="1"/>
        <v>13.075950164261545</v>
      </c>
      <c r="H74" s="376">
        <f>SUM(H75:H77)</f>
        <v>568665579.97000003</v>
      </c>
      <c r="I74" s="391">
        <f t="shared" si="2"/>
        <v>15.687326344000002</v>
      </c>
      <c r="J74" s="376">
        <f>SUM(J75:J77)</f>
        <v>550413782.92999983</v>
      </c>
      <c r="K74" s="391">
        <f t="shared" si="2"/>
        <v>14.588226422740519</v>
      </c>
      <c r="L74" s="207"/>
      <c r="M74" s="263"/>
      <c r="N74" s="401"/>
      <c r="O74" s="134"/>
      <c r="P74" s="134"/>
      <c r="Q74" s="134"/>
      <c r="R74" s="134"/>
      <c r="S74" s="134"/>
      <c r="T74" s="134"/>
      <c r="U74" s="134"/>
      <c r="V74" s="134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61"/>
      <c r="CL74" s="161"/>
      <c r="CM74" s="161"/>
      <c r="CN74" s="161"/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  <c r="DN74" s="161"/>
      <c r="DO74" s="161"/>
      <c r="DP74" s="161"/>
      <c r="DQ74" s="161"/>
      <c r="DR74" s="161"/>
      <c r="DS74" s="161"/>
      <c r="DT74" s="161"/>
      <c r="DU74" s="161"/>
      <c r="DV74" s="161"/>
      <c r="DW74" s="161"/>
      <c r="DX74" s="161"/>
      <c r="DY74" s="161"/>
      <c r="DZ74" s="161"/>
      <c r="EA74" s="161"/>
      <c r="EB74" s="161"/>
      <c r="EC74" s="161"/>
      <c r="ED74" s="161"/>
      <c r="EE74" s="161"/>
      <c r="EF74" s="161"/>
      <c r="EG74" s="161"/>
      <c r="EH74" s="161"/>
      <c r="EI74" s="161"/>
      <c r="EJ74" s="161"/>
      <c r="EK74" s="161"/>
      <c r="EL74" s="161"/>
      <c r="EM74" s="161"/>
      <c r="EN74" s="161"/>
      <c r="EO74" s="161"/>
      <c r="EP74" s="161"/>
      <c r="EQ74" s="161"/>
      <c r="ER74" s="218"/>
      <c r="ES74" s="161"/>
      <c r="ET74" s="161"/>
      <c r="EU74" s="161"/>
      <c r="EV74" s="161"/>
      <c r="EW74" s="161"/>
      <c r="EX74" s="161"/>
      <c r="EY74" s="161"/>
      <c r="EZ74" s="161"/>
      <c r="FA74" s="161"/>
      <c r="FB74" s="161"/>
      <c r="FC74" s="161"/>
      <c r="FD74" s="161"/>
      <c r="FE74" s="161"/>
      <c r="FF74" s="161"/>
      <c r="FG74" s="161"/>
      <c r="FH74" s="161"/>
      <c r="FI74" s="161"/>
      <c r="FJ74" s="161"/>
      <c r="FK74" s="161"/>
      <c r="FL74" s="161"/>
      <c r="FM74" s="161"/>
      <c r="FN74" s="161"/>
      <c r="FO74" s="161"/>
      <c r="FP74" s="161"/>
      <c r="FQ74" s="161"/>
      <c r="FR74" s="161"/>
      <c r="FS74" s="161"/>
      <c r="FT74" s="161"/>
      <c r="FU74" s="161"/>
      <c r="FV74" s="161"/>
      <c r="FW74" s="161"/>
      <c r="FX74" s="161"/>
      <c r="FY74" s="161"/>
      <c r="FZ74" s="161"/>
      <c r="GA74" s="161"/>
      <c r="GB74" s="161"/>
      <c r="GC74" s="161"/>
      <c r="GD74" s="161"/>
      <c r="GE74" s="161"/>
      <c r="GF74" s="161"/>
      <c r="GG74" s="161"/>
      <c r="GH74" s="161"/>
      <c r="GI74" s="161"/>
      <c r="GJ74" s="161"/>
      <c r="GK74" s="161"/>
      <c r="GL74" s="161"/>
      <c r="GM74" s="161"/>
      <c r="GN74" s="161"/>
      <c r="GO74" s="161"/>
      <c r="GP74" s="161"/>
      <c r="GQ74" s="161"/>
      <c r="GR74" s="161"/>
      <c r="GS74" s="161"/>
      <c r="GT74" s="161"/>
      <c r="GU74" s="161"/>
      <c r="GV74" s="161"/>
    </row>
    <row r="75" spans="1:204" ht="15" customHeight="1" thickTop="1">
      <c r="A75" s="132"/>
      <c r="B75" s="132"/>
      <c r="C75" s="172" t="str">
        <f>IF(MasterSheet!$A$1=1,MasterSheet!C317,MasterSheet!B317)</f>
        <v>Otplata glavnice rezidentima</v>
      </c>
      <c r="D75" s="304">
        <f>+'Cental Budget_int'!D88+'Local Government_int'!D91</f>
        <v>119917771.14</v>
      </c>
      <c r="E75" s="305">
        <f t="shared" si="0"/>
        <v>3.5668581540749553</v>
      </c>
      <c r="F75" s="304">
        <f>+'Cental Budget_int'!F88+'Local Government_int'!F91</f>
        <v>254353222.45000002</v>
      </c>
      <c r="G75" s="305">
        <f t="shared" si="1"/>
        <v>7.355713654241014</v>
      </c>
      <c r="H75" s="377">
        <f>'Cental Budget_int'!H88+'Local Government_int'!H91</f>
        <v>246594426.35999998</v>
      </c>
      <c r="I75" s="392">
        <f t="shared" si="2"/>
        <v>6.8026048651034481</v>
      </c>
      <c r="J75" s="377">
        <f>'Cental Budget_int'!J88+'Local Government_int'!J91</f>
        <v>240524484.88999999</v>
      </c>
      <c r="K75" s="392">
        <f t="shared" si="2"/>
        <v>6.3748869570633442</v>
      </c>
      <c r="L75" s="209"/>
      <c r="M75" s="263"/>
      <c r="N75" s="185"/>
      <c r="O75" s="134"/>
      <c r="P75" s="134"/>
      <c r="Q75" s="134"/>
      <c r="R75" s="134"/>
      <c r="S75" s="134"/>
      <c r="T75" s="134"/>
      <c r="U75" s="134"/>
      <c r="V75" s="134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161"/>
      <c r="CA75" s="161"/>
      <c r="CB75" s="161"/>
      <c r="CC75" s="161"/>
      <c r="CD75" s="161"/>
      <c r="CE75" s="161"/>
      <c r="CF75" s="161"/>
      <c r="CG75" s="161"/>
      <c r="CH75" s="161"/>
      <c r="CI75" s="161"/>
      <c r="CJ75" s="161"/>
      <c r="CK75" s="161"/>
      <c r="CL75" s="161"/>
      <c r="CM75" s="161"/>
      <c r="CN75" s="161"/>
      <c r="CO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  <c r="DN75" s="161"/>
      <c r="DO75" s="161"/>
      <c r="DP75" s="161"/>
      <c r="DQ75" s="161"/>
      <c r="DR75" s="161"/>
      <c r="DS75" s="161"/>
      <c r="DT75" s="161"/>
      <c r="DU75" s="161"/>
      <c r="DV75" s="161"/>
      <c r="DW75" s="161"/>
      <c r="DX75" s="161"/>
      <c r="DY75" s="161"/>
      <c r="DZ75" s="161"/>
      <c r="EA75" s="161"/>
      <c r="EB75" s="161"/>
      <c r="EC75" s="161"/>
      <c r="ED75" s="161"/>
      <c r="EE75" s="161"/>
      <c r="EF75" s="161"/>
      <c r="EG75" s="161"/>
      <c r="EH75" s="161"/>
      <c r="EI75" s="161"/>
      <c r="EJ75" s="161"/>
      <c r="EK75" s="161"/>
      <c r="EL75" s="161"/>
      <c r="EM75" s="161"/>
      <c r="EN75" s="161"/>
      <c r="EO75" s="161"/>
      <c r="EP75" s="161"/>
      <c r="EQ75" s="161"/>
      <c r="ER75" s="218"/>
      <c r="ES75" s="161"/>
      <c r="ET75" s="161"/>
      <c r="EU75" s="161"/>
      <c r="EV75" s="161"/>
      <c r="EW75" s="161"/>
      <c r="EX75" s="161"/>
      <c r="EY75" s="161"/>
      <c r="EZ75" s="161"/>
      <c r="FA75" s="161"/>
      <c r="FB75" s="161"/>
      <c r="FC75" s="161"/>
      <c r="FD75" s="161"/>
      <c r="FE75" s="161"/>
      <c r="FF75" s="161"/>
      <c r="FG75" s="161"/>
      <c r="FH75" s="161"/>
      <c r="FI75" s="161"/>
      <c r="FJ75" s="161"/>
      <c r="FK75" s="161"/>
      <c r="FL75" s="161"/>
      <c r="FM75" s="161"/>
      <c r="FN75" s="161"/>
      <c r="FO75" s="161"/>
      <c r="FP75" s="161"/>
      <c r="FQ75" s="161"/>
      <c r="FR75" s="161"/>
      <c r="FS75" s="161"/>
      <c r="FT75" s="161"/>
      <c r="FU75" s="161"/>
      <c r="FV75" s="161"/>
      <c r="FW75" s="161"/>
      <c r="FX75" s="161"/>
      <c r="FY75" s="161"/>
      <c r="FZ75" s="161"/>
      <c r="GA75" s="161"/>
      <c r="GB75" s="161"/>
      <c r="GC75" s="161"/>
      <c r="GD75" s="161"/>
      <c r="GE75" s="161"/>
      <c r="GF75" s="161"/>
      <c r="GG75" s="161"/>
      <c r="GH75" s="161"/>
      <c r="GI75" s="161"/>
      <c r="GJ75" s="161"/>
      <c r="GK75" s="161"/>
      <c r="GL75" s="161"/>
      <c r="GM75" s="161"/>
      <c r="GN75" s="161"/>
      <c r="GO75" s="161"/>
      <c r="GP75" s="161"/>
      <c r="GQ75" s="161"/>
      <c r="GR75" s="161"/>
      <c r="GS75" s="161"/>
      <c r="GT75" s="161"/>
      <c r="GU75" s="161"/>
      <c r="GV75" s="161"/>
    </row>
    <row r="76" spans="1:204" ht="15" customHeight="1">
      <c r="A76" s="132"/>
      <c r="B76" s="132"/>
      <c r="C76" s="160" t="str">
        <f>IF(MasterSheet!$A$1=1,MasterSheet!C318,MasterSheet!B318)</f>
        <v>Otplata glavnice nerezidentima</v>
      </c>
      <c r="D76" s="299">
        <f>+'Cental Budget_int'!D89+'Local Government_int'!D92</f>
        <v>52886483.579999998</v>
      </c>
      <c r="E76" s="306">
        <f t="shared" si="0"/>
        <v>1.5730661386079714</v>
      </c>
      <c r="F76" s="299">
        <f>+'Cental Budget_int'!F89+'Local Government_int'!F92</f>
        <v>197800058.28</v>
      </c>
      <c r="G76" s="306">
        <f t="shared" si="1"/>
        <v>5.7202365100205332</v>
      </c>
      <c r="H76" s="372">
        <f>'Cental Budget_int'!H89+'Local Government_int'!H92</f>
        <v>322071153.61000001</v>
      </c>
      <c r="I76" s="393">
        <f t="shared" si="2"/>
        <v>8.8847214788965534</v>
      </c>
      <c r="J76" s="372">
        <f>'Cental Budget_int'!J89+'Local Government_int'!J92</f>
        <v>309889298.0399999</v>
      </c>
      <c r="K76" s="393">
        <f t="shared" si="2"/>
        <v>8.2133394656771781</v>
      </c>
      <c r="L76" s="209"/>
      <c r="M76" s="263"/>
      <c r="N76" s="185"/>
      <c r="O76" s="134"/>
      <c r="P76" s="134"/>
      <c r="Q76" s="134"/>
      <c r="R76" s="134"/>
      <c r="S76" s="134"/>
      <c r="T76" s="134"/>
      <c r="U76" s="134"/>
      <c r="V76" s="134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1"/>
      <c r="BY76" s="161"/>
      <c r="BZ76" s="161"/>
      <c r="CA76" s="161"/>
      <c r="CB76" s="161"/>
      <c r="CC76" s="161"/>
      <c r="CD76" s="161"/>
      <c r="CE76" s="161"/>
      <c r="CF76" s="161"/>
      <c r="CG76" s="161"/>
      <c r="CH76" s="161"/>
      <c r="CI76" s="161"/>
      <c r="CJ76" s="161"/>
      <c r="CK76" s="161"/>
      <c r="CL76" s="161"/>
      <c r="CM76" s="161"/>
      <c r="CN76" s="161"/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1"/>
      <c r="EJ76" s="161"/>
      <c r="EK76" s="161"/>
      <c r="EL76" s="161"/>
      <c r="EM76" s="161"/>
      <c r="EN76" s="161"/>
      <c r="EO76" s="161"/>
      <c r="EP76" s="161"/>
      <c r="EQ76" s="161"/>
      <c r="ER76" s="218"/>
      <c r="ES76" s="161"/>
      <c r="ET76" s="161"/>
      <c r="EU76" s="161"/>
      <c r="EV76" s="161"/>
      <c r="EW76" s="161"/>
      <c r="EX76" s="161"/>
      <c r="EY76" s="161"/>
      <c r="EZ76" s="161"/>
      <c r="FA76" s="161"/>
      <c r="FB76" s="161"/>
      <c r="FC76" s="161"/>
      <c r="FD76" s="161"/>
      <c r="FE76" s="161"/>
      <c r="FF76" s="161"/>
      <c r="FG76" s="161"/>
      <c r="FH76" s="161"/>
      <c r="FI76" s="161"/>
      <c r="FJ76" s="161"/>
      <c r="FK76" s="161"/>
      <c r="FL76" s="161"/>
      <c r="FM76" s="161"/>
      <c r="FN76" s="161"/>
      <c r="FO76" s="161"/>
      <c r="FP76" s="161"/>
      <c r="FQ76" s="161"/>
      <c r="FR76" s="161"/>
      <c r="FS76" s="161"/>
      <c r="FT76" s="161"/>
      <c r="FU76" s="161"/>
      <c r="FV76" s="161"/>
      <c r="FW76" s="161"/>
      <c r="FX76" s="161"/>
      <c r="FY76" s="161"/>
      <c r="FZ76" s="161"/>
      <c r="GA76" s="161"/>
      <c r="GB76" s="161"/>
      <c r="GC76" s="161"/>
      <c r="GD76" s="161"/>
      <c r="GE76" s="161"/>
      <c r="GF76" s="161"/>
      <c r="GG76" s="161"/>
      <c r="GH76" s="161"/>
      <c r="GI76" s="161"/>
      <c r="GJ76" s="161"/>
      <c r="GK76" s="161"/>
      <c r="GL76" s="161"/>
      <c r="GM76" s="161"/>
      <c r="GN76" s="161"/>
      <c r="GO76" s="161"/>
      <c r="GP76" s="161"/>
      <c r="GQ76" s="161"/>
      <c r="GR76" s="161"/>
      <c r="GS76" s="161"/>
      <c r="GT76" s="161"/>
      <c r="GU76" s="161"/>
      <c r="GV76" s="161"/>
    </row>
    <row r="77" spans="1:204" ht="15" customHeight="1" thickBot="1">
      <c r="A77" s="132"/>
      <c r="B77" s="132"/>
      <c r="C77" s="160" t="str">
        <f>IF(MasterSheet!$A$1=1,MasterSheet!C319,MasterSheet!B319)</f>
        <v>Otplata obaveza iz prethodnog perioda</v>
      </c>
      <c r="D77" s="299">
        <f>+'Cental Budget_int'!D90+'Local Government_int'!D93</f>
        <v>52693444.259999998</v>
      </c>
      <c r="E77" s="306">
        <f t="shared" si="0"/>
        <v>1.5673243384889946</v>
      </c>
      <c r="F77" s="299">
        <f>+'Cental Budget_int'!F90+'Local Government_int'!F93</f>
        <v>0</v>
      </c>
      <c r="G77" s="306">
        <f t="shared" si="1"/>
        <v>0</v>
      </c>
      <c r="H77" s="372">
        <v>0</v>
      </c>
      <c r="I77" s="393">
        <f t="shared" si="2"/>
        <v>0</v>
      </c>
      <c r="J77" s="372">
        <f>'Cental Budget_int'!J90+'Local Government_int'!J93</f>
        <v>0</v>
      </c>
      <c r="K77" s="393">
        <f t="shared" si="2"/>
        <v>0</v>
      </c>
      <c r="L77" s="209"/>
      <c r="M77" s="263"/>
      <c r="N77" s="185"/>
      <c r="O77" s="134"/>
      <c r="P77" s="134"/>
      <c r="Q77" s="134"/>
      <c r="R77" s="134"/>
      <c r="S77" s="134"/>
      <c r="T77" s="134"/>
      <c r="U77" s="134"/>
      <c r="V77" s="134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  <c r="BZ77" s="161"/>
      <c r="CA77" s="161"/>
      <c r="CB77" s="161"/>
      <c r="CC77" s="161"/>
      <c r="CD77" s="161"/>
      <c r="CE77" s="161"/>
      <c r="CF77" s="161"/>
      <c r="CG77" s="161"/>
      <c r="CH77" s="161"/>
      <c r="CI77" s="161"/>
      <c r="CJ77" s="161"/>
      <c r="CK77" s="161"/>
      <c r="CL77" s="161"/>
      <c r="CM77" s="161"/>
      <c r="CN77" s="161"/>
      <c r="CO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61"/>
      <c r="EH77" s="161"/>
      <c r="EI77" s="161"/>
      <c r="EJ77" s="161"/>
      <c r="EK77" s="161"/>
      <c r="EL77" s="161"/>
      <c r="EM77" s="161"/>
      <c r="EN77" s="161"/>
      <c r="EO77" s="161"/>
      <c r="EP77" s="161"/>
      <c r="EQ77" s="161"/>
      <c r="ER77" s="218"/>
      <c r="ES77" s="161"/>
      <c r="ET77" s="161"/>
      <c r="EU77" s="161"/>
      <c r="EV77" s="161"/>
      <c r="EW77" s="161"/>
      <c r="EX77" s="161"/>
      <c r="EY77" s="161"/>
      <c r="EZ77" s="161"/>
      <c r="FA77" s="161"/>
      <c r="FB77" s="161"/>
      <c r="FC77" s="161"/>
      <c r="FD77" s="161"/>
      <c r="FE77" s="161"/>
      <c r="FF77" s="161"/>
      <c r="FG77" s="161"/>
      <c r="FH77" s="161"/>
      <c r="FI77" s="161"/>
      <c r="FJ77" s="161"/>
      <c r="FK77" s="161"/>
      <c r="FL77" s="161"/>
      <c r="FM77" s="161"/>
      <c r="FN77" s="161"/>
      <c r="FO77" s="161"/>
      <c r="FP77" s="161"/>
      <c r="FQ77" s="161"/>
      <c r="FR77" s="161"/>
      <c r="FS77" s="161"/>
      <c r="FT77" s="161"/>
      <c r="FU77" s="161"/>
      <c r="FV77" s="161"/>
      <c r="FW77" s="161"/>
      <c r="FX77" s="161"/>
      <c r="FY77" s="161"/>
      <c r="FZ77" s="161"/>
      <c r="GA77" s="161"/>
      <c r="GB77" s="161"/>
      <c r="GC77" s="161"/>
      <c r="GD77" s="161"/>
      <c r="GE77" s="161"/>
      <c r="GF77" s="161"/>
      <c r="GG77" s="161"/>
      <c r="GH77" s="161"/>
      <c r="GI77" s="161"/>
      <c r="GJ77" s="161"/>
      <c r="GK77" s="161"/>
      <c r="GL77" s="161"/>
      <c r="GM77" s="161"/>
      <c r="GN77" s="161"/>
      <c r="GO77" s="161"/>
      <c r="GP77" s="161"/>
      <c r="GQ77" s="161"/>
      <c r="GR77" s="161"/>
      <c r="GS77" s="161"/>
      <c r="GT77" s="161"/>
      <c r="GU77" s="161"/>
      <c r="GV77" s="161"/>
    </row>
    <row r="78" spans="1:204" ht="15" customHeight="1" thickTop="1" thickBot="1">
      <c r="A78" s="132"/>
      <c r="B78" s="132"/>
      <c r="C78" s="268" t="str">
        <f>IF(MasterSheet!$A$1=1,MasterSheet!C321,MasterSheet!B321)</f>
        <v>Nedostajuća sredstva</v>
      </c>
      <c r="D78" s="302">
        <f>+D72-D74</f>
        <v>-402015188.22729969</v>
      </c>
      <c r="E78" s="303">
        <f t="shared" si="0"/>
        <v>-11.957620113839967</v>
      </c>
      <c r="F78" s="302">
        <f>+F72-F74+F85</f>
        <v>-569352491.57999992</v>
      </c>
      <c r="G78" s="303">
        <f t="shared" si="1"/>
        <v>-16.465267693686915</v>
      </c>
      <c r="H78" s="376">
        <f>+H72-H74+H85</f>
        <v>-853169064.9599998</v>
      </c>
      <c r="I78" s="391">
        <f t="shared" si="2"/>
        <v>-23.535698343724132</v>
      </c>
      <c r="J78" s="376">
        <f>+J72-J74</f>
        <v>-662499906.45999956</v>
      </c>
      <c r="K78" s="391">
        <f t="shared" si="2"/>
        <v>-17.558969161410008</v>
      </c>
      <c r="L78" s="207"/>
      <c r="M78" s="263"/>
      <c r="N78" s="185"/>
      <c r="O78" s="134"/>
      <c r="P78" s="134"/>
      <c r="Q78" s="134"/>
      <c r="R78" s="134"/>
      <c r="S78" s="134"/>
      <c r="T78" s="134"/>
      <c r="U78" s="134"/>
      <c r="V78" s="134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1"/>
      <c r="BN78" s="161"/>
      <c r="BO78" s="161"/>
      <c r="BP78" s="161"/>
      <c r="BQ78" s="161"/>
      <c r="BR78" s="161"/>
      <c r="BS78" s="161"/>
      <c r="BT78" s="161"/>
      <c r="BU78" s="161"/>
      <c r="BV78" s="161"/>
      <c r="BW78" s="161"/>
      <c r="BX78" s="161"/>
      <c r="BY78" s="161"/>
      <c r="BZ78" s="161"/>
      <c r="CA78" s="161"/>
      <c r="CB78" s="161"/>
      <c r="CC78" s="161"/>
      <c r="CD78" s="161"/>
      <c r="CE78" s="161"/>
      <c r="CF78" s="161"/>
      <c r="CG78" s="161"/>
      <c r="CH78" s="161"/>
      <c r="CI78" s="161"/>
      <c r="CJ78" s="161"/>
      <c r="CK78" s="161"/>
      <c r="CL78" s="161"/>
      <c r="CM78" s="161"/>
      <c r="CN78" s="161"/>
      <c r="CO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  <c r="DN78" s="161"/>
      <c r="DO78" s="161"/>
      <c r="DP78" s="161"/>
      <c r="DQ78" s="161"/>
      <c r="DR78" s="161"/>
      <c r="DS78" s="161"/>
      <c r="DT78" s="161"/>
      <c r="DU78" s="161"/>
      <c r="DV78" s="161"/>
      <c r="DW78" s="161"/>
      <c r="DX78" s="161"/>
      <c r="DY78" s="161"/>
      <c r="DZ78" s="161"/>
      <c r="EA78" s="161"/>
      <c r="EB78" s="161"/>
      <c r="EC78" s="161"/>
      <c r="ED78" s="161"/>
      <c r="EE78" s="161"/>
      <c r="EF78" s="161"/>
      <c r="EG78" s="161"/>
      <c r="EH78" s="161"/>
      <c r="EI78" s="161"/>
      <c r="EJ78" s="161"/>
      <c r="EK78" s="161"/>
      <c r="EL78" s="161"/>
      <c r="EM78" s="161"/>
      <c r="EN78" s="161"/>
      <c r="EO78" s="161"/>
      <c r="EP78" s="161"/>
      <c r="EQ78" s="161"/>
      <c r="ER78" s="218"/>
      <c r="ES78" s="161"/>
      <c r="ET78" s="161"/>
      <c r="EU78" s="161"/>
      <c r="EV78" s="161"/>
      <c r="EW78" s="161"/>
      <c r="EX78" s="161"/>
      <c r="EY78" s="161"/>
      <c r="EZ78" s="161"/>
      <c r="FA78" s="161"/>
      <c r="FB78" s="161"/>
      <c r="FC78" s="161"/>
      <c r="FD78" s="161"/>
      <c r="FE78" s="161"/>
      <c r="FF78" s="161"/>
      <c r="FG78" s="161"/>
      <c r="FH78" s="161"/>
      <c r="FI78" s="161"/>
      <c r="FJ78" s="161"/>
      <c r="FK78" s="161"/>
      <c r="FL78" s="161"/>
      <c r="FM78" s="161"/>
      <c r="FN78" s="161"/>
      <c r="FO78" s="161"/>
      <c r="FP78" s="161"/>
      <c r="FQ78" s="161"/>
      <c r="FR78" s="161"/>
      <c r="FS78" s="161"/>
      <c r="FT78" s="161"/>
      <c r="FU78" s="161"/>
      <c r="FV78" s="161"/>
      <c r="FW78" s="161"/>
      <c r="FX78" s="161"/>
      <c r="FY78" s="161"/>
      <c r="FZ78" s="161"/>
      <c r="GA78" s="161"/>
      <c r="GB78" s="161"/>
      <c r="GC78" s="161"/>
      <c r="GD78" s="161"/>
      <c r="GE78" s="161"/>
      <c r="GF78" s="161"/>
      <c r="GG78" s="161"/>
      <c r="GH78" s="161"/>
      <c r="GI78" s="161"/>
      <c r="GJ78" s="161"/>
      <c r="GK78" s="161"/>
      <c r="GL78" s="161"/>
      <c r="GM78" s="161"/>
      <c r="GN78" s="161"/>
      <c r="GO78" s="161"/>
      <c r="GP78" s="161"/>
      <c r="GQ78" s="161"/>
      <c r="GR78" s="161"/>
      <c r="GS78" s="161"/>
      <c r="GT78" s="161"/>
      <c r="GU78" s="161"/>
      <c r="GV78" s="161"/>
    </row>
    <row r="79" spans="1:204" ht="15" customHeight="1" thickTop="1" thickBot="1">
      <c r="A79" s="132"/>
      <c r="B79" s="132"/>
      <c r="C79" s="268" t="str">
        <f>IF(MasterSheet!$A$1=1,MasterSheet!C322,MasterSheet!B322)</f>
        <v>Finansiranje</v>
      </c>
      <c r="D79" s="302">
        <f>SUM(D80:D83)+D85</f>
        <v>402010786.52730012</v>
      </c>
      <c r="E79" s="303">
        <f t="shared" si="0"/>
        <v>11.957489188795362</v>
      </c>
      <c r="F79" s="302">
        <f>SUM(F80:F84)</f>
        <v>569352491.58000004</v>
      </c>
      <c r="G79" s="303">
        <f t="shared" si="1"/>
        <v>16.465267693686922</v>
      </c>
      <c r="H79" s="376">
        <f>SUM(H80:H84)</f>
        <v>853170497.07000005</v>
      </c>
      <c r="I79" s="391">
        <f t="shared" si="2"/>
        <v>23.535737850206896</v>
      </c>
      <c r="J79" s="376">
        <f>SUM(J80:J85)</f>
        <v>662499906.45999956</v>
      </c>
      <c r="K79" s="391">
        <f t="shared" si="2"/>
        <v>17.558969161410008</v>
      </c>
      <c r="L79" s="207"/>
      <c r="M79" s="263"/>
      <c r="N79" s="185"/>
      <c r="O79" s="134"/>
      <c r="P79" s="134"/>
      <c r="Q79" s="134"/>
      <c r="R79" s="134"/>
      <c r="S79" s="134"/>
      <c r="T79" s="134"/>
      <c r="U79" s="134"/>
      <c r="V79" s="134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161"/>
      <c r="CA79" s="161"/>
      <c r="CB79" s="161"/>
      <c r="CC79" s="161"/>
      <c r="CD79" s="161"/>
      <c r="CE79" s="161"/>
      <c r="CF79" s="161"/>
      <c r="CG79" s="161"/>
      <c r="CH79" s="161"/>
      <c r="CI79" s="161"/>
      <c r="CJ79" s="161"/>
      <c r="CK79" s="161"/>
      <c r="CL79" s="161"/>
      <c r="CM79" s="161"/>
      <c r="CN79" s="161"/>
      <c r="CO79" s="161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61"/>
      <c r="EH79" s="161"/>
      <c r="EI79" s="161"/>
      <c r="EJ79" s="161"/>
      <c r="EK79" s="161"/>
      <c r="EL79" s="161"/>
      <c r="EM79" s="161"/>
      <c r="EN79" s="161"/>
      <c r="EO79" s="161"/>
      <c r="EP79" s="161"/>
      <c r="EQ79" s="161"/>
      <c r="ER79" s="218"/>
      <c r="ES79" s="161"/>
      <c r="ET79" s="161"/>
      <c r="EU79" s="161"/>
      <c r="EV79" s="161"/>
      <c r="EW79" s="161"/>
      <c r="EX79" s="161"/>
      <c r="EY79" s="161"/>
      <c r="EZ79" s="161"/>
      <c r="FA79" s="161"/>
      <c r="FB79" s="161"/>
      <c r="FC79" s="161"/>
      <c r="FD79" s="161"/>
      <c r="FE79" s="161"/>
      <c r="FF79" s="161"/>
      <c r="FG79" s="161"/>
      <c r="FH79" s="161"/>
      <c r="FI79" s="161"/>
      <c r="FJ79" s="161"/>
      <c r="FK79" s="161"/>
      <c r="FL79" s="161"/>
      <c r="FM79" s="161"/>
      <c r="FN79" s="161"/>
      <c r="FO79" s="161"/>
      <c r="FP79" s="161"/>
      <c r="FQ79" s="161"/>
      <c r="FR79" s="161"/>
      <c r="FS79" s="161"/>
      <c r="FT79" s="161"/>
      <c r="FU79" s="161"/>
      <c r="FV79" s="161"/>
      <c r="FW79" s="161"/>
      <c r="FX79" s="161"/>
      <c r="FY79" s="161"/>
      <c r="FZ79" s="161"/>
      <c r="GA79" s="161"/>
      <c r="GB79" s="161"/>
      <c r="GC79" s="161"/>
      <c r="GD79" s="161"/>
      <c r="GE79" s="161"/>
      <c r="GF79" s="161"/>
      <c r="GG79" s="161"/>
      <c r="GH79" s="161"/>
      <c r="GI79" s="161"/>
      <c r="GJ79" s="161"/>
      <c r="GK79" s="161"/>
      <c r="GL79" s="161"/>
      <c r="GM79" s="161"/>
      <c r="GN79" s="161"/>
      <c r="GO79" s="161"/>
      <c r="GP79" s="161"/>
      <c r="GQ79" s="161"/>
      <c r="GR79" s="161"/>
      <c r="GS79" s="161"/>
      <c r="GT79" s="161"/>
      <c r="GU79" s="161"/>
      <c r="GV79" s="161"/>
    </row>
    <row r="80" spans="1:204" ht="15" customHeight="1" thickTop="1">
      <c r="A80" s="132"/>
      <c r="B80" s="132"/>
      <c r="C80" s="172" t="str">
        <f>IF(MasterSheet!$A$1=1,MasterSheet!C323,MasterSheet!B323)</f>
        <v>Pozajmice i krediti iz domaćih izvora</v>
      </c>
      <c r="D80" s="304">
        <f>'Cental Budget_int'!D93+'Local Government_int'!D96</f>
        <v>151295937.61000013</v>
      </c>
      <c r="E80" s="305">
        <f t="shared" si="0"/>
        <v>4.5001766094586593</v>
      </c>
      <c r="F80" s="304">
        <f>+'Cental Budget_int'!F93+'Local Government_int'!F96</f>
        <v>250098651.93000001</v>
      </c>
      <c r="G80" s="305">
        <f t="shared" si="1"/>
        <v>7.2326745114086588</v>
      </c>
      <c r="H80" s="377">
        <f>'Cental Budget_int'!H93+'Local Government_int'!H96</f>
        <v>219053094.57000002</v>
      </c>
      <c r="I80" s="392">
        <f t="shared" si="2"/>
        <v>6.0428439881379319</v>
      </c>
      <c r="J80" s="377">
        <f>'Cental Budget_int'!J93+'Local Government_int'!J96</f>
        <v>329212313.42000002</v>
      </c>
      <c r="K80" s="392">
        <f t="shared" si="2"/>
        <v>8.7254787548370007</v>
      </c>
      <c r="L80" s="209"/>
      <c r="M80" s="263"/>
      <c r="N80" s="185"/>
      <c r="O80" s="134"/>
      <c r="P80" s="134"/>
      <c r="Q80" s="134"/>
      <c r="R80" s="134"/>
      <c r="S80" s="134"/>
      <c r="T80" s="134"/>
      <c r="U80" s="134"/>
      <c r="V80" s="134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1"/>
      <c r="BN80" s="161"/>
      <c r="BO80" s="161"/>
      <c r="BP80" s="161"/>
      <c r="BQ80" s="161"/>
      <c r="BR80" s="161"/>
      <c r="BS80" s="161"/>
      <c r="BT80" s="161"/>
      <c r="BU80" s="161"/>
      <c r="BV80" s="161"/>
      <c r="BW80" s="161"/>
      <c r="BX80" s="161"/>
      <c r="BY80" s="161"/>
      <c r="BZ80" s="161"/>
      <c r="CA80" s="161"/>
      <c r="CB80" s="161"/>
      <c r="CC80" s="161"/>
      <c r="CD80" s="161"/>
      <c r="CE80" s="161"/>
      <c r="CF80" s="161"/>
      <c r="CG80" s="161"/>
      <c r="CH80" s="161"/>
      <c r="CI80" s="161"/>
      <c r="CJ80" s="161"/>
      <c r="CK80" s="161"/>
      <c r="CL80" s="161"/>
      <c r="CM80" s="161"/>
      <c r="CN80" s="161"/>
      <c r="CO80" s="161"/>
      <c r="CP80" s="161"/>
      <c r="CQ80" s="161"/>
      <c r="CR80" s="161"/>
      <c r="CS80" s="161"/>
      <c r="CT80" s="161"/>
      <c r="CU80" s="161"/>
      <c r="CV80" s="161"/>
      <c r="CW80" s="161"/>
      <c r="CX80" s="161"/>
      <c r="CY80" s="161"/>
      <c r="CZ80" s="161"/>
      <c r="DA80" s="161"/>
      <c r="DB80" s="161"/>
      <c r="DC80" s="161"/>
      <c r="DD80" s="161"/>
      <c r="DE80" s="161"/>
      <c r="DF80" s="161"/>
      <c r="DG80" s="161"/>
      <c r="DH80" s="161"/>
      <c r="DI80" s="161"/>
      <c r="DJ80" s="161"/>
      <c r="DK80" s="161"/>
      <c r="DL80" s="161"/>
      <c r="DM80" s="161"/>
      <c r="DN80" s="161"/>
      <c r="DO80" s="161"/>
      <c r="DP80" s="161"/>
      <c r="DQ80" s="161"/>
      <c r="DR80" s="161"/>
      <c r="DS80" s="161"/>
      <c r="DT80" s="161"/>
      <c r="DU80" s="161"/>
      <c r="DV80" s="161"/>
      <c r="DW80" s="161"/>
      <c r="DX80" s="161"/>
      <c r="DY80" s="161"/>
      <c r="DZ80" s="161"/>
      <c r="EA80" s="161"/>
      <c r="EB80" s="161"/>
      <c r="EC80" s="161"/>
      <c r="ED80" s="161"/>
      <c r="EE80" s="161"/>
      <c r="EF80" s="161"/>
      <c r="EG80" s="161"/>
      <c r="EH80" s="161"/>
      <c r="EI80" s="161"/>
      <c r="EJ80" s="161"/>
      <c r="EK80" s="161"/>
      <c r="EL80" s="161"/>
      <c r="EM80" s="161"/>
      <c r="EN80" s="161"/>
      <c r="EO80" s="161"/>
      <c r="EP80" s="161"/>
      <c r="EQ80" s="161"/>
      <c r="ER80" s="218"/>
      <c r="ES80" s="161"/>
      <c r="ET80" s="161"/>
      <c r="EU80" s="161"/>
      <c r="EV80" s="161"/>
      <c r="EW80" s="161"/>
      <c r="EX80" s="161"/>
      <c r="EY80" s="161"/>
      <c r="EZ80" s="161"/>
      <c r="FA80" s="161"/>
      <c r="FB80" s="161"/>
      <c r="FC80" s="161"/>
      <c r="FD80" s="161"/>
      <c r="FE80" s="161"/>
      <c r="FF80" s="161"/>
      <c r="FG80" s="161"/>
      <c r="FH80" s="161"/>
      <c r="FI80" s="161"/>
      <c r="FJ80" s="161"/>
      <c r="FK80" s="161"/>
      <c r="FL80" s="161"/>
      <c r="FM80" s="161"/>
      <c r="FN80" s="161"/>
      <c r="FO80" s="161"/>
      <c r="FP80" s="161"/>
      <c r="FQ80" s="161"/>
      <c r="FR80" s="161"/>
      <c r="FS80" s="161"/>
      <c r="FT80" s="161"/>
      <c r="FU80" s="161"/>
      <c r="FV80" s="161"/>
      <c r="FW80" s="161"/>
      <c r="FX80" s="161"/>
      <c r="FY80" s="161"/>
      <c r="FZ80" s="161"/>
      <c r="GA80" s="161"/>
      <c r="GB80" s="161"/>
      <c r="GC80" s="161"/>
      <c r="GD80" s="161"/>
      <c r="GE80" s="161"/>
      <c r="GF80" s="161"/>
      <c r="GG80" s="161"/>
      <c r="GH80" s="161"/>
      <c r="GI80" s="161"/>
      <c r="GJ80" s="161"/>
      <c r="GK80" s="161"/>
      <c r="GL80" s="161"/>
      <c r="GM80" s="161"/>
      <c r="GN80" s="161"/>
      <c r="GO80" s="161"/>
      <c r="GP80" s="161"/>
      <c r="GQ80" s="161"/>
      <c r="GR80" s="161"/>
      <c r="GS80" s="161"/>
      <c r="GT80" s="161"/>
      <c r="GU80" s="161"/>
      <c r="GV80" s="161"/>
    </row>
    <row r="81" spans="1:204" ht="15" customHeight="1">
      <c r="A81" s="132"/>
      <c r="B81" s="132"/>
      <c r="C81" s="160" t="str">
        <f>IF(MasterSheet!$A$1=1,MasterSheet!C324,MasterSheet!B324)</f>
        <v>Pozajmice i krediti iz inostranih izvora</v>
      </c>
      <c r="D81" s="299">
        <f>+'Cental Budget_int'!D94+'Local Government_int'!D97</f>
        <v>191431078.84999999</v>
      </c>
      <c r="E81" s="306">
        <f t="shared" si="0"/>
        <v>5.6939642727543127</v>
      </c>
      <c r="F81" s="299">
        <f>+'Cental Budget_int'!F94+'Local Government_int'!F97</f>
        <v>295393317.5</v>
      </c>
      <c r="G81" s="306">
        <f t="shared" si="1"/>
        <v>8.5425639116226613</v>
      </c>
      <c r="H81" s="372">
        <f>'Cental Budget_int'!H94+'Local Government_int'!H97</f>
        <v>660712170.42999995</v>
      </c>
      <c r="I81" s="393">
        <f t="shared" si="2"/>
        <v>18.226542632551723</v>
      </c>
      <c r="J81" s="372">
        <f>'Cental Budget_int'!J94+'Local Government_int'!J97</f>
        <v>331976376.06</v>
      </c>
      <c r="K81" s="393">
        <f t="shared" si="2"/>
        <v>8.7987377699443403</v>
      </c>
      <c r="L81" s="209"/>
      <c r="M81" s="263"/>
      <c r="N81" s="185"/>
      <c r="O81" s="134"/>
      <c r="P81" s="134"/>
      <c r="Q81" s="134"/>
      <c r="R81" s="134"/>
      <c r="S81" s="134"/>
      <c r="T81" s="134"/>
      <c r="U81" s="134"/>
      <c r="V81" s="134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  <c r="BX81" s="161"/>
      <c r="BY81" s="161"/>
      <c r="BZ81" s="161"/>
      <c r="CA81" s="161"/>
      <c r="CB81" s="161"/>
      <c r="CC81" s="161"/>
      <c r="CD81" s="161"/>
      <c r="CE81" s="161"/>
      <c r="CF81" s="161"/>
      <c r="CG81" s="161"/>
      <c r="CH81" s="161"/>
      <c r="CI81" s="161"/>
      <c r="CJ81" s="161"/>
      <c r="CK81" s="161"/>
      <c r="CL81" s="161"/>
      <c r="CM81" s="161"/>
      <c r="CN81" s="161"/>
      <c r="CO81" s="161"/>
      <c r="CP81" s="161"/>
      <c r="CQ81" s="161"/>
      <c r="CR81" s="161"/>
      <c r="CS81" s="161"/>
      <c r="CT81" s="161"/>
      <c r="CU81" s="161"/>
      <c r="CV81" s="161"/>
      <c r="CW81" s="161"/>
      <c r="CX81" s="161"/>
      <c r="CY81" s="161"/>
      <c r="CZ81" s="161"/>
      <c r="DA81" s="161"/>
      <c r="DB81" s="161"/>
      <c r="DC81" s="161"/>
      <c r="DD81" s="161"/>
      <c r="DE81" s="161"/>
      <c r="DF81" s="161"/>
      <c r="DG81" s="161"/>
      <c r="DH81" s="161"/>
      <c r="DI81" s="161"/>
      <c r="DJ81" s="161"/>
      <c r="DK81" s="161"/>
      <c r="DL81" s="161"/>
      <c r="DM81" s="161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61"/>
      <c r="EH81" s="161"/>
      <c r="EI81" s="161"/>
      <c r="EJ81" s="161"/>
      <c r="EK81" s="161"/>
      <c r="EL81" s="161"/>
      <c r="EM81" s="161"/>
      <c r="EN81" s="161"/>
      <c r="EO81" s="161"/>
      <c r="EP81" s="161"/>
      <c r="EQ81" s="161"/>
      <c r="ER81" s="218"/>
      <c r="ES81" s="161"/>
      <c r="ET81" s="161"/>
      <c r="EU81" s="161"/>
      <c r="EV81" s="161"/>
      <c r="EW81" s="161"/>
      <c r="EX81" s="161"/>
      <c r="EY81" s="161"/>
      <c r="EZ81" s="161"/>
      <c r="FA81" s="161"/>
      <c r="FB81" s="161"/>
      <c r="FC81" s="161"/>
      <c r="FD81" s="161"/>
      <c r="FE81" s="161"/>
      <c r="FF81" s="161"/>
      <c r="FG81" s="161"/>
      <c r="FH81" s="161"/>
      <c r="FI81" s="161"/>
      <c r="FJ81" s="161"/>
      <c r="FK81" s="161"/>
      <c r="FL81" s="161"/>
      <c r="FM81" s="161"/>
      <c r="FN81" s="161"/>
      <c r="FO81" s="161"/>
      <c r="FP81" s="161"/>
      <c r="FQ81" s="161"/>
      <c r="FR81" s="161"/>
      <c r="FS81" s="161"/>
      <c r="FT81" s="161"/>
      <c r="FU81" s="161"/>
      <c r="FV81" s="161"/>
      <c r="FW81" s="161"/>
      <c r="FX81" s="161"/>
      <c r="FY81" s="161"/>
      <c r="FZ81" s="161"/>
      <c r="GA81" s="161"/>
      <c r="GB81" s="161"/>
      <c r="GC81" s="161"/>
      <c r="GD81" s="161"/>
      <c r="GE81" s="161"/>
      <c r="GF81" s="161"/>
      <c r="GG81" s="161"/>
      <c r="GH81" s="161"/>
      <c r="GI81" s="161"/>
      <c r="GJ81" s="161"/>
      <c r="GK81" s="161"/>
      <c r="GL81" s="161"/>
      <c r="GM81" s="161"/>
      <c r="GN81" s="161"/>
      <c r="GO81" s="161"/>
      <c r="GP81" s="161"/>
      <c r="GQ81" s="161"/>
      <c r="GR81" s="161"/>
      <c r="GS81" s="161"/>
      <c r="GT81" s="161"/>
      <c r="GU81" s="161"/>
      <c r="GV81" s="161"/>
    </row>
    <row r="82" spans="1:204" s="162" customFormat="1" ht="15" customHeight="1">
      <c r="C82" s="269" t="str">
        <f>IF(MasterSheet!$A$1=1,MasterSheet!C326,MasterSheet!B326)</f>
        <v>Prihodi od privatizacije i prodaje imovine</v>
      </c>
      <c r="D82" s="309">
        <f>'Cental Budget_int'!D96+'Local Government_int'!D98</f>
        <v>26782889.810000002</v>
      </c>
      <c r="E82" s="310">
        <f t="shared" ref="E82:E85" si="3">+D82/D$9*100</f>
        <v>0.7966356279000596</v>
      </c>
      <c r="F82" s="309">
        <f>'Cental Budget_int'!F96+'Local Government_int'!F98</f>
        <v>14545325.050000001</v>
      </c>
      <c r="G82" s="308">
        <f t="shared" ref="G82:G85" si="4">+F82/F$9*100</f>
        <v>0.42064041904045812</v>
      </c>
      <c r="H82" s="378">
        <f>'Cental Budget_int'!H96+'Local Government_int'!H98</f>
        <v>9675228.1400000006</v>
      </c>
      <c r="I82" s="394">
        <f t="shared" ref="I82:K85" si="5">+H82/H$9*100</f>
        <v>0.26690284524137936</v>
      </c>
      <c r="J82" s="378">
        <f>'Cental Budget_int'!J96+'Local Government_int'!J98</f>
        <v>11131842.209999999</v>
      </c>
      <c r="K82" s="394">
        <f t="shared" si="5"/>
        <v>0.29503954969520274</v>
      </c>
      <c r="L82" s="209"/>
      <c r="M82" s="263"/>
      <c r="N82" s="185"/>
      <c r="O82" s="134"/>
      <c r="P82" s="134"/>
      <c r="Q82" s="134"/>
      <c r="R82" s="134"/>
      <c r="S82" s="134"/>
      <c r="T82" s="134"/>
      <c r="U82" s="134"/>
      <c r="V82" s="134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61"/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1"/>
      <c r="DD82" s="161"/>
      <c r="DE82" s="161"/>
      <c r="DF82" s="161"/>
      <c r="DG82" s="161"/>
      <c r="DH82" s="161"/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61"/>
      <c r="EH82" s="161"/>
      <c r="EI82" s="161"/>
      <c r="EJ82" s="161"/>
      <c r="EK82" s="161"/>
      <c r="EL82" s="161"/>
      <c r="EM82" s="161"/>
      <c r="EN82" s="161"/>
      <c r="EO82" s="161"/>
      <c r="EP82" s="161"/>
      <c r="EQ82" s="161"/>
      <c r="ER82" s="218"/>
      <c r="ES82" s="161"/>
      <c r="ET82" s="161"/>
      <c r="EU82" s="161"/>
      <c r="EV82" s="161"/>
      <c r="EW82" s="161"/>
      <c r="EX82" s="161"/>
      <c r="EY82" s="161"/>
      <c r="EZ82" s="161"/>
      <c r="FA82" s="161"/>
      <c r="FB82" s="161"/>
      <c r="FC82" s="161"/>
      <c r="FD82" s="161"/>
      <c r="FE82" s="161"/>
      <c r="FF82" s="161"/>
      <c r="FG82" s="161"/>
      <c r="FH82" s="161"/>
      <c r="FI82" s="161"/>
      <c r="FJ82" s="161"/>
      <c r="FK82" s="161"/>
      <c r="FL82" s="161"/>
      <c r="FM82" s="161"/>
      <c r="FN82" s="161"/>
      <c r="FO82" s="161"/>
      <c r="FP82" s="161"/>
      <c r="FQ82" s="161"/>
      <c r="FR82" s="161"/>
      <c r="FS82" s="161"/>
      <c r="FT82" s="161"/>
      <c r="FU82" s="161"/>
      <c r="FV82" s="161"/>
      <c r="FW82" s="161"/>
      <c r="FX82" s="161"/>
      <c r="FY82" s="161"/>
      <c r="FZ82" s="161"/>
      <c r="GA82" s="161"/>
      <c r="GB82" s="161"/>
      <c r="GC82" s="161"/>
      <c r="GD82" s="161"/>
      <c r="GE82" s="161"/>
      <c r="GF82" s="161"/>
      <c r="GG82" s="161"/>
      <c r="GH82" s="161"/>
      <c r="GI82" s="161"/>
      <c r="GJ82" s="161"/>
      <c r="GK82" s="161"/>
      <c r="GL82" s="161"/>
      <c r="GM82" s="161"/>
      <c r="GN82" s="161"/>
      <c r="GO82" s="161"/>
      <c r="GP82" s="161"/>
      <c r="GQ82" s="161"/>
      <c r="GR82" s="161"/>
      <c r="GS82" s="161"/>
      <c r="GT82" s="161"/>
      <c r="GU82" s="161"/>
      <c r="GV82" s="161"/>
    </row>
    <row r="83" spans="1:204" s="162" customFormat="1" ht="14.25" customHeight="1">
      <c r="C83" s="269" t="s">
        <v>152</v>
      </c>
      <c r="D83" s="309">
        <v>21868962.477300003</v>
      </c>
      <c r="E83" s="310">
        <f t="shared" si="3"/>
        <v>0.65047479111540762</v>
      </c>
      <c r="F83" s="307">
        <v>6513211.9100000113</v>
      </c>
      <c r="G83" s="308">
        <f t="shared" si="4"/>
        <v>0.18835743977558667</v>
      </c>
      <c r="H83" s="378">
        <v>-37660103.760000005</v>
      </c>
      <c r="I83" s="394">
        <f t="shared" si="5"/>
        <v>-1.0388994140689656</v>
      </c>
      <c r="J83" s="378">
        <v>-30120611.559999999</v>
      </c>
      <c r="K83" s="394">
        <f t="shared" si="5"/>
        <v>-0.79831994593161948</v>
      </c>
      <c r="L83" s="209"/>
      <c r="M83" s="263"/>
      <c r="N83" s="185"/>
      <c r="O83" s="134"/>
      <c r="P83" s="134"/>
      <c r="Q83" s="134"/>
      <c r="R83" s="134"/>
      <c r="S83" s="134"/>
      <c r="T83" s="134"/>
      <c r="U83" s="134"/>
      <c r="V83" s="134"/>
      <c r="W83" s="336"/>
      <c r="X83" s="336"/>
      <c r="Y83" s="336"/>
      <c r="Z83" s="336"/>
      <c r="AA83" s="336"/>
      <c r="AB83" s="336"/>
      <c r="AC83" s="336"/>
      <c r="AD83" s="336"/>
      <c r="AE83" s="336"/>
      <c r="AF83" s="336"/>
      <c r="AG83" s="336"/>
      <c r="AH83" s="336"/>
      <c r="AI83" s="336"/>
      <c r="AJ83" s="336"/>
      <c r="AK83" s="336"/>
      <c r="AL83" s="336"/>
      <c r="AM83" s="336"/>
      <c r="AN83" s="336"/>
      <c r="AO83" s="336"/>
      <c r="AP83" s="336"/>
      <c r="AQ83" s="336"/>
      <c r="AR83" s="336"/>
      <c r="AS83" s="336"/>
      <c r="AT83" s="336"/>
      <c r="AU83" s="336"/>
      <c r="AV83" s="336"/>
      <c r="AW83" s="336"/>
      <c r="AX83" s="336"/>
      <c r="AY83" s="336"/>
      <c r="AZ83" s="336"/>
      <c r="BA83" s="336"/>
      <c r="BB83" s="336"/>
      <c r="BC83" s="336"/>
      <c r="BD83" s="336"/>
      <c r="BE83" s="336"/>
      <c r="BF83" s="336"/>
      <c r="BG83" s="336"/>
      <c r="BH83" s="336"/>
      <c r="BI83" s="336"/>
      <c r="BJ83" s="336"/>
      <c r="BK83" s="336"/>
      <c r="BL83" s="336"/>
      <c r="BM83" s="336"/>
      <c r="BN83" s="336"/>
      <c r="BO83" s="336"/>
      <c r="BP83" s="336"/>
      <c r="BQ83" s="336"/>
      <c r="BR83" s="336"/>
      <c r="BS83" s="336"/>
      <c r="BT83" s="336"/>
      <c r="BU83" s="336"/>
      <c r="BV83" s="336"/>
      <c r="BW83" s="336"/>
      <c r="BX83" s="336"/>
      <c r="BY83" s="336"/>
      <c r="BZ83" s="336"/>
      <c r="CA83" s="336"/>
      <c r="CB83" s="336"/>
      <c r="CC83" s="336"/>
      <c r="CD83" s="336"/>
      <c r="CE83" s="336"/>
      <c r="CF83" s="336"/>
      <c r="CG83" s="336"/>
      <c r="CH83" s="336"/>
      <c r="CI83" s="336"/>
      <c r="CJ83" s="336"/>
      <c r="CK83" s="336"/>
      <c r="CL83" s="336"/>
      <c r="CM83" s="336"/>
      <c r="CN83" s="336"/>
      <c r="CO83" s="336"/>
      <c r="CP83" s="336"/>
      <c r="CQ83" s="336"/>
      <c r="CR83" s="336"/>
      <c r="CS83" s="336"/>
      <c r="CT83" s="336"/>
      <c r="CU83" s="336"/>
      <c r="CV83" s="336"/>
      <c r="CW83" s="336"/>
      <c r="CX83" s="336"/>
      <c r="CY83" s="336"/>
      <c r="CZ83" s="336"/>
      <c r="DA83" s="336"/>
      <c r="DB83" s="336"/>
      <c r="DC83" s="336"/>
      <c r="DD83" s="336"/>
      <c r="DE83" s="336"/>
      <c r="DF83" s="336"/>
      <c r="DG83" s="336"/>
      <c r="DH83" s="336"/>
      <c r="DI83" s="336"/>
      <c r="DJ83" s="336"/>
      <c r="DK83" s="336"/>
      <c r="DL83" s="336"/>
      <c r="DM83" s="336"/>
      <c r="DN83" s="336"/>
      <c r="DO83" s="336"/>
      <c r="DP83" s="336"/>
      <c r="DQ83" s="336"/>
      <c r="DR83" s="336"/>
      <c r="DS83" s="336"/>
      <c r="DT83" s="336"/>
      <c r="DU83" s="336"/>
      <c r="DV83" s="336"/>
      <c r="DW83" s="336"/>
      <c r="DX83" s="336"/>
      <c r="DY83" s="336"/>
      <c r="DZ83" s="336"/>
      <c r="EA83" s="336"/>
      <c r="EB83" s="336"/>
      <c r="EC83" s="336"/>
      <c r="ED83" s="336"/>
      <c r="EE83" s="336"/>
      <c r="EF83" s="336"/>
      <c r="EG83" s="336"/>
      <c r="EH83" s="336"/>
      <c r="EI83" s="336"/>
      <c r="EJ83" s="336"/>
      <c r="EK83" s="336"/>
      <c r="EL83" s="336"/>
      <c r="EM83" s="336"/>
      <c r="EN83" s="336"/>
      <c r="EO83" s="336"/>
      <c r="EP83" s="336"/>
      <c r="EQ83" s="336"/>
      <c r="ER83" s="218"/>
      <c r="ES83" s="336"/>
      <c r="ET83" s="336"/>
      <c r="EU83" s="336"/>
      <c r="EV83" s="336"/>
      <c r="EW83" s="336"/>
      <c r="EX83" s="336"/>
      <c r="EY83" s="336"/>
      <c r="EZ83" s="336"/>
      <c r="FA83" s="336"/>
      <c r="FB83" s="336"/>
      <c r="FC83" s="336"/>
      <c r="FD83" s="336"/>
      <c r="FE83" s="336"/>
      <c r="FF83" s="336"/>
      <c r="FG83" s="336"/>
      <c r="FH83" s="336"/>
      <c r="FI83" s="336"/>
      <c r="FJ83" s="336"/>
      <c r="FK83" s="336"/>
      <c r="FL83" s="336"/>
      <c r="FM83" s="336"/>
      <c r="FN83" s="336"/>
      <c r="FO83" s="336"/>
      <c r="FP83" s="336"/>
      <c r="FQ83" s="336"/>
      <c r="FR83" s="336"/>
      <c r="FS83" s="336"/>
      <c r="FT83" s="336"/>
      <c r="FU83" s="336"/>
      <c r="FV83" s="336"/>
      <c r="FW83" s="336"/>
      <c r="FX83" s="336"/>
      <c r="FY83" s="336"/>
      <c r="FZ83" s="336"/>
      <c r="GA83" s="336"/>
      <c r="GB83" s="336"/>
      <c r="GC83" s="336"/>
      <c r="GD83" s="336"/>
      <c r="GE83" s="336"/>
      <c r="GF83" s="336"/>
      <c r="GG83" s="336"/>
      <c r="GH83" s="336"/>
      <c r="GI83" s="336"/>
      <c r="GJ83" s="336"/>
      <c r="GK83" s="336"/>
      <c r="GL83" s="336"/>
      <c r="GM83" s="336"/>
      <c r="GN83" s="336"/>
      <c r="GO83" s="336"/>
      <c r="GP83" s="336"/>
      <c r="GQ83" s="336"/>
      <c r="GR83" s="336"/>
      <c r="GS83" s="336"/>
      <c r="GT83" s="336"/>
      <c r="GU83" s="336"/>
      <c r="GV83" s="336"/>
    </row>
    <row r="84" spans="1:204" s="162" customFormat="1" ht="15" customHeight="1">
      <c r="C84" s="269" t="s">
        <v>163</v>
      </c>
      <c r="D84" s="309">
        <f>'Local Government_int'!D101</f>
        <v>4705739.93</v>
      </c>
      <c r="E84" s="310">
        <f t="shared" si="3"/>
        <v>0.13996846906603214</v>
      </c>
      <c r="F84" s="307">
        <v>2801985.19</v>
      </c>
      <c r="G84" s="308">
        <f t="shared" si="4"/>
        <v>8.1031411839555798E-2</v>
      </c>
      <c r="H84" s="378">
        <f>'Local Government_int'!H101</f>
        <v>1390107.69</v>
      </c>
      <c r="I84" s="394">
        <f t="shared" si="5"/>
        <v>3.8347798344827586E-2</v>
      </c>
      <c r="J84" s="378">
        <f>'Local Government_int'!J101</f>
        <v>1747766.81</v>
      </c>
      <c r="K84" s="394">
        <f t="shared" si="5"/>
        <v>4.6323000530082162E-2</v>
      </c>
      <c r="L84" s="209"/>
      <c r="M84" s="263"/>
      <c r="N84" s="185"/>
      <c r="O84" s="134"/>
      <c r="P84" s="134"/>
      <c r="Q84" s="134"/>
      <c r="R84" s="134"/>
      <c r="S84" s="134"/>
      <c r="T84" s="134"/>
      <c r="U84" s="134"/>
      <c r="V84" s="1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  <c r="AK84" s="334"/>
      <c r="AL84" s="334"/>
      <c r="AM84" s="334"/>
      <c r="AN84" s="334"/>
      <c r="AO84" s="334"/>
      <c r="AP84" s="334"/>
      <c r="AQ84" s="334"/>
      <c r="AR84" s="334"/>
      <c r="AS84" s="334"/>
      <c r="AT84" s="334"/>
      <c r="AU84" s="334"/>
      <c r="AV84" s="334"/>
      <c r="AW84" s="334"/>
      <c r="AX84" s="334"/>
      <c r="AY84" s="334"/>
      <c r="AZ84" s="334"/>
      <c r="BA84" s="334"/>
      <c r="BB84" s="334"/>
      <c r="BC84" s="334"/>
      <c r="BD84" s="334"/>
      <c r="BE84" s="334"/>
      <c r="BF84" s="334"/>
      <c r="BG84" s="334"/>
      <c r="BH84" s="334"/>
      <c r="BI84" s="334"/>
      <c r="BJ84" s="334"/>
      <c r="BK84" s="334"/>
      <c r="BL84" s="334"/>
      <c r="BM84" s="334"/>
      <c r="BN84" s="334"/>
      <c r="BO84" s="334"/>
      <c r="BP84" s="334"/>
      <c r="BQ84" s="334"/>
      <c r="BR84" s="334"/>
      <c r="BS84" s="334"/>
      <c r="BT84" s="334"/>
      <c r="BU84" s="334"/>
      <c r="BV84" s="334"/>
      <c r="BW84" s="334"/>
      <c r="BX84" s="334"/>
      <c r="BY84" s="334"/>
      <c r="BZ84" s="334"/>
      <c r="CA84" s="334"/>
      <c r="CB84" s="334"/>
      <c r="CC84" s="334"/>
      <c r="CD84" s="334"/>
      <c r="CE84" s="334"/>
      <c r="CF84" s="334"/>
      <c r="CG84" s="334"/>
      <c r="CH84" s="334"/>
      <c r="CI84" s="334"/>
      <c r="CJ84" s="334"/>
      <c r="CK84" s="334"/>
      <c r="CL84" s="334"/>
      <c r="CM84" s="334"/>
      <c r="CN84" s="334"/>
      <c r="CO84" s="334"/>
      <c r="CP84" s="334"/>
      <c r="CQ84" s="334"/>
      <c r="CR84" s="334"/>
      <c r="CS84" s="334"/>
      <c r="CT84" s="334"/>
      <c r="CU84" s="334"/>
      <c r="CV84" s="334"/>
      <c r="CW84" s="334"/>
      <c r="CX84" s="334"/>
      <c r="CY84" s="334"/>
      <c r="CZ84" s="334"/>
      <c r="DA84" s="334"/>
      <c r="DB84" s="334"/>
      <c r="DC84" s="334"/>
      <c r="DD84" s="334"/>
      <c r="DE84" s="334"/>
      <c r="DF84" s="334"/>
      <c r="DG84" s="334"/>
      <c r="DH84" s="334"/>
      <c r="DI84" s="334"/>
      <c r="DJ84" s="334"/>
      <c r="DK84" s="334"/>
      <c r="DL84" s="334"/>
      <c r="DM84" s="334"/>
      <c r="DN84" s="334"/>
      <c r="DO84" s="334"/>
      <c r="DP84" s="334"/>
      <c r="DQ84" s="334"/>
      <c r="DR84" s="334"/>
      <c r="DS84" s="334"/>
      <c r="DT84" s="334"/>
      <c r="DU84" s="334"/>
      <c r="DV84" s="334"/>
      <c r="DW84" s="334"/>
      <c r="DX84" s="334"/>
      <c r="DY84" s="334"/>
      <c r="DZ84" s="334"/>
      <c r="EA84" s="334"/>
      <c r="EB84" s="334"/>
      <c r="EC84" s="334"/>
      <c r="ED84" s="334"/>
      <c r="EE84" s="334"/>
      <c r="EF84" s="334"/>
      <c r="EG84" s="334"/>
      <c r="EH84" s="334"/>
      <c r="EI84" s="334"/>
      <c r="EJ84" s="334"/>
      <c r="EK84" s="334"/>
      <c r="EL84" s="334"/>
      <c r="EM84" s="334"/>
      <c r="EN84" s="334"/>
      <c r="EO84" s="334"/>
      <c r="EP84" s="334"/>
      <c r="EQ84" s="334"/>
      <c r="ER84" s="218"/>
      <c r="ES84" s="334"/>
      <c r="ET84" s="334"/>
      <c r="EU84" s="334"/>
      <c r="EV84" s="334"/>
      <c r="EW84" s="334"/>
      <c r="EX84" s="334"/>
      <c r="EY84" s="334"/>
      <c r="EZ84" s="334"/>
      <c r="FA84" s="334"/>
      <c r="FB84" s="334"/>
      <c r="FC84" s="334"/>
      <c r="FD84" s="334"/>
      <c r="FE84" s="334"/>
      <c r="FF84" s="334"/>
      <c r="FG84" s="334"/>
      <c r="FH84" s="334"/>
      <c r="FI84" s="334"/>
      <c r="FJ84" s="334"/>
      <c r="FK84" s="334"/>
      <c r="FL84" s="334"/>
      <c r="FM84" s="334"/>
      <c r="FN84" s="334"/>
      <c r="FO84" s="334"/>
      <c r="FP84" s="334"/>
      <c r="FQ84" s="334"/>
      <c r="FR84" s="334"/>
      <c r="FS84" s="334"/>
      <c r="FT84" s="334"/>
      <c r="FU84" s="334"/>
      <c r="FV84" s="334"/>
      <c r="FW84" s="334"/>
      <c r="FX84" s="334"/>
      <c r="FY84" s="334"/>
      <c r="FZ84" s="334"/>
      <c r="GA84" s="334"/>
      <c r="GB84" s="334"/>
      <c r="GC84" s="334"/>
      <c r="GD84" s="334"/>
      <c r="GE84" s="334"/>
      <c r="GF84" s="334"/>
      <c r="GG84" s="334"/>
      <c r="GH84" s="334"/>
      <c r="GI84" s="334"/>
      <c r="GJ84" s="334"/>
      <c r="GK84" s="334"/>
      <c r="GL84" s="334"/>
      <c r="GM84" s="334"/>
      <c r="GN84" s="334"/>
      <c r="GO84" s="334"/>
      <c r="GP84" s="334"/>
      <c r="GQ84" s="334"/>
      <c r="GR84" s="334"/>
      <c r="GS84" s="334"/>
      <c r="GT84" s="334"/>
      <c r="GU84" s="334"/>
      <c r="GV84" s="334"/>
    </row>
    <row r="85" spans="1:204" ht="15" customHeight="1" thickBot="1">
      <c r="A85" s="132"/>
      <c r="B85" s="132"/>
      <c r="C85" s="163" t="str">
        <f>IF(MasterSheet!$A$1=1,MasterSheet!C327,MasterSheet!B327)</f>
        <v>Korišćenje depozita države</v>
      </c>
      <c r="D85" s="311">
        <f>+'Cental Budget_int'!D97+'Local Government_int'!D100</f>
        <v>10631917.779999997</v>
      </c>
      <c r="E85" s="312">
        <f t="shared" si="3"/>
        <v>0.31623788756692439</v>
      </c>
      <c r="F85" s="311">
        <v>-9729357.8075000141</v>
      </c>
      <c r="G85" s="312">
        <f t="shared" si="4"/>
        <v>-0.28136608367795524</v>
      </c>
      <c r="H85" s="379">
        <f>+'Cental Budget_int'!H97+'Local Government_int'!H100</f>
        <v>-19424203.864999957</v>
      </c>
      <c r="I85" s="395">
        <f t="shared" si="5"/>
        <v>-0.53584010662068848</v>
      </c>
      <c r="J85" s="379">
        <f>-J78-SUM(J80:J84)</f>
        <v>18552219.519999504</v>
      </c>
      <c r="K85" s="395">
        <f t="shared" si="5"/>
        <v>0.49171003233499883</v>
      </c>
      <c r="L85" s="209"/>
      <c r="M85" s="263"/>
      <c r="N85" s="185"/>
      <c r="O85" s="134"/>
      <c r="P85" s="134"/>
      <c r="Q85" s="134"/>
      <c r="R85" s="134"/>
      <c r="S85" s="134"/>
      <c r="T85" s="134"/>
      <c r="U85" s="134"/>
      <c r="V85" s="134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61"/>
      <c r="CL85" s="161"/>
      <c r="CM85" s="161"/>
      <c r="CN85" s="161"/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/>
      <c r="DA85" s="161"/>
      <c r="DB85" s="161"/>
      <c r="DC85" s="161"/>
      <c r="DD85" s="161"/>
      <c r="DE85" s="161"/>
      <c r="DF85" s="161"/>
      <c r="DG85" s="161"/>
      <c r="DH85" s="161"/>
      <c r="DI85" s="161"/>
      <c r="DJ85" s="161"/>
      <c r="DK85" s="161"/>
      <c r="DL85" s="161"/>
      <c r="DM85" s="161"/>
      <c r="DN85" s="161"/>
      <c r="DO85" s="161"/>
      <c r="DP85" s="161"/>
      <c r="DQ85" s="161"/>
      <c r="DR85" s="161"/>
      <c r="DS85" s="161"/>
      <c r="DT85" s="161"/>
      <c r="DU85" s="161"/>
      <c r="DV85" s="161"/>
      <c r="DW85" s="161"/>
      <c r="DX85" s="161"/>
      <c r="DY85" s="161"/>
      <c r="DZ85" s="161"/>
      <c r="EA85" s="161"/>
      <c r="EB85" s="161"/>
      <c r="EC85" s="161"/>
      <c r="ED85" s="161"/>
      <c r="EE85" s="161"/>
      <c r="EF85" s="161"/>
      <c r="EG85" s="161"/>
      <c r="EH85" s="161"/>
      <c r="EI85" s="161"/>
      <c r="EJ85" s="161"/>
      <c r="EK85" s="161"/>
      <c r="EL85" s="161"/>
      <c r="EM85" s="161"/>
      <c r="EN85" s="161"/>
      <c r="EO85" s="161"/>
      <c r="EP85" s="161"/>
      <c r="EQ85" s="161"/>
      <c r="ER85" s="218"/>
      <c r="ES85" s="161"/>
      <c r="ET85" s="161"/>
      <c r="EU85" s="161"/>
      <c r="EV85" s="161"/>
      <c r="EW85" s="161"/>
      <c r="EX85" s="161"/>
      <c r="EY85" s="161"/>
      <c r="EZ85" s="161"/>
      <c r="FA85" s="161"/>
      <c r="FB85" s="161"/>
      <c r="FC85" s="161"/>
      <c r="FD85" s="161"/>
      <c r="FE85" s="161"/>
      <c r="FF85" s="161"/>
      <c r="FG85" s="161"/>
      <c r="FH85" s="161"/>
      <c r="FI85" s="161"/>
      <c r="FJ85" s="161"/>
      <c r="FK85" s="161"/>
      <c r="FL85" s="161"/>
      <c r="FM85" s="161"/>
      <c r="FN85" s="161"/>
      <c r="FO85" s="161"/>
      <c r="FP85" s="161"/>
      <c r="FQ85" s="161"/>
      <c r="FR85" s="161"/>
      <c r="FS85" s="161"/>
      <c r="FT85" s="161"/>
      <c r="FU85" s="161"/>
      <c r="FV85" s="161"/>
      <c r="FW85" s="161"/>
      <c r="FX85" s="161"/>
      <c r="FY85" s="161"/>
      <c r="FZ85" s="161"/>
      <c r="GA85" s="161"/>
      <c r="GB85" s="161"/>
      <c r="GC85" s="161"/>
      <c r="GD85" s="161"/>
      <c r="GE85" s="161"/>
      <c r="GF85" s="161"/>
      <c r="GG85" s="161"/>
      <c r="GH85" s="161"/>
      <c r="GI85" s="161"/>
      <c r="GJ85" s="161"/>
      <c r="GK85" s="161"/>
      <c r="GL85" s="161"/>
      <c r="GM85" s="161"/>
      <c r="GN85" s="161"/>
      <c r="GO85" s="161"/>
      <c r="GP85" s="161"/>
      <c r="GQ85" s="161"/>
      <c r="GR85" s="161"/>
      <c r="GS85" s="161"/>
      <c r="GT85" s="161"/>
      <c r="GU85" s="161"/>
      <c r="GV85" s="161"/>
    </row>
    <row r="86" spans="1:204" ht="15" customHeight="1" thickTop="1">
      <c r="A86" s="132"/>
      <c r="B86" s="132"/>
      <c r="C86" s="313" t="str">
        <f>IF(MasterSheet!$A$1=1,MasterSheet!C328,MasterSheet!B328)</f>
        <v>Izvor: Ministarstvo finansija Crne Gore</v>
      </c>
      <c r="D86" s="314"/>
      <c r="E86" s="314"/>
      <c r="F86" s="314"/>
      <c r="G86" s="314"/>
      <c r="H86" s="314"/>
      <c r="I86" s="314"/>
      <c r="J86" s="417"/>
      <c r="K86" s="219"/>
      <c r="L86" s="209"/>
      <c r="M86" s="263"/>
      <c r="N86" s="185"/>
      <c r="O86" s="134"/>
      <c r="P86" s="134"/>
      <c r="Q86" s="134"/>
      <c r="R86" s="134"/>
      <c r="S86" s="134"/>
      <c r="T86" s="134"/>
      <c r="U86" s="134"/>
      <c r="V86" s="134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61"/>
      <c r="EH86" s="161"/>
      <c r="EI86" s="161"/>
      <c r="EJ86" s="161"/>
      <c r="EK86" s="161"/>
      <c r="EL86" s="161"/>
      <c r="EM86" s="161"/>
      <c r="EN86" s="161"/>
      <c r="EO86" s="161"/>
      <c r="EP86" s="161"/>
      <c r="EQ86" s="161"/>
      <c r="ER86" s="218"/>
      <c r="ES86" s="161"/>
      <c r="ET86" s="161"/>
      <c r="EU86" s="161"/>
      <c r="EV86" s="161"/>
      <c r="EW86" s="161"/>
      <c r="EX86" s="161"/>
      <c r="EY86" s="161"/>
      <c r="EZ86" s="161"/>
      <c r="FA86" s="161"/>
      <c r="FB86" s="161"/>
      <c r="FC86" s="161"/>
      <c r="FD86" s="161"/>
      <c r="FE86" s="161"/>
      <c r="FF86" s="161"/>
      <c r="FG86" s="161"/>
      <c r="FH86" s="161"/>
      <c r="FI86" s="161"/>
      <c r="FJ86" s="161"/>
      <c r="FK86" s="161"/>
      <c r="FL86" s="161"/>
      <c r="FM86" s="161"/>
      <c r="FN86" s="161"/>
      <c r="FO86" s="161"/>
      <c r="FP86" s="161"/>
      <c r="FQ86" s="161"/>
      <c r="FR86" s="161"/>
      <c r="FS86" s="161"/>
      <c r="FT86" s="161"/>
      <c r="FU86" s="161"/>
      <c r="FV86" s="161"/>
      <c r="FW86" s="161"/>
      <c r="FX86" s="161"/>
      <c r="FY86" s="161"/>
      <c r="FZ86" s="161"/>
      <c r="GA86" s="161"/>
      <c r="GB86" s="161"/>
      <c r="GC86" s="161"/>
      <c r="GD86" s="161"/>
      <c r="GE86" s="161"/>
      <c r="GF86" s="161"/>
      <c r="GG86" s="161"/>
      <c r="GH86" s="161"/>
      <c r="GI86" s="161"/>
      <c r="GJ86" s="161"/>
      <c r="GK86" s="161"/>
      <c r="GL86" s="161"/>
      <c r="GM86" s="161"/>
      <c r="GN86" s="161"/>
      <c r="GO86" s="161"/>
      <c r="GP86" s="161"/>
      <c r="GQ86" s="161"/>
      <c r="GR86" s="161"/>
      <c r="GS86" s="161"/>
      <c r="GT86" s="161"/>
      <c r="GU86" s="161"/>
      <c r="GV86" s="161"/>
    </row>
    <row r="87" spans="1:204" ht="15" customHeight="1">
      <c r="A87" s="132"/>
      <c r="B87" s="132"/>
      <c r="C87" s="184"/>
      <c r="D87" s="292"/>
      <c r="E87" s="219"/>
      <c r="F87" s="219"/>
      <c r="G87" s="219"/>
      <c r="H87" s="219"/>
      <c r="I87" s="219"/>
      <c r="J87" s="219"/>
      <c r="K87" s="415"/>
      <c r="L87" s="209"/>
      <c r="M87" s="263"/>
      <c r="N87" s="134"/>
      <c r="O87" s="134"/>
      <c r="P87" s="134"/>
      <c r="Q87" s="134"/>
      <c r="R87" s="134"/>
      <c r="S87" s="134"/>
      <c r="T87" s="134"/>
      <c r="U87" s="134"/>
      <c r="V87" s="134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61"/>
      <c r="BL87" s="161"/>
      <c r="BM87" s="161"/>
      <c r="BN87" s="161"/>
      <c r="BO87" s="161"/>
      <c r="BP87" s="161"/>
      <c r="BQ87" s="161"/>
      <c r="BR87" s="161"/>
      <c r="BS87" s="161"/>
      <c r="BT87" s="161"/>
      <c r="BU87" s="161"/>
      <c r="BV87" s="161"/>
      <c r="BW87" s="161"/>
      <c r="BX87" s="161"/>
      <c r="BY87" s="161"/>
      <c r="BZ87" s="161"/>
      <c r="CA87" s="161"/>
      <c r="CB87" s="161"/>
      <c r="CC87" s="161"/>
      <c r="CD87" s="161"/>
      <c r="CE87" s="161"/>
      <c r="CF87" s="161"/>
      <c r="CG87" s="161"/>
      <c r="CH87" s="161"/>
      <c r="CI87" s="161"/>
      <c r="CJ87" s="161"/>
      <c r="CK87" s="161"/>
      <c r="CL87" s="161"/>
      <c r="CM87" s="161"/>
      <c r="CN87" s="161"/>
      <c r="CO87" s="161"/>
      <c r="CP87" s="161"/>
      <c r="CQ87" s="161"/>
      <c r="CR87" s="161"/>
      <c r="CS87" s="161"/>
      <c r="CT87" s="161"/>
      <c r="CU87" s="161"/>
      <c r="CV87" s="161"/>
      <c r="CW87" s="161"/>
      <c r="CX87" s="161"/>
      <c r="CY87" s="161"/>
      <c r="CZ87" s="161"/>
      <c r="DA87" s="161"/>
      <c r="DB87" s="161"/>
      <c r="DC87" s="161"/>
      <c r="DD87" s="161"/>
      <c r="DE87" s="161"/>
      <c r="DF87" s="161"/>
      <c r="DG87" s="161"/>
      <c r="DH87" s="161"/>
      <c r="DI87" s="161"/>
      <c r="DJ87" s="161"/>
      <c r="DK87" s="161"/>
      <c r="DL87" s="161"/>
      <c r="DM87" s="161"/>
      <c r="DN87" s="161"/>
      <c r="DO87" s="161"/>
      <c r="DP87" s="161"/>
      <c r="DQ87" s="161"/>
      <c r="DR87" s="161"/>
      <c r="DS87" s="161"/>
      <c r="DT87" s="161"/>
      <c r="DU87" s="161"/>
      <c r="DV87" s="161"/>
      <c r="DW87" s="161"/>
      <c r="DX87" s="161"/>
      <c r="DY87" s="161"/>
      <c r="DZ87" s="161"/>
      <c r="EA87" s="161"/>
      <c r="EB87" s="161"/>
      <c r="EC87" s="161"/>
      <c r="ED87" s="161"/>
      <c r="EE87" s="161"/>
      <c r="EF87" s="161"/>
      <c r="EG87" s="161"/>
      <c r="EH87" s="161"/>
      <c r="EI87" s="161"/>
      <c r="EJ87" s="161"/>
      <c r="EK87" s="161"/>
      <c r="EL87" s="161"/>
      <c r="EM87" s="161"/>
      <c r="EN87" s="161"/>
      <c r="EO87" s="161"/>
      <c r="EP87" s="161"/>
      <c r="EQ87" s="161"/>
      <c r="ER87" s="218"/>
      <c r="ES87" s="161"/>
      <c r="ET87" s="161"/>
      <c r="EU87" s="161"/>
      <c r="EV87" s="161"/>
      <c r="EW87" s="161"/>
      <c r="EX87" s="161"/>
      <c r="EY87" s="161"/>
      <c r="EZ87" s="161"/>
      <c r="FA87" s="161"/>
      <c r="FB87" s="161"/>
      <c r="FC87" s="161"/>
      <c r="FD87" s="161"/>
      <c r="FE87" s="161"/>
      <c r="FF87" s="161"/>
      <c r="FG87" s="161"/>
      <c r="FH87" s="161"/>
      <c r="FI87" s="161"/>
      <c r="FJ87" s="161"/>
      <c r="FK87" s="161"/>
      <c r="FL87" s="161"/>
      <c r="FM87" s="161"/>
      <c r="FN87" s="161"/>
      <c r="FO87" s="161"/>
      <c r="FP87" s="161"/>
      <c r="FQ87" s="161"/>
      <c r="FR87" s="161"/>
      <c r="FS87" s="161"/>
      <c r="FT87" s="161"/>
      <c r="FU87" s="161"/>
      <c r="FV87" s="161"/>
      <c r="FW87" s="161"/>
      <c r="FX87" s="161"/>
      <c r="FY87" s="161"/>
      <c r="FZ87" s="161"/>
      <c r="GA87" s="161"/>
      <c r="GB87" s="161"/>
      <c r="GC87" s="161"/>
      <c r="GD87" s="161"/>
      <c r="GE87" s="161"/>
      <c r="GF87" s="161"/>
      <c r="GG87" s="161"/>
      <c r="GH87" s="161"/>
      <c r="GI87" s="161"/>
      <c r="GJ87" s="161"/>
      <c r="GK87" s="161"/>
      <c r="GL87" s="161"/>
      <c r="GM87" s="161"/>
      <c r="GN87" s="161"/>
      <c r="GO87" s="161"/>
      <c r="GP87" s="161"/>
      <c r="GQ87" s="161"/>
      <c r="GR87" s="161"/>
      <c r="GS87" s="161"/>
      <c r="GT87" s="161"/>
      <c r="GU87" s="161"/>
      <c r="GV87" s="161"/>
    </row>
    <row r="88" spans="1:204" ht="15" customHeight="1">
      <c r="A88" s="132"/>
      <c r="B88" s="132"/>
      <c r="C88" s="185"/>
      <c r="D88" s="134"/>
      <c r="E88" s="134"/>
      <c r="F88" s="134"/>
      <c r="G88" s="134"/>
      <c r="H88" s="134"/>
      <c r="I88" s="134"/>
      <c r="J88" s="134"/>
      <c r="K88" s="134"/>
      <c r="L88" s="134"/>
      <c r="M88" s="263"/>
      <c r="N88" s="134"/>
      <c r="O88" s="134"/>
      <c r="P88" s="134"/>
      <c r="Q88" s="134"/>
      <c r="R88" s="134"/>
      <c r="S88" s="134"/>
      <c r="T88" s="134"/>
      <c r="U88" s="134"/>
      <c r="V88" s="134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1"/>
      <c r="BG88" s="161"/>
      <c r="BH88" s="161"/>
      <c r="BI88" s="161"/>
      <c r="BJ88" s="161"/>
      <c r="BK88" s="161"/>
      <c r="BL88" s="161"/>
      <c r="BM88" s="161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61"/>
      <c r="EH88" s="161"/>
      <c r="EI88" s="161"/>
      <c r="EJ88" s="161"/>
      <c r="EK88" s="161"/>
      <c r="EL88" s="161"/>
      <c r="EM88" s="161"/>
      <c r="EN88" s="161"/>
      <c r="EO88" s="161"/>
      <c r="EP88" s="161"/>
      <c r="EQ88" s="161"/>
      <c r="ER88" s="218"/>
      <c r="ES88" s="161"/>
      <c r="ET88" s="161"/>
      <c r="EU88" s="161"/>
      <c r="EV88" s="161"/>
      <c r="EW88" s="161"/>
      <c r="EX88" s="161"/>
      <c r="EY88" s="161"/>
      <c r="EZ88" s="161"/>
      <c r="FA88" s="161"/>
      <c r="FB88" s="161"/>
      <c r="FC88" s="161"/>
      <c r="FD88" s="161"/>
      <c r="FE88" s="161"/>
      <c r="FF88" s="161"/>
      <c r="FG88" s="161"/>
      <c r="FH88" s="161"/>
      <c r="FI88" s="161"/>
      <c r="FJ88" s="161"/>
      <c r="FK88" s="161"/>
      <c r="FL88" s="161"/>
      <c r="FM88" s="161"/>
      <c r="FN88" s="161"/>
      <c r="FO88" s="161"/>
      <c r="FP88" s="161"/>
      <c r="FQ88" s="161"/>
      <c r="FR88" s="161"/>
      <c r="FS88" s="161"/>
      <c r="FT88" s="161"/>
      <c r="FU88" s="161"/>
      <c r="FV88" s="161"/>
      <c r="FW88" s="161"/>
      <c r="FX88" s="161"/>
      <c r="FY88" s="161"/>
      <c r="FZ88" s="161"/>
      <c r="GA88" s="161"/>
      <c r="GB88" s="161"/>
      <c r="GC88" s="161"/>
      <c r="GD88" s="161"/>
      <c r="GE88" s="161"/>
      <c r="GF88" s="161"/>
      <c r="GG88" s="161"/>
      <c r="GH88" s="161"/>
      <c r="GI88" s="161"/>
      <c r="GJ88" s="161"/>
      <c r="GK88" s="161"/>
      <c r="GL88" s="161"/>
      <c r="GM88" s="161"/>
      <c r="GN88" s="161"/>
      <c r="GO88" s="161"/>
      <c r="GP88" s="161"/>
      <c r="GQ88" s="161"/>
      <c r="GR88" s="161"/>
      <c r="GS88" s="161"/>
      <c r="GT88" s="161"/>
      <c r="GU88" s="161"/>
      <c r="GV88" s="161"/>
    </row>
    <row r="89" spans="1:204" ht="15" customHeight="1">
      <c r="A89" s="132"/>
      <c r="B89" s="132"/>
      <c r="C89" s="185"/>
      <c r="D89" s="271"/>
      <c r="E89" s="271"/>
      <c r="F89" s="271"/>
      <c r="G89" s="271"/>
      <c r="H89" s="271"/>
      <c r="I89" s="271"/>
      <c r="J89" s="271"/>
      <c r="K89" s="469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  <c r="AM89" s="272"/>
      <c r="AN89" s="272"/>
      <c r="AO89" s="272"/>
      <c r="AP89" s="272"/>
      <c r="AQ89" s="272"/>
      <c r="AR89" s="272"/>
      <c r="AS89" s="272"/>
      <c r="AT89" s="272"/>
      <c r="AU89" s="272"/>
      <c r="AV89" s="272"/>
      <c r="AW89" s="272"/>
      <c r="AX89" s="272"/>
      <c r="AY89" s="272"/>
      <c r="AZ89" s="272"/>
      <c r="BA89" s="272"/>
      <c r="BB89" s="272"/>
      <c r="BC89" s="272"/>
      <c r="BD89" s="272"/>
      <c r="BE89" s="272"/>
      <c r="BF89" s="272"/>
      <c r="BG89" s="272"/>
      <c r="BH89" s="272"/>
      <c r="BI89" s="272"/>
      <c r="BJ89" s="272"/>
      <c r="BK89" s="272"/>
      <c r="BL89" s="272"/>
      <c r="BM89" s="272"/>
      <c r="BN89" s="272"/>
      <c r="BO89" s="272"/>
      <c r="BP89" s="272"/>
      <c r="BQ89" s="272"/>
      <c r="BR89" s="272"/>
      <c r="BS89" s="272"/>
      <c r="BT89" s="272"/>
      <c r="BU89" s="272"/>
      <c r="BV89" s="272"/>
      <c r="BW89" s="272"/>
      <c r="BX89" s="272"/>
      <c r="BY89" s="272"/>
      <c r="BZ89" s="272"/>
      <c r="CA89" s="272"/>
      <c r="CB89" s="272"/>
      <c r="CC89" s="272"/>
      <c r="CD89" s="272"/>
      <c r="CE89" s="272"/>
      <c r="CF89" s="272"/>
      <c r="CG89" s="272"/>
      <c r="CH89" s="272"/>
      <c r="CI89" s="272"/>
      <c r="CJ89" s="272"/>
      <c r="CK89" s="272"/>
      <c r="CL89" s="272"/>
      <c r="CM89" s="272"/>
      <c r="CN89" s="272"/>
      <c r="CO89" s="272"/>
      <c r="CP89" s="272"/>
      <c r="CQ89" s="272"/>
      <c r="CR89" s="272"/>
      <c r="CS89" s="272"/>
      <c r="CT89" s="272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61"/>
      <c r="EH89" s="161"/>
      <c r="EI89" s="161"/>
      <c r="EJ89" s="161"/>
      <c r="EK89" s="161"/>
      <c r="EL89" s="161"/>
      <c r="EM89" s="161"/>
      <c r="EN89" s="161"/>
      <c r="EO89" s="161"/>
      <c r="EP89" s="161"/>
      <c r="EQ89" s="161"/>
      <c r="ER89" s="218"/>
      <c r="ES89" s="161"/>
      <c r="ET89" s="161"/>
      <c r="EU89" s="161"/>
      <c r="EV89" s="161"/>
      <c r="EW89" s="161"/>
      <c r="EX89" s="161"/>
      <c r="EY89" s="161"/>
      <c r="EZ89" s="161"/>
      <c r="FA89" s="161"/>
      <c r="FB89" s="161"/>
      <c r="FC89" s="161"/>
      <c r="FD89" s="161"/>
      <c r="FE89" s="161"/>
      <c r="FF89" s="161"/>
      <c r="FG89" s="161"/>
      <c r="FH89" s="161"/>
      <c r="FI89" s="161"/>
      <c r="FJ89" s="161"/>
      <c r="FK89" s="161"/>
      <c r="FL89" s="161"/>
      <c r="FM89" s="161"/>
      <c r="FN89" s="161"/>
      <c r="FO89" s="161"/>
      <c r="FP89" s="161"/>
      <c r="FQ89" s="161"/>
      <c r="FR89" s="161"/>
      <c r="FS89" s="161"/>
      <c r="FT89" s="161"/>
      <c r="FU89" s="161"/>
      <c r="FV89" s="161"/>
      <c r="FW89" s="161"/>
      <c r="FX89" s="161"/>
      <c r="FY89" s="161"/>
      <c r="FZ89" s="161"/>
      <c r="GA89" s="161"/>
      <c r="GB89" s="161"/>
      <c r="GC89" s="161"/>
      <c r="GD89" s="161"/>
      <c r="GE89" s="161"/>
      <c r="GF89" s="161"/>
      <c r="GG89" s="161"/>
      <c r="GH89" s="161"/>
      <c r="GI89" s="161"/>
      <c r="GJ89" s="161"/>
      <c r="GK89" s="161"/>
      <c r="GL89" s="161"/>
      <c r="GM89" s="161"/>
      <c r="GN89" s="161"/>
      <c r="GO89" s="161"/>
      <c r="GP89" s="161"/>
      <c r="GQ89" s="161"/>
      <c r="GR89" s="161"/>
      <c r="GS89" s="161"/>
      <c r="GT89" s="161"/>
      <c r="GU89" s="161"/>
      <c r="GV89" s="161"/>
    </row>
    <row r="90" spans="1:204" ht="15" customHeight="1">
      <c r="A90" s="132"/>
      <c r="B90" s="132"/>
      <c r="C90" s="185"/>
      <c r="D90" s="271"/>
      <c r="E90" s="271"/>
      <c r="F90" s="271"/>
      <c r="G90" s="271"/>
      <c r="H90" s="271"/>
      <c r="I90" s="271"/>
      <c r="J90" s="271"/>
      <c r="K90" s="271"/>
      <c r="L90" s="271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61"/>
      <c r="EH90" s="161"/>
      <c r="EI90" s="161"/>
      <c r="EJ90" s="161"/>
      <c r="EK90" s="161"/>
      <c r="EL90" s="161"/>
      <c r="EM90" s="161"/>
      <c r="EN90" s="161"/>
      <c r="EO90" s="161"/>
      <c r="EP90" s="161"/>
      <c r="EQ90" s="161"/>
      <c r="ER90" s="218"/>
      <c r="ES90" s="161"/>
      <c r="ET90" s="161"/>
      <c r="EU90" s="161"/>
      <c r="EV90" s="161"/>
      <c r="EW90" s="161"/>
      <c r="EX90" s="161"/>
      <c r="EY90" s="161"/>
      <c r="EZ90" s="161"/>
      <c r="FA90" s="161"/>
      <c r="FB90" s="161"/>
      <c r="FC90" s="161"/>
      <c r="FD90" s="161"/>
      <c r="FE90" s="161"/>
      <c r="FF90" s="161"/>
      <c r="FG90" s="161"/>
      <c r="FH90" s="161"/>
      <c r="FI90" s="161"/>
      <c r="FJ90" s="161"/>
      <c r="FK90" s="161"/>
      <c r="FL90" s="161"/>
      <c r="FM90" s="161"/>
      <c r="FN90" s="161"/>
      <c r="FO90" s="161"/>
      <c r="FP90" s="161"/>
      <c r="FQ90" s="161"/>
      <c r="FR90" s="161"/>
      <c r="FS90" s="161"/>
      <c r="FT90" s="161"/>
      <c r="FU90" s="161"/>
      <c r="FV90" s="161"/>
      <c r="FW90" s="161"/>
      <c r="FX90" s="161"/>
      <c r="FY90" s="161"/>
      <c r="FZ90" s="161"/>
      <c r="GA90" s="161"/>
      <c r="GB90" s="161"/>
      <c r="GC90" s="161"/>
      <c r="GD90" s="161"/>
      <c r="GE90" s="161"/>
      <c r="GF90" s="161"/>
      <c r="GG90" s="161"/>
      <c r="GH90" s="161"/>
      <c r="GI90" s="161"/>
      <c r="GJ90" s="161"/>
      <c r="GK90" s="161"/>
      <c r="GL90" s="161"/>
      <c r="GM90" s="161"/>
      <c r="GN90" s="161"/>
      <c r="GO90" s="161"/>
      <c r="GP90" s="161"/>
      <c r="GQ90" s="161"/>
      <c r="GR90" s="161"/>
      <c r="GS90" s="161"/>
      <c r="GT90" s="161"/>
      <c r="GU90" s="161"/>
      <c r="GV90" s="161"/>
    </row>
    <row r="91" spans="1:204" ht="15" customHeight="1">
      <c r="A91" s="132"/>
      <c r="B91" s="132"/>
      <c r="C91" s="185"/>
      <c r="D91" s="271"/>
      <c r="E91" s="271"/>
      <c r="F91" s="271"/>
      <c r="G91" s="271"/>
      <c r="H91" s="271"/>
      <c r="I91" s="271"/>
      <c r="J91" s="271"/>
      <c r="K91" s="271"/>
      <c r="L91" s="271"/>
      <c r="M91" s="263"/>
      <c r="N91" s="134"/>
      <c r="O91" s="134"/>
      <c r="P91" s="134"/>
      <c r="Q91" s="134"/>
      <c r="R91" s="134"/>
      <c r="S91" s="134"/>
      <c r="T91" s="134"/>
      <c r="U91" s="134"/>
      <c r="V91" s="134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61"/>
      <c r="CL91" s="161"/>
      <c r="CM91" s="161"/>
      <c r="CN91" s="161"/>
      <c r="CO91" s="161"/>
      <c r="CP91" s="161"/>
      <c r="CQ91" s="161"/>
      <c r="CR91" s="161"/>
      <c r="CS91" s="161"/>
      <c r="CT91" s="161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  <c r="DG91" s="161"/>
      <c r="DH91" s="161"/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61"/>
      <c r="EH91" s="161"/>
      <c r="EI91" s="161"/>
      <c r="EJ91" s="161"/>
      <c r="EK91" s="161"/>
      <c r="EL91" s="161"/>
      <c r="EM91" s="161"/>
      <c r="EN91" s="161"/>
      <c r="EO91" s="161"/>
      <c r="EP91" s="161"/>
      <c r="EQ91" s="161"/>
      <c r="ER91" s="218"/>
      <c r="ES91" s="161"/>
      <c r="ET91" s="161"/>
      <c r="EU91" s="161"/>
      <c r="EV91" s="161"/>
      <c r="EW91" s="161"/>
      <c r="EX91" s="161"/>
      <c r="EY91" s="161"/>
      <c r="EZ91" s="161"/>
      <c r="FA91" s="161"/>
      <c r="FB91" s="161"/>
      <c r="FC91" s="161"/>
      <c r="FD91" s="161"/>
      <c r="FE91" s="161"/>
      <c r="FF91" s="161"/>
      <c r="FG91" s="161"/>
      <c r="FH91" s="161"/>
      <c r="FI91" s="161"/>
      <c r="FJ91" s="161"/>
      <c r="FK91" s="161"/>
      <c r="FL91" s="161"/>
      <c r="FM91" s="161"/>
      <c r="FN91" s="161"/>
      <c r="FO91" s="161"/>
      <c r="FP91" s="161"/>
      <c r="FQ91" s="161"/>
      <c r="FR91" s="161"/>
      <c r="FS91" s="161"/>
      <c r="FT91" s="161"/>
      <c r="FU91" s="161"/>
      <c r="FV91" s="161"/>
      <c r="FW91" s="161"/>
      <c r="FX91" s="161"/>
      <c r="FY91" s="161"/>
      <c r="FZ91" s="161"/>
      <c r="GA91" s="161"/>
      <c r="GB91" s="161"/>
      <c r="GC91" s="161"/>
      <c r="GD91" s="161"/>
      <c r="GE91" s="161"/>
      <c r="GF91" s="161"/>
      <c r="GG91" s="161"/>
      <c r="GH91" s="161"/>
      <c r="GI91" s="161"/>
      <c r="GJ91" s="161"/>
      <c r="GK91" s="161"/>
      <c r="GL91" s="161"/>
      <c r="GM91" s="161"/>
      <c r="GN91" s="161"/>
      <c r="GO91" s="161"/>
      <c r="GP91" s="161"/>
      <c r="GQ91" s="161"/>
      <c r="GR91" s="161"/>
      <c r="GS91" s="161"/>
      <c r="GT91" s="161"/>
      <c r="GU91" s="161"/>
      <c r="GV91" s="161"/>
    </row>
    <row r="92" spans="1:204" ht="15" customHeight="1">
      <c r="A92" s="132"/>
      <c r="B92" s="132"/>
      <c r="C92" s="185"/>
      <c r="D92" s="271"/>
      <c r="E92" s="271"/>
      <c r="F92" s="271"/>
      <c r="G92" s="271"/>
      <c r="H92" s="271"/>
      <c r="I92" s="271"/>
      <c r="J92" s="271"/>
      <c r="K92" s="271"/>
      <c r="L92" s="271"/>
      <c r="M92" s="263"/>
      <c r="N92" s="134"/>
      <c r="O92" s="134"/>
      <c r="P92" s="134"/>
      <c r="Q92" s="134"/>
      <c r="R92" s="134"/>
      <c r="S92" s="134"/>
      <c r="T92" s="134"/>
      <c r="U92" s="134"/>
      <c r="V92" s="134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  <c r="DG92" s="161"/>
      <c r="DH92" s="161"/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61"/>
      <c r="EH92" s="161"/>
      <c r="EI92" s="161"/>
      <c r="EJ92" s="161"/>
      <c r="EK92" s="161"/>
      <c r="EL92" s="161"/>
      <c r="EM92" s="161"/>
      <c r="EN92" s="161"/>
      <c r="EO92" s="161"/>
      <c r="EP92" s="161"/>
      <c r="EQ92" s="161"/>
      <c r="ER92" s="218"/>
      <c r="ES92" s="161"/>
      <c r="ET92" s="161"/>
      <c r="EU92" s="161"/>
      <c r="EV92" s="161"/>
      <c r="EW92" s="161"/>
      <c r="EX92" s="161"/>
      <c r="EY92" s="161"/>
      <c r="EZ92" s="161"/>
      <c r="FA92" s="161"/>
      <c r="FB92" s="161"/>
      <c r="FC92" s="161"/>
      <c r="FD92" s="161"/>
      <c r="FE92" s="161"/>
      <c r="FF92" s="161"/>
      <c r="FG92" s="161"/>
      <c r="FH92" s="161"/>
      <c r="FI92" s="161"/>
      <c r="FJ92" s="161"/>
      <c r="FK92" s="161"/>
      <c r="FL92" s="161"/>
      <c r="FM92" s="161"/>
      <c r="FN92" s="161"/>
      <c r="FO92" s="161"/>
      <c r="FP92" s="161"/>
      <c r="FQ92" s="161"/>
      <c r="FR92" s="161"/>
      <c r="FS92" s="161"/>
      <c r="FT92" s="161"/>
      <c r="FU92" s="161"/>
      <c r="FV92" s="161"/>
      <c r="FW92" s="161"/>
      <c r="FX92" s="161"/>
      <c r="FY92" s="161"/>
      <c r="FZ92" s="161"/>
      <c r="GA92" s="161"/>
      <c r="GB92" s="161"/>
      <c r="GC92" s="161"/>
      <c r="GD92" s="161"/>
      <c r="GE92" s="161"/>
      <c r="GF92" s="161"/>
      <c r="GG92" s="161"/>
      <c r="GH92" s="161"/>
      <c r="GI92" s="161"/>
      <c r="GJ92" s="161"/>
      <c r="GK92" s="161"/>
      <c r="GL92" s="161"/>
      <c r="GM92" s="161"/>
      <c r="GN92" s="161"/>
      <c r="GO92" s="161"/>
      <c r="GP92" s="161"/>
      <c r="GQ92" s="161"/>
      <c r="GR92" s="161"/>
      <c r="GS92" s="161"/>
      <c r="GT92" s="161"/>
      <c r="GU92" s="161"/>
      <c r="GV92" s="161"/>
    </row>
    <row r="93" spans="1:204" ht="15" customHeight="1">
      <c r="A93" s="132"/>
      <c r="B93" s="132"/>
      <c r="C93" s="185"/>
      <c r="D93" s="271"/>
      <c r="E93" s="271"/>
      <c r="F93" s="271"/>
      <c r="G93" s="271"/>
      <c r="H93" s="271"/>
      <c r="I93" s="271"/>
      <c r="J93" s="271"/>
      <c r="K93" s="271"/>
      <c r="L93" s="271"/>
      <c r="M93" s="263"/>
      <c r="N93" s="134"/>
      <c r="O93" s="134"/>
      <c r="P93" s="134"/>
      <c r="Q93" s="134"/>
      <c r="R93" s="134"/>
      <c r="S93" s="134"/>
      <c r="T93" s="134"/>
      <c r="U93" s="134"/>
      <c r="V93" s="134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1"/>
      <c r="CO93" s="161"/>
      <c r="CP93" s="161"/>
      <c r="CQ93" s="161"/>
      <c r="CR93" s="161"/>
      <c r="CS93" s="161"/>
      <c r="CT93" s="161"/>
      <c r="CU93" s="161"/>
      <c r="CV93" s="161"/>
      <c r="CW93" s="161"/>
      <c r="CX93" s="161"/>
      <c r="CY93" s="161"/>
      <c r="CZ93" s="161"/>
      <c r="DA93" s="161"/>
      <c r="DB93" s="161"/>
      <c r="DC93" s="161"/>
      <c r="DD93" s="161"/>
      <c r="DE93" s="161"/>
      <c r="DF93" s="161"/>
      <c r="DG93" s="161"/>
      <c r="DH93" s="161"/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61"/>
      <c r="EH93" s="161"/>
      <c r="EI93" s="161"/>
      <c r="EJ93" s="161"/>
      <c r="EK93" s="161"/>
      <c r="EL93" s="161"/>
      <c r="EM93" s="161"/>
      <c r="EN93" s="161"/>
      <c r="EO93" s="161"/>
      <c r="EP93" s="161"/>
      <c r="EQ93" s="161"/>
      <c r="ER93" s="218"/>
      <c r="ES93" s="161"/>
      <c r="ET93" s="161"/>
      <c r="EU93" s="161"/>
      <c r="EV93" s="161"/>
      <c r="EW93" s="161"/>
      <c r="EX93" s="161"/>
      <c r="EY93" s="161"/>
      <c r="EZ93" s="161"/>
      <c r="FA93" s="161"/>
      <c r="FB93" s="161"/>
      <c r="FC93" s="161"/>
      <c r="FD93" s="161"/>
      <c r="FE93" s="161"/>
      <c r="FF93" s="161"/>
      <c r="FG93" s="161"/>
      <c r="FH93" s="161"/>
      <c r="FI93" s="161"/>
      <c r="FJ93" s="161"/>
      <c r="FK93" s="161"/>
      <c r="FL93" s="161"/>
      <c r="FM93" s="161"/>
      <c r="FN93" s="161"/>
      <c r="FO93" s="161"/>
      <c r="FP93" s="161"/>
      <c r="FQ93" s="161"/>
      <c r="FR93" s="161"/>
      <c r="FS93" s="161"/>
      <c r="FT93" s="161"/>
      <c r="FU93" s="161"/>
      <c r="FV93" s="161"/>
      <c r="FW93" s="161"/>
      <c r="FX93" s="161"/>
      <c r="FY93" s="161"/>
      <c r="FZ93" s="161"/>
      <c r="GA93" s="161"/>
      <c r="GB93" s="161"/>
      <c r="GC93" s="161"/>
      <c r="GD93" s="161"/>
      <c r="GE93" s="161"/>
      <c r="GF93" s="161"/>
      <c r="GG93" s="161"/>
      <c r="GH93" s="161"/>
      <c r="GI93" s="161"/>
      <c r="GJ93" s="161"/>
      <c r="GK93" s="161"/>
      <c r="GL93" s="161"/>
      <c r="GM93" s="161"/>
      <c r="GN93" s="161"/>
      <c r="GO93" s="161"/>
      <c r="GP93" s="161"/>
      <c r="GQ93" s="161"/>
      <c r="GR93" s="161"/>
      <c r="GS93" s="161"/>
      <c r="GT93" s="161"/>
      <c r="GU93" s="161"/>
      <c r="GV93" s="161"/>
    </row>
    <row r="94" spans="1:204" ht="15" customHeight="1">
      <c r="A94" s="132"/>
      <c r="B94" s="132"/>
      <c r="C94" s="185"/>
      <c r="D94" s="271"/>
      <c r="E94" s="271"/>
      <c r="F94" s="271"/>
      <c r="G94" s="271"/>
      <c r="H94" s="271"/>
      <c r="I94" s="271"/>
      <c r="J94" s="271"/>
      <c r="K94" s="271"/>
      <c r="L94" s="271"/>
      <c r="M94" s="263"/>
      <c r="N94" s="134"/>
      <c r="O94" s="134"/>
      <c r="P94" s="134"/>
      <c r="Q94" s="134"/>
      <c r="R94" s="134"/>
      <c r="S94" s="134"/>
      <c r="T94" s="134"/>
      <c r="U94" s="134"/>
      <c r="V94" s="134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61"/>
      <c r="BY94" s="161"/>
      <c r="BZ94" s="161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61"/>
      <c r="CL94" s="161"/>
      <c r="CM94" s="161"/>
      <c r="CN94" s="161"/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61"/>
      <c r="EH94" s="161"/>
      <c r="EI94" s="161"/>
      <c r="EJ94" s="161"/>
      <c r="EK94" s="161"/>
      <c r="EL94" s="161"/>
      <c r="EM94" s="161"/>
      <c r="EN94" s="161"/>
      <c r="EO94" s="161"/>
      <c r="EP94" s="161"/>
      <c r="EQ94" s="161"/>
      <c r="ER94" s="218"/>
      <c r="ES94" s="161"/>
      <c r="ET94" s="161"/>
      <c r="EU94" s="161"/>
      <c r="EV94" s="161"/>
      <c r="EW94" s="161"/>
      <c r="EX94" s="161"/>
      <c r="EY94" s="161"/>
      <c r="EZ94" s="161"/>
      <c r="FA94" s="161"/>
      <c r="FB94" s="161"/>
      <c r="FC94" s="161"/>
      <c r="FD94" s="161"/>
      <c r="FE94" s="161"/>
      <c r="FF94" s="161"/>
      <c r="FG94" s="161"/>
      <c r="FH94" s="161"/>
      <c r="FI94" s="161"/>
      <c r="FJ94" s="161"/>
      <c r="FK94" s="161"/>
      <c r="FL94" s="161"/>
      <c r="FM94" s="161"/>
      <c r="FN94" s="161"/>
      <c r="FO94" s="161"/>
      <c r="FP94" s="161"/>
      <c r="FQ94" s="161"/>
      <c r="FR94" s="161"/>
      <c r="FS94" s="161"/>
      <c r="FT94" s="161"/>
      <c r="FU94" s="161"/>
      <c r="FV94" s="161"/>
      <c r="FW94" s="161"/>
      <c r="FX94" s="161"/>
      <c r="FY94" s="161"/>
      <c r="FZ94" s="161"/>
      <c r="GA94" s="161"/>
      <c r="GB94" s="161"/>
      <c r="GC94" s="161"/>
      <c r="GD94" s="161"/>
      <c r="GE94" s="161"/>
      <c r="GF94" s="161"/>
      <c r="GG94" s="161"/>
      <c r="GH94" s="161"/>
      <c r="GI94" s="161"/>
      <c r="GJ94" s="161"/>
      <c r="GK94" s="161"/>
      <c r="GL94" s="161"/>
      <c r="GM94" s="161"/>
      <c r="GN94" s="161"/>
      <c r="GO94" s="161"/>
      <c r="GP94" s="161"/>
      <c r="GQ94" s="161"/>
      <c r="GR94" s="161"/>
      <c r="GS94" s="161"/>
      <c r="GT94" s="161"/>
      <c r="GU94" s="161"/>
      <c r="GV94" s="161"/>
    </row>
    <row r="95" spans="1:204" ht="15" customHeight="1">
      <c r="A95" s="132"/>
      <c r="B95" s="132"/>
      <c r="C95" s="185"/>
      <c r="D95" s="271"/>
      <c r="E95" s="271"/>
      <c r="F95" s="271"/>
      <c r="G95" s="271"/>
      <c r="H95" s="271"/>
      <c r="I95" s="271"/>
      <c r="J95" s="271"/>
      <c r="K95" s="271"/>
      <c r="L95" s="271"/>
      <c r="M95" s="263"/>
      <c r="N95" s="134"/>
      <c r="O95" s="134"/>
      <c r="P95" s="134"/>
      <c r="Q95" s="134"/>
      <c r="R95" s="134"/>
      <c r="S95" s="134"/>
      <c r="T95" s="134"/>
      <c r="U95" s="134"/>
      <c r="V95" s="134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161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61"/>
      <c r="CL95" s="161"/>
      <c r="CM95" s="161"/>
      <c r="CN95" s="161"/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  <c r="DG95" s="161"/>
      <c r="DH95" s="161"/>
      <c r="DI95" s="161"/>
      <c r="DJ95" s="161"/>
      <c r="DK95" s="161"/>
      <c r="DL95" s="161"/>
      <c r="DM95" s="161"/>
      <c r="DN95" s="161"/>
      <c r="DO95" s="161"/>
      <c r="DP95" s="161"/>
      <c r="DQ95" s="161"/>
      <c r="DR95" s="161"/>
      <c r="DS95" s="161"/>
      <c r="DT95" s="161"/>
      <c r="DU95" s="161"/>
      <c r="DV95" s="161"/>
      <c r="DW95" s="161"/>
      <c r="DX95" s="161"/>
      <c r="DY95" s="161"/>
      <c r="DZ95" s="161"/>
      <c r="EA95" s="161"/>
      <c r="EB95" s="161"/>
      <c r="EC95" s="161"/>
      <c r="ED95" s="161"/>
      <c r="EE95" s="161"/>
      <c r="EF95" s="161"/>
      <c r="EG95" s="161"/>
      <c r="EH95" s="161"/>
      <c r="EI95" s="161"/>
      <c r="EJ95" s="161"/>
      <c r="EK95" s="161"/>
      <c r="EL95" s="161"/>
      <c r="EM95" s="161"/>
      <c r="EN95" s="161"/>
      <c r="EO95" s="161"/>
      <c r="EP95" s="161"/>
      <c r="EQ95" s="161"/>
      <c r="ER95" s="218"/>
      <c r="ES95" s="161"/>
      <c r="ET95" s="161"/>
      <c r="EU95" s="161"/>
      <c r="EV95" s="161"/>
      <c r="EW95" s="161"/>
      <c r="EX95" s="161"/>
      <c r="EY95" s="161"/>
      <c r="EZ95" s="161"/>
      <c r="FA95" s="161"/>
      <c r="FB95" s="161"/>
      <c r="FC95" s="161"/>
      <c r="FD95" s="161"/>
      <c r="FE95" s="161"/>
      <c r="FF95" s="161"/>
      <c r="FG95" s="161"/>
      <c r="FH95" s="161"/>
      <c r="FI95" s="161"/>
      <c r="FJ95" s="161"/>
      <c r="FK95" s="161"/>
      <c r="FL95" s="161"/>
      <c r="FM95" s="161"/>
      <c r="FN95" s="161"/>
      <c r="FO95" s="161"/>
      <c r="FP95" s="161"/>
      <c r="FQ95" s="161"/>
      <c r="FR95" s="161"/>
      <c r="FS95" s="161"/>
      <c r="FT95" s="161"/>
      <c r="FU95" s="161"/>
      <c r="FV95" s="161"/>
      <c r="FW95" s="161"/>
      <c r="FX95" s="161"/>
      <c r="FY95" s="161"/>
      <c r="FZ95" s="161"/>
      <c r="GA95" s="161"/>
      <c r="GB95" s="161"/>
      <c r="GC95" s="161"/>
      <c r="GD95" s="161"/>
      <c r="GE95" s="161"/>
      <c r="GF95" s="161"/>
      <c r="GG95" s="161"/>
      <c r="GH95" s="161"/>
      <c r="GI95" s="161"/>
      <c r="GJ95" s="161"/>
      <c r="GK95" s="161"/>
      <c r="GL95" s="161"/>
      <c r="GM95" s="161"/>
      <c r="GN95" s="161"/>
      <c r="GO95" s="161"/>
      <c r="GP95" s="161"/>
      <c r="GQ95" s="161"/>
      <c r="GR95" s="161"/>
      <c r="GS95" s="161"/>
      <c r="GT95" s="161"/>
      <c r="GU95" s="161"/>
      <c r="GV95" s="161"/>
    </row>
    <row r="96" spans="1:204" ht="15" customHeight="1">
      <c r="A96" s="132"/>
      <c r="B96" s="132"/>
      <c r="C96" s="185"/>
      <c r="D96" s="271"/>
      <c r="E96" s="271"/>
      <c r="F96" s="271"/>
      <c r="G96" s="271"/>
      <c r="H96" s="271"/>
      <c r="I96" s="271"/>
      <c r="J96" s="271"/>
      <c r="K96" s="271"/>
      <c r="L96" s="271"/>
      <c r="M96" s="263"/>
      <c r="N96" s="134"/>
      <c r="O96" s="134"/>
      <c r="P96" s="134"/>
      <c r="Q96" s="134"/>
      <c r="R96" s="134"/>
      <c r="S96" s="134"/>
      <c r="T96" s="134"/>
      <c r="U96" s="134"/>
      <c r="V96" s="134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61"/>
      <c r="EH96" s="161"/>
      <c r="EI96" s="161"/>
      <c r="EJ96" s="161"/>
      <c r="EK96" s="161"/>
      <c r="EL96" s="161"/>
      <c r="EM96" s="161"/>
      <c r="EN96" s="161"/>
      <c r="EO96" s="161"/>
      <c r="EP96" s="161"/>
      <c r="EQ96" s="161"/>
      <c r="ER96" s="218"/>
      <c r="ES96" s="161"/>
      <c r="ET96" s="161"/>
      <c r="EU96" s="161"/>
      <c r="EV96" s="161"/>
      <c r="EW96" s="161"/>
      <c r="EX96" s="161"/>
      <c r="EY96" s="161"/>
      <c r="EZ96" s="161"/>
      <c r="FA96" s="161"/>
      <c r="FB96" s="161"/>
      <c r="FC96" s="161"/>
      <c r="FD96" s="161"/>
      <c r="FE96" s="161"/>
      <c r="FF96" s="161"/>
      <c r="FG96" s="161"/>
      <c r="FH96" s="161"/>
      <c r="FI96" s="161"/>
      <c r="FJ96" s="161"/>
      <c r="FK96" s="161"/>
      <c r="FL96" s="161"/>
      <c r="FM96" s="161"/>
      <c r="FN96" s="161"/>
      <c r="FO96" s="161"/>
      <c r="FP96" s="161"/>
      <c r="FQ96" s="161"/>
      <c r="FR96" s="161"/>
      <c r="FS96" s="161"/>
      <c r="FT96" s="161"/>
      <c r="FU96" s="161"/>
      <c r="FV96" s="161"/>
      <c r="FW96" s="161"/>
      <c r="FX96" s="161"/>
      <c r="FY96" s="161"/>
      <c r="FZ96" s="161"/>
      <c r="GA96" s="161"/>
      <c r="GB96" s="161"/>
      <c r="GC96" s="161"/>
      <c r="GD96" s="161"/>
      <c r="GE96" s="161"/>
      <c r="GF96" s="161"/>
      <c r="GG96" s="161"/>
      <c r="GH96" s="161"/>
      <c r="GI96" s="161"/>
      <c r="GJ96" s="161"/>
      <c r="GK96" s="161"/>
      <c r="GL96" s="161"/>
      <c r="GM96" s="161"/>
      <c r="GN96" s="161"/>
      <c r="GO96" s="161"/>
      <c r="GP96" s="161"/>
      <c r="GQ96" s="161"/>
      <c r="GR96" s="161"/>
      <c r="GS96" s="161"/>
      <c r="GT96" s="161"/>
      <c r="GU96" s="161"/>
      <c r="GV96" s="161"/>
    </row>
    <row r="97" spans="1:204" ht="15" customHeight="1">
      <c r="A97" s="132"/>
      <c r="B97" s="132"/>
      <c r="C97" s="185"/>
      <c r="D97" s="134"/>
      <c r="E97" s="134"/>
      <c r="F97" s="134"/>
      <c r="G97" s="134"/>
      <c r="H97" s="134"/>
      <c r="I97" s="134"/>
      <c r="J97" s="134"/>
      <c r="K97" s="134"/>
      <c r="L97" s="134"/>
      <c r="M97" s="263"/>
      <c r="N97" s="134"/>
      <c r="O97" s="134"/>
      <c r="P97" s="134"/>
      <c r="Q97" s="134"/>
      <c r="R97" s="134"/>
      <c r="S97" s="134"/>
      <c r="T97" s="134"/>
      <c r="U97" s="134"/>
      <c r="V97" s="134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1"/>
      <c r="BN97" s="161"/>
      <c r="BO97" s="161"/>
      <c r="BP97" s="161"/>
      <c r="BQ97" s="161"/>
      <c r="BR97" s="161"/>
      <c r="BS97" s="161"/>
      <c r="BT97" s="161"/>
      <c r="BU97" s="161"/>
      <c r="BV97" s="161"/>
      <c r="BW97" s="161"/>
      <c r="BX97" s="161"/>
      <c r="BY97" s="161"/>
      <c r="BZ97" s="161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61"/>
      <c r="CL97" s="161"/>
      <c r="CM97" s="161"/>
      <c r="CN97" s="161"/>
      <c r="CO97" s="161"/>
      <c r="CP97" s="161"/>
      <c r="CQ97" s="161"/>
      <c r="CR97" s="161"/>
      <c r="CS97" s="161"/>
      <c r="CT97" s="161"/>
      <c r="CU97" s="161"/>
      <c r="CV97" s="161"/>
      <c r="CW97" s="161"/>
      <c r="CX97" s="161"/>
      <c r="CY97" s="161"/>
      <c r="CZ97" s="161"/>
      <c r="DA97" s="161"/>
      <c r="DB97" s="161"/>
      <c r="DC97" s="161"/>
      <c r="DD97" s="161"/>
      <c r="DE97" s="161"/>
      <c r="DF97" s="161"/>
      <c r="DG97" s="161"/>
      <c r="DH97" s="161"/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61"/>
      <c r="EH97" s="161"/>
      <c r="EI97" s="161"/>
      <c r="EJ97" s="161"/>
      <c r="EK97" s="161"/>
      <c r="EL97" s="161"/>
      <c r="EM97" s="161"/>
      <c r="EN97" s="161"/>
      <c r="EO97" s="161"/>
      <c r="EP97" s="161"/>
      <c r="EQ97" s="161"/>
      <c r="ER97" s="218"/>
      <c r="ES97" s="161"/>
      <c r="ET97" s="161"/>
      <c r="EU97" s="161"/>
      <c r="EV97" s="161"/>
      <c r="EW97" s="161"/>
      <c r="EX97" s="161"/>
      <c r="EY97" s="161"/>
      <c r="EZ97" s="161"/>
      <c r="FA97" s="161"/>
      <c r="FB97" s="161"/>
      <c r="FC97" s="161"/>
      <c r="FD97" s="161"/>
      <c r="FE97" s="161"/>
      <c r="FF97" s="161"/>
      <c r="FG97" s="161"/>
      <c r="FH97" s="161"/>
      <c r="FI97" s="161"/>
      <c r="FJ97" s="161"/>
      <c r="FK97" s="161"/>
      <c r="FL97" s="161"/>
      <c r="FM97" s="161"/>
      <c r="FN97" s="161"/>
      <c r="FO97" s="161"/>
      <c r="FP97" s="161"/>
      <c r="FQ97" s="161"/>
      <c r="FR97" s="161"/>
      <c r="FS97" s="161"/>
      <c r="FT97" s="161"/>
      <c r="FU97" s="161"/>
      <c r="FV97" s="161"/>
      <c r="FW97" s="161"/>
      <c r="FX97" s="161"/>
      <c r="FY97" s="161"/>
      <c r="FZ97" s="161"/>
      <c r="GA97" s="161"/>
      <c r="GB97" s="161"/>
      <c r="GC97" s="161"/>
      <c r="GD97" s="161"/>
      <c r="GE97" s="161"/>
      <c r="GF97" s="161"/>
      <c r="GG97" s="161"/>
      <c r="GH97" s="161"/>
      <c r="GI97" s="161"/>
      <c r="GJ97" s="161"/>
      <c r="GK97" s="161"/>
      <c r="GL97" s="161"/>
      <c r="GM97" s="161"/>
      <c r="GN97" s="161"/>
      <c r="GO97" s="161"/>
      <c r="GP97" s="161"/>
      <c r="GQ97" s="161"/>
      <c r="GR97" s="161"/>
      <c r="GS97" s="161"/>
      <c r="GT97" s="161"/>
      <c r="GU97" s="161"/>
      <c r="GV97" s="161"/>
    </row>
    <row r="98" spans="1:204" ht="15" customHeight="1">
      <c r="A98" s="132"/>
      <c r="B98" s="132"/>
      <c r="C98" s="185"/>
      <c r="D98" s="134"/>
      <c r="E98" s="134"/>
      <c r="F98" s="134"/>
      <c r="G98" s="134"/>
      <c r="H98" s="134"/>
      <c r="I98" s="134"/>
      <c r="J98" s="134"/>
      <c r="K98" s="134"/>
      <c r="L98" s="134"/>
      <c r="M98" s="263"/>
      <c r="N98" s="134"/>
      <c r="O98" s="134"/>
      <c r="P98" s="134"/>
      <c r="Q98" s="134"/>
      <c r="R98" s="134"/>
      <c r="S98" s="134"/>
      <c r="T98" s="134"/>
      <c r="U98" s="134"/>
      <c r="V98" s="134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61"/>
      <c r="EH98" s="161"/>
      <c r="EI98" s="161"/>
      <c r="EJ98" s="161"/>
      <c r="EK98" s="161"/>
      <c r="EL98" s="161"/>
      <c r="EM98" s="161"/>
      <c r="EN98" s="161"/>
      <c r="EO98" s="161"/>
      <c r="EP98" s="161"/>
      <c r="EQ98" s="161"/>
      <c r="ER98" s="218"/>
      <c r="ES98" s="161"/>
      <c r="ET98" s="161"/>
      <c r="EU98" s="161"/>
      <c r="EV98" s="161"/>
      <c r="EW98" s="161"/>
      <c r="EX98" s="161"/>
      <c r="EY98" s="161"/>
      <c r="EZ98" s="161"/>
      <c r="FA98" s="161"/>
      <c r="FB98" s="161"/>
      <c r="FC98" s="161"/>
      <c r="FD98" s="161"/>
      <c r="FE98" s="161"/>
      <c r="FF98" s="161"/>
      <c r="FG98" s="161"/>
      <c r="FH98" s="161"/>
      <c r="FI98" s="161"/>
      <c r="FJ98" s="161"/>
      <c r="FK98" s="161"/>
      <c r="FL98" s="161"/>
      <c r="FM98" s="161"/>
      <c r="FN98" s="161"/>
      <c r="FO98" s="161"/>
      <c r="FP98" s="161"/>
      <c r="FQ98" s="161"/>
      <c r="FR98" s="161"/>
      <c r="FS98" s="161"/>
      <c r="FT98" s="161"/>
      <c r="FU98" s="161"/>
      <c r="FV98" s="161"/>
      <c r="FW98" s="161"/>
      <c r="FX98" s="161"/>
      <c r="FY98" s="161"/>
      <c r="FZ98" s="161"/>
      <c r="GA98" s="161"/>
      <c r="GB98" s="161"/>
      <c r="GC98" s="161"/>
      <c r="GD98" s="161"/>
      <c r="GE98" s="161"/>
      <c r="GF98" s="161"/>
      <c r="GG98" s="161"/>
      <c r="GH98" s="161"/>
      <c r="GI98" s="161"/>
      <c r="GJ98" s="161"/>
      <c r="GK98" s="161"/>
      <c r="GL98" s="161"/>
      <c r="GM98" s="161"/>
      <c r="GN98" s="161"/>
      <c r="GO98" s="161"/>
      <c r="GP98" s="161"/>
      <c r="GQ98" s="161"/>
      <c r="GR98" s="161"/>
      <c r="GS98" s="161"/>
      <c r="GT98" s="161"/>
      <c r="GU98" s="161"/>
      <c r="GV98" s="161"/>
    </row>
    <row r="99" spans="1:204" ht="15" customHeight="1">
      <c r="A99" s="132"/>
      <c r="B99" s="132"/>
      <c r="C99" s="185"/>
      <c r="D99" s="134"/>
      <c r="E99" s="134"/>
      <c r="F99" s="134"/>
      <c r="G99" s="134"/>
      <c r="H99" s="134"/>
      <c r="I99" s="134"/>
      <c r="J99" s="134"/>
      <c r="K99" s="134"/>
      <c r="L99" s="134"/>
      <c r="M99" s="263"/>
      <c r="N99" s="134"/>
      <c r="O99" s="134"/>
      <c r="P99" s="134"/>
      <c r="Q99" s="134"/>
      <c r="R99" s="134"/>
      <c r="S99" s="134"/>
      <c r="T99" s="134"/>
      <c r="U99" s="134"/>
      <c r="V99" s="134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61"/>
      <c r="BY99" s="161"/>
      <c r="BZ99" s="161"/>
      <c r="CA99" s="161"/>
      <c r="CB99" s="161"/>
      <c r="CC99" s="161"/>
      <c r="CD99" s="161"/>
      <c r="CE99" s="161"/>
      <c r="CF99" s="161"/>
      <c r="CG99" s="161"/>
      <c r="CH99" s="161"/>
      <c r="CI99" s="161"/>
      <c r="CJ99" s="161"/>
      <c r="CK99" s="161"/>
      <c r="CL99" s="161"/>
      <c r="CM99" s="161"/>
      <c r="CN99" s="161"/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1"/>
      <c r="DD99" s="161"/>
      <c r="DE99" s="161"/>
      <c r="DF99" s="161"/>
      <c r="DG99" s="161"/>
      <c r="DH99" s="161"/>
      <c r="DI99" s="161"/>
      <c r="DJ99" s="161"/>
      <c r="DK99" s="161"/>
      <c r="DL99" s="161"/>
      <c r="DM99" s="161"/>
      <c r="DN99" s="161"/>
      <c r="DO99" s="161"/>
      <c r="DP99" s="161"/>
      <c r="DQ99" s="161"/>
      <c r="DR99" s="161"/>
      <c r="DS99" s="161"/>
      <c r="DT99" s="161"/>
      <c r="DU99" s="161"/>
      <c r="DV99" s="161"/>
      <c r="DW99" s="161"/>
      <c r="DX99" s="161"/>
      <c r="DY99" s="161"/>
      <c r="DZ99" s="161"/>
      <c r="EA99" s="161"/>
      <c r="EB99" s="161"/>
      <c r="EC99" s="161"/>
      <c r="ED99" s="161"/>
      <c r="EE99" s="161"/>
      <c r="EF99" s="161"/>
      <c r="EG99" s="161"/>
      <c r="EH99" s="161"/>
      <c r="EI99" s="161"/>
      <c r="EJ99" s="161"/>
      <c r="EK99" s="161"/>
      <c r="EL99" s="161"/>
      <c r="EM99" s="161"/>
      <c r="EN99" s="161"/>
      <c r="EO99" s="161"/>
      <c r="EP99" s="161"/>
      <c r="EQ99" s="161"/>
      <c r="ER99" s="218"/>
      <c r="ES99" s="161"/>
      <c r="ET99" s="161"/>
      <c r="EU99" s="161"/>
      <c r="EV99" s="161"/>
      <c r="EW99" s="161"/>
      <c r="EX99" s="161"/>
      <c r="EY99" s="161"/>
      <c r="EZ99" s="161"/>
      <c r="FA99" s="161"/>
      <c r="FB99" s="161"/>
      <c r="FC99" s="161"/>
      <c r="FD99" s="161"/>
      <c r="FE99" s="161"/>
      <c r="FF99" s="161"/>
      <c r="FG99" s="161"/>
      <c r="FH99" s="161"/>
      <c r="FI99" s="161"/>
      <c r="FJ99" s="161"/>
      <c r="FK99" s="161"/>
      <c r="FL99" s="161"/>
      <c r="FM99" s="161"/>
      <c r="FN99" s="161"/>
      <c r="FO99" s="161"/>
      <c r="FP99" s="161"/>
      <c r="FQ99" s="161"/>
      <c r="FR99" s="161"/>
      <c r="FS99" s="161"/>
      <c r="FT99" s="161"/>
      <c r="FU99" s="161"/>
      <c r="FV99" s="161"/>
      <c r="FW99" s="161"/>
      <c r="FX99" s="161"/>
      <c r="FY99" s="161"/>
      <c r="FZ99" s="161"/>
      <c r="GA99" s="161"/>
      <c r="GB99" s="161"/>
      <c r="GC99" s="161"/>
      <c r="GD99" s="161"/>
      <c r="GE99" s="161"/>
      <c r="GF99" s="161"/>
      <c r="GG99" s="161"/>
      <c r="GH99" s="161"/>
      <c r="GI99" s="161"/>
      <c r="GJ99" s="161"/>
      <c r="GK99" s="161"/>
      <c r="GL99" s="161"/>
      <c r="GM99" s="161"/>
      <c r="GN99" s="161"/>
      <c r="GO99" s="161"/>
      <c r="GP99" s="161"/>
      <c r="GQ99" s="161"/>
      <c r="GR99" s="161"/>
      <c r="GS99" s="161"/>
      <c r="GT99" s="161"/>
      <c r="GU99" s="161"/>
      <c r="GV99" s="161"/>
    </row>
    <row r="100" spans="1:204" ht="15" customHeight="1">
      <c r="A100" s="132"/>
      <c r="B100" s="132"/>
      <c r="C100" s="185"/>
      <c r="D100" s="134"/>
      <c r="E100" s="134"/>
      <c r="F100" s="134"/>
      <c r="G100" s="134"/>
      <c r="H100" s="134"/>
      <c r="I100" s="134"/>
      <c r="J100" s="134"/>
      <c r="K100" s="134"/>
      <c r="L100" s="134"/>
      <c r="M100" s="263"/>
      <c r="N100" s="134"/>
      <c r="O100" s="134"/>
      <c r="P100" s="134"/>
      <c r="Q100" s="134"/>
      <c r="R100" s="134"/>
      <c r="S100" s="134"/>
      <c r="T100" s="134"/>
      <c r="U100" s="134"/>
      <c r="V100" s="134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61"/>
      <c r="BY100" s="161"/>
      <c r="BZ100" s="161"/>
      <c r="CA100" s="161"/>
      <c r="CB100" s="161"/>
      <c r="CC100" s="161"/>
      <c r="CD100" s="161"/>
      <c r="CE100" s="161"/>
      <c r="CF100" s="161"/>
      <c r="CG100" s="161"/>
      <c r="CH100" s="161"/>
      <c r="CI100" s="161"/>
      <c r="CJ100" s="161"/>
      <c r="CK100" s="161"/>
      <c r="CL100" s="161"/>
      <c r="CM100" s="161"/>
      <c r="CN100" s="161"/>
      <c r="CO100" s="161"/>
      <c r="CP100" s="161"/>
      <c r="CQ100" s="161"/>
      <c r="CR100" s="161"/>
      <c r="CS100" s="161"/>
      <c r="CT100" s="161"/>
      <c r="CU100" s="161"/>
      <c r="CV100" s="161"/>
      <c r="CW100" s="161"/>
      <c r="CX100" s="161"/>
      <c r="CY100" s="161"/>
      <c r="CZ100" s="161"/>
      <c r="DA100" s="161"/>
      <c r="DB100" s="161"/>
      <c r="DC100" s="161"/>
      <c r="DD100" s="161"/>
      <c r="DE100" s="161"/>
      <c r="DF100" s="161"/>
      <c r="DG100" s="161"/>
      <c r="DH100" s="161"/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1"/>
      <c r="DX100" s="161"/>
      <c r="DY100" s="161"/>
      <c r="DZ100" s="161"/>
      <c r="EA100" s="161"/>
      <c r="EB100" s="161"/>
      <c r="EC100" s="161"/>
      <c r="ED100" s="161"/>
      <c r="EE100" s="161"/>
      <c r="EF100" s="161"/>
      <c r="EG100" s="161"/>
      <c r="EH100" s="161"/>
      <c r="EI100" s="161"/>
      <c r="EJ100" s="161"/>
      <c r="EK100" s="161"/>
      <c r="EL100" s="161"/>
      <c r="EM100" s="161"/>
      <c r="EN100" s="161"/>
      <c r="EO100" s="161"/>
      <c r="EP100" s="161"/>
      <c r="EQ100" s="161"/>
      <c r="ER100" s="218"/>
      <c r="ES100" s="161"/>
      <c r="ET100" s="161"/>
      <c r="EU100" s="161"/>
      <c r="EV100" s="161"/>
      <c r="EW100" s="161"/>
      <c r="EX100" s="161"/>
      <c r="EY100" s="161"/>
      <c r="EZ100" s="161"/>
      <c r="FA100" s="161"/>
      <c r="FB100" s="161"/>
      <c r="FC100" s="161"/>
      <c r="FD100" s="161"/>
      <c r="FE100" s="161"/>
      <c r="FF100" s="161"/>
      <c r="FG100" s="161"/>
      <c r="FH100" s="161"/>
      <c r="FI100" s="161"/>
      <c r="FJ100" s="161"/>
      <c r="FK100" s="161"/>
      <c r="FL100" s="161"/>
      <c r="FM100" s="161"/>
      <c r="FN100" s="161"/>
      <c r="FO100" s="161"/>
      <c r="FP100" s="161"/>
      <c r="FQ100" s="161"/>
      <c r="FR100" s="161"/>
      <c r="FS100" s="161"/>
      <c r="FT100" s="161"/>
      <c r="FU100" s="161"/>
      <c r="FV100" s="161"/>
      <c r="FW100" s="161"/>
      <c r="FX100" s="161"/>
      <c r="FY100" s="161"/>
      <c r="FZ100" s="161"/>
      <c r="GA100" s="161"/>
      <c r="GB100" s="161"/>
      <c r="GC100" s="161"/>
      <c r="GD100" s="161"/>
      <c r="GE100" s="161"/>
      <c r="GF100" s="161"/>
      <c r="GG100" s="161"/>
      <c r="GH100" s="161"/>
      <c r="GI100" s="161"/>
      <c r="GJ100" s="161"/>
      <c r="GK100" s="161"/>
      <c r="GL100" s="161"/>
      <c r="GM100" s="161"/>
      <c r="GN100" s="161"/>
      <c r="GO100" s="161"/>
      <c r="GP100" s="161"/>
      <c r="GQ100" s="161"/>
      <c r="GR100" s="161"/>
      <c r="GS100" s="161"/>
      <c r="GT100" s="161"/>
      <c r="GU100" s="161"/>
      <c r="GV100" s="161"/>
    </row>
    <row r="101" spans="1:204" ht="15" customHeight="1">
      <c r="A101" s="132"/>
      <c r="B101" s="132"/>
      <c r="C101" s="185"/>
      <c r="D101" s="134"/>
      <c r="E101" s="134"/>
      <c r="F101" s="134"/>
      <c r="G101" s="134"/>
      <c r="H101" s="134"/>
      <c r="I101" s="134"/>
      <c r="J101" s="134"/>
      <c r="K101" s="134"/>
      <c r="L101" s="134"/>
      <c r="M101" s="263"/>
      <c r="N101" s="134"/>
      <c r="O101" s="134"/>
      <c r="P101" s="134"/>
      <c r="Q101" s="134"/>
      <c r="R101" s="134"/>
      <c r="S101" s="134"/>
      <c r="T101" s="134"/>
      <c r="U101" s="134"/>
      <c r="V101" s="134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161"/>
      <c r="CG101" s="161"/>
      <c r="CH101" s="161"/>
      <c r="CI101" s="161"/>
      <c r="CJ101" s="161"/>
      <c r="CK101" s="161"/>
      <c r="CL101" s="161"/>
      <c r="CM101" s="161"/>
      <c r="CN101" s="161"/>
      <c r="CO101" s="161"/>
      <c r="CP101" s="161"/>
      <c r="CQ101" s="161"/>
      <c r="CR101" s="161"/>
      <c r="CS101" s="161"/>
      <c r="CT101" s="161"/>
      <c r="CU101" s="161"/>
      <c r="CV101" s="161"/>
      <c r="CW101" s="161"/>
      <c r="CX101" s="161"/>
      <c r="CY101" s="161"/>
      <c r="CZ101" s="161"/>
      <c r="DA101" s="161"/>
      <c r="DB101" s="161"/>
      <c r="DC101" s="161"/>
      <c r="DD101" s="161"/>
      <c r="DE101" s="161"/>
      <c r="DF101" s="161"/>
      <c r="DG101" s="161"/>
      <c r="DH101" s="161"/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1"/>
      <c r="DX101" s="161"/>
      <c r="DY101" s="161"/>
      <c r="DZ101" s="161"/>
      <c r="EA101" s="161"/>
      <c r="EB101" s="161"/>
      <c r="EC101" s="161"/>
      <c r="ED101" s="161"/>
      <c r="EE101" s="161"/>
      <c r="EF101" s="161"/>
      <c r="EG101" s="161"/>
      <c r="EH101" s="161"/>
      <c r="EI101" s="161"/>
      <c r="EJ101" s="161"/>
      <c r="EK101" s="161"/>
      <c r="EL101" s="161"/>
      <c r="EM101" s="161"/>
      <c r="EN101" s="161"/>
      <c r="EO101" s="161"/>
      <c r="EP101" s="161"/>
      <c r="EQ101" s="161"/>
      <c r="ER101" s="218"/>
      <c r="ES101" s="161"/>
      <c r="ET101" s="161"/>
      <c r="EU101" s="161"/>
      <c r="EV101" s="161"/>
      <c r="EW101" s="161"/>
      <c r="EX101" s="161"/>
      <c r="EY101" s="161"/>
      <c r="EZ101" s="161"/>
      <c r="FA101" s="161"/>
      <c r="FB101" s="161"/>
      <c r="FC101" s="161"/>
      <c r="FD101" s="161"/>
      <c r="FE101" s="161"/>
      <c r="FF101" s="161"/>
      <c r="FG101" s="161"/>
      <c r="FH101" s="161"/>
      <c r="FI101" s="161"/>
      <c r="FJ101" s="161"/>
      <c r="FK101" s="161"/>
      <c r="FL101" s="161"/>
      <c r="FM101" s="161"/>
      <c r="FN101" s="161"/>
      <c r="FO101" s="161"/>
      <c r="FP101" s="161"/>
      <c r="FQ101" s="161"/>
      <c r="FR101" s="161"/>
      <c r="FS101" s="161"/>
      <c r="FT101" s="161"/>
      <c r="FU101" s="161"/>
      <c r="FV101" s="161"/>
      <c r="FW101" s="161"/>
      <c r="FX101" s="161"/>
      <c r="FY101" s="161"/>
      <c r="FZ101" s="161"/>
      <c r="GA101" s="161"/>
      <c r="GB101" s="161"/>
      <c r="GC101" s="161"/>
      <c r="GD101" s="161"/>
      <c r="GE101" s="161"/>
      <c r="GF101" s="161"/>
      <c r="GG101" s="161"/>
      <c r="GH101" s="161"/>
      <c r="GI101" s="161"/>
      <c r="GJ101" s="161"/>
      <c r="GK101" s="161"/>
      <c r="GL101" s="161"/>
      <c r="GM101" s="161"/>
      <c r="GN101" s="161"/>
      <c r="GO101" s="161"/>
      <c r="GP101" s="161"/>
      <c r="GQ101" s="161"/>
      <c r="GR101" s="161"/>
      <c r="GS101" s="161"/>
      <c r="GT101" s="161"/>
      <c r="GU101" s="161"/>
      <c r="GV101" s="161"/>
    </row>
    <row r="102" spans="1:204" ht="15" customHeight="1">
      <c r="A102" s="132"/>
      <c r="B102" s="132"/>
      <c r="C102" s="185"/>
      <c r="D102" s="134"/>
      <c r="E102" s="134"/>
      <c r="F102" s="134"/>
      <c r="G102" s="134"/>
      <c r="H102" s="134"/>
      <c r="I102" s="134"/>
      <c r="J102" s="134"/>
      <c r="K102" s="134"/>
      <c r="L102" s="134"/>
      <c r="M102" s="263"/>
      <c r="N102" s="134"/>
      <c r="O102" s="134"/>
      <c r="P102" s="134"/>
      <c r="Q102" s="134"/>
      <c r="R102" s="134"/>
      <c r="S102" s="134"/>
      <c r="T102" s="134"/>
      <c r="U102" s="134"/>
      <c r="V102" s="134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61"/>
      <c r="CL102" s="161"/>
      <c r="CM102" s="161"/>
      <c r="CN102" s="161"/>
      <c r="CO102" s="161"/>
      <c r="CP102" s="161"/>
      <c r="CQ102" s="161"/>
      <c r="CR102" s="161"/>
      <c r="CS102" s="161"/>
      <c r="CT102" s="161"/>
      <c r="CU102" s="161"/>
      <c r="CV102" s="161"/>
      <c r="CW102" s="161"/>
      <c r="CX102" s="161"/>
      <c r="CY102" s="161"/>
      <c r="CZ102" s="161"/>
      <c r="DA102" s="161"/>
      <c r="DB102" s="161"/>
      <c r="DC102" s="161"/>
      <c r="DD102" s="161"/>
      <c r="DE102" s="161"/>
      <c r="DF102" s="161"/>
      <c r="DG102" s="161"/>
      <c r="DH102" s="161"/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1"/>
      <c r="DX102" s="161"/>
      <c r="DY102" s="161"/>
      <c r="DZ102" s="161"/>
      <c r="EA102" s="161"/>
      <c r="EB102" s="161"/>
      <c r="EC102" s="161"/>
      <c r="ED102" s="161"/>
      <c r="EE102" s="161"/>
      <c r="EF102" s="161"/>
      <c r="EG102" s="161"/>
      <c r="EH102" s="161"/>
      <c r="EI102" s="161"/>
      <c r="EJ102" s="161"/>
      <c r="EK102" s="161"/>
      <c r="EL102" s="161"/>
      <c r="EM102" s="161"/>
      <c r="EN102" s="161"/>
      <c r="EO102" s="161"/>
      <c r="EP102" s="161"/>
      <c r="EQ102" s="161"/>
      <c r="ER102" s="218"/>
      <c r="ES102" s="161"/>
      <c r="ET102" s="161"/>
      <c r="EU102" s="161"/>
      <c r="EV102" s="161"/>
      <c r="EW102" s="161"/>
      <c r="EX102" s="161"/>
      <c r="EY102" s="161"/>
      <c r="EZ102" s="161"/>
      <c r="FA102" s="161"/>
      <c r="FB102" s="161"/>
      <c r="FC102" s="161"/>
      <c r="FD102" s="161"/>
      <c r="FE102" s="161"/>
      <c r="FF102" s="161"/>
      <c r="FG102" s="161"/>
      <c r="FH102" s="161"/>
      <c r="FI102" s="161"/>
      <c r="FJ102" s="161"/>
      <c r="FK102" s="161"/>
      <c r="FL102" s="161"/>
      <c r="FM102" s="161"/>
      <c r="FN102" s="161"/>
      <c r="FO102" s="161"/>
      <c r="FP102" s="161"/>
      <c r="FQ102" s="161"/>
      <c r="FR102" s="161"/>
      <c r="FS102" s="161"/>
      <c r="FT102" s="161"/>
      <c r="FU102" s="161"/>
      <c r="FV102" s="161"/>
      <c r="FW102" s="161"/>
      <c r="FX102" s="161"/>
      <c r="FY102" s="161"/>
      <c r="FZ102" s="161"/>
      <c r="GA102" s="161"/>
      <c r="GB102" s="161"/>
      <c r="GC102" s="161"/>
      <c r="GD102" s="161"/>
      <c r="GE102" s="161"/>
      <c r="GF102" s="161"/>
      <c r="GG102" s="161"/>
      <c r="GH102" s="161"/>
      <c r="GI102" s="161"/>
      <c r="GJ102" s="161"/>
      <c r="GK102" s="161"/>
      <c r="GL102" s="161"/>
      <c r="GM102" s="161"/>
      <c r="GN102" s="161"/>
      <c r="GO102" s="161"/>
      <c r="GP102" s="161"/>
      <c r="GQ102" s="161"/>
      <c r="GR102" s="161"/>
      <c r="GS102" s="161"/>
      <c r="GT102" s="161"/>
      <c r="GU102" s="161"/>
      <c r="GV102" s="161"/>
    </row>
    <row r="103" spans="1:204" ht="15" customHeight="1">
      <c r="A103" s="132"/>
      <c r="B103" s="132"/>
      <c r="C103" s="185"/>
      <c r="D103" s="134"/>
      <c r="E103" s="134"/>
      <c r="F103" s="134"/>
      <c r="G103" s="134"/>
      <c r="H103" s="134"/>
      <c r="I103" s="134"/>
      <c r="J103" s="134"/>
      <c r="K103" s="134"/>
      <c r="L103" s="134"/>
      <c r="M103" s="263"/>
      <c r="N103" s="134"/>
      <c r="O103" s="134"/>
      <c r="P103" s="134"/>
      <c r="Q103" s="134"/>
      <c r="R103" s="134"/>
      <c r="S103" s="134"/>
      <c r="T103" s="134"/>
      <c r="U103" s="134"/>
      <c r="V103" s="134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  <c r="DG103" s="161"/>
      <c r="DH103" s="161"/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61"/>
      <c r="EH103" s="161"/>
      <c r="EI103" s="161"/>
      <c r="EJ103" s="161"/>
      <c r="EK103" s="161"/>
      <c r="EL103" s="161"/>
      <c r="EM103" s="161"/>
      <c r="EN103" s="161"/>
      <c r="EO103" s="161"/>
      <c r="EP103" s="161"/>
      <c r="EQ103" s="161"/>
      <c r="ER103" s="218"/>
      <c r="ES103" s="161"/>
      <c r="ET103" s="161"/>
      <c r="EU103" s="161"/>
      <c r="EV103" s="161"/>
      <c r="EW103" s="161"/>
      <c r="EX103" s="161"/>
      <c r="EY103" s="161"/>
      <c r="EZ103" s="161"/>
      <c r="FA103" s="161"/>
      <c r="FB103" s="161"/>
      <c r="FC103" s="161"/>
      <c r="FD103" s="161"/>
      <c r="FE103" s="161"/>
      <c r="FF103" s="161"/>
      <c r="FG103" s="161"/>
      <c r="FH103" s="161"/>
      <c r="FI103" s="161"/>
      <c r="FJ103" s="161"/>
      <c r="FK103" s="161"/>
      <c r="FL103" s="161"/>
      <c r="FM103" s="161"/>
      <c r="FN103" s="161"/>
      <c r="FO103" s="161"/>
      <c r="FP103" s="161"/>
      <c r="FQ103" s="161"/>
      <c r="FR103" s="161"/>
      <c r="FS103" s="161"/>
      <c r="FT103" s="161"/>
      <c r="FU103" s="161"/>
      <c r="FV103" s="161"/>
      <c r="FW103" s="161"/>
      <c r="FX103" s="161"/>
      <c r="FY103" s="161"/>
      <c r="FZ103" s="161"/>
      <c r="GA103" s="161"/>
      <c r="GB103" s="161"/>
      <c r="GC103" s="161"/>
      <c r="GD103" s="161"/>
      <c r="GE103" s="161"/>
      <c r="GF103" s="161"/>
      <c r="GG103" s="161"/>
      <c r="GH103" s="161"/>
      <c r="GI103" s="161"/>
      <c r="GJ103" s="161"/>
      <c r="GK103" s="161"/>
      <c r="GL103" s="161"/>
      <c r="GM103" s="161"/>
      <c r="GN103" s="161"/>
      <c r="GO103" s="161"/>
      <c r="GP103" s="161"/>
      <c r="GQ103" s="161"/>
      <c r="GR103" s="161"/>
      <c r="GS103" s="161"/>
      <c r="GT103" s="161"/>
      <c r="GU103" s="161"/>
      <c r="GV103" s="161"/>
    </row>
    <row r="104" spans="1:204" ht="15" customHeight="1">
      <c r="A104" s="132"/>
      <c r="B104" s="132"/>
      <c r="C104" s="185"/>
      <c r="D104" s="134"/>
      <c r="E104" s="134"/>
      <c r="F104" s="134"/>
      <c r="G104" s="134"/>
      <c r="H104" s="134"/>
      <c r="I104" s="134"/>
      <c r="J104" s="134"/>
      <c r="K104" s="134"/>
      <c r="L104" s="134"/>
      <c r="M104" s="263"/>
      <c r="N104" s="134"/>
      <c r="O104" s="134"/>
      <c r="P104" s="134"/>
      <c r="Q104" s="134"/>
      <c r="R104" s="134"/>
      <c r="S104" s="134"/>
      <c r="T104" s="134"/>
      <c r="U104" s="134"/>
      <c r="V104" s="134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61"/>
      <c r="CL104" s="161"/>
      <c r="CM104" s="161"/>
      <c r="CN104" s="161"/>
      <c r="CO104" s="161"/>
      <c r="CP104" s="161"/>
      <c r="CQ104" s="161"/>
      <c r="CR104" s="161"/>
      <c r="CS104" s="161"/>
      <c r="CT104" s="161"/>
      <c r="CU104" s="161"/>
      <c r="CV104" s="161"/>
      <c r="CW104" s="161"/>
      <c r="CX104" s="161"/>
      <c r="CY104" s="161"/>
      <c r="CZ104" s="161"/>
      <c r="DA104" s="161"/>
      <c r="DB104" s="161"/>
      <c r="DC104" s="161"/>
      <c r="DD104" s="161"/>
      <c r="DE104" s="161"/>
      <c r="DF104" s="161"/>
      <c r="DG104" s="161"/>
      <c r="DH104" s="161"/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1"/>
      <c r="DX104" s="161"/>
      <c r="DY104" s="161"/>
      <c r="DZ104" s="161"/>
      <c r="EA104" s="161"/>
      <c r="EB104" s="161"/>
      <c r="EC104" s="161"/>
      <c r="ED104" s="161"/>
      <c r="EE104" s="161"/>
      <c r="EF104" s="161"/>
      <c r="EG104" s="161"/>
      <c r="EH104" s="161"/>
      <c r="EI104" s="161"/>
      <c r="EJ104" s="161"/>
      <c r="EK104" s="161"/>
      <c r="EL104" s="161"/>
      <c r="EM104" s="161"/>
      <c r="EN104" s="161"/>
      <c r="EO104" s="161"/>
      <c r="EP104" s="161"/>
      <c r="EQ104" s="161"/>
      <c r="ER104" s="218"/>
      <c r="ES104" s="161"/>
      <c r="ET104" s="161"/>
      <c r="EU104" s="161"/>
      <c r="EV104" s="161"/>
      <c r="EW104" s="161"/>
      <c r="EX104" s="161"/>
      <c r="EY104" s="161"/>
      <c r="EZ104" s="161"/>
      <c r="FA104" s="161"/>
      <c r="FB104" s="161"/>
      <c r="FC104" s="161"/>
      <c r="FD104" s="161"/>
      <c r="FE104" s="161"/>
      <c r="FF104" s="161"/>
      <c r="FG104" s="161"/>
      <c r="FH104" s="161"/>
      <c r="FI104" s="161"/>
      <c r="FJ104" s="161"/>
      <c r="FK104" s="161"/>
      <c r="FL104" s="161"/>
      <c r="FM104" s="161"/>
      <c r="FN104" s="161"/>
      <c r="FO104" s="161"/>
      <c r="FP104" s="161"/>
      <c r="FQ104" s="161"/>
      <c r="FR104" s="161"/>
      <c r="FS104" s="161"/>
      <c r="FT104" s="161"/>
      <c r="FU104" s="161"/>
      <c r="FV104" s="161"/>
      <c r="FW104" s="161"/>
      <c r="FX104" s="161"/>
      <c r="FY104" s="161"/>
      <c r="FZ104" s="161"/>
      <c r="GA104" s="161"/>
      <c r="GB104" s="161"/>
      <c r="GC104" s="161"/>
      <c r="GD104" s="161"/>
      <c r="GE104" s="161"/>
      <c r="GF104" s="161"/>
      <c r="GG104" s="161"/>
      <c r="GH104" s="161"/>
      <c r="GI104" s="161"/>
      <c r="GJ104" s="161"/>
      <c r="GK104" s="161"/>
      <c r="GL104" s="161"/>
      <c r="GM104" s="161"/>
      <c r="GN104" s="161"/>
      <c r="GO104" s="161"/>
      <c r="GP104" s="161"/>
      <c r="GQ104" s="161"/>
      <c r="GR104" s="161"/>
      <c r="GS104" s="161"/>
      <c r="GT104" s="161"/>
      <c r="GU104" s="161"/>
      <c r="GV104" s="161"/>
    </row>
    <row r="105" spans="1:204" ht="15" customHeight="1">
      <c r="A105" s="132"/>
      <c r="B105" s="132"/>
      <c r="C105" s="185"/>
      <c r="D105" s="134"/>
      <c r="E105" s="134"/>
      <c r="F105" s="134"/>
      <c r="G105" s="134"/>
      <c r="H105" s="134"/>
      <c r="I105" s="134"/>
      <c r="J105" s="134"/>
      <c r="K105" s="134"/>
      <c r="L105" s="134"/>
      <c r="M105" s="263"/>
      <c r="N105" s="134"/>
      <c r="O105" s="134"/>
      <c r="P105" s="134"/>
      <c r="Q105" s="134"/>
      <c r="R105" s="134"/>
      <c r="S105" s="134"/>
      <c r="T105" s="134"/>
      <c r="U105" s="134"/>
      <c r="V105" s="134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161"/>
      <c r="CG105" s="161"/>
      <c r="CH105" s="161"/>
      <c r="CI105" s="161"/>
      <c r="CJ105" s="161"/>
      <c r="CK105" s="161"/>
      <c r="CL105" s="161"/>
      <c r="CM105" s="161"/>
      <c r="CN105" s="161"/>
      <c r="CO105" s="161"/>
      <c r="CP105" s="161"/>
      <c r="CQ105" s="161"/>
      <c r="CR105" s="161"/>
      <c r="CS105" s="161"/>
      <c r="CT105" s="161"/>
      <c r="CU105" s="161"/>
      <c r="CV105" s="161"/>
      <c r="CW105" s="161"/>
      <c r="CX105" s="161"/>
      <c r="CY105" s="161"/>
      <c r="CZ105" s="161"/>
      <c r="DA105" s="161"/>
      <c r="DB105" s="161"/>
      <c r="DC105" s="161"/>
      <c r="DD105" s="161"/>
      <c r="DE105" s="161"/>
      <c r="DF105" s="161"/>
      <c r="DG105" s="161"/>
      <c r="DH105" s="161"/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61"/>
      <c r="EH105" s="161"/>
      <c r="EI105" s="161"/>
      <c r="EJ105" s="161"/>
      <c r="EK105" s="161"/>
      <c r="EL105" s="161"/>
      <c r="EM105" s="161"/>
      <c r="EN105" s="161"/>
      <c r="EO105" s="161"/>
      <c r="EP105" s="161"/>
      <c r="EQ105" s="161"/>
      <c r="ER105" s="218"/>
      <c r="ES105" s="161"/>
      <c r="ET105" s="161"/>
      <c r="EU105" s="161"/>
      <c r="EV105" s="161"/>
      <c r="EW105" s="161"/>
      <c r="EX105" s="161"/>
      <c r="EY105" s="161"/>
      <c r="EZ105" s="161"/>
      <c r="FA105" s="161"/>
      <c r="FB105" s="161"/>
      <c r="FC105" s="161"/>
      <c r="FD105" s="161"/>
      <c r="FE105" s="161"/>
      <c r="FF105" s="161"/>
      <c r="FG105" s="161"/>
      <c r="FH105" s="161"/>
      <c r="FI105" s="161"/>
      <c r="FJ105" s="161"/>
      <c r="FK105" s="161"/>
      <c r="FL105" s="161"/>
      <c r="FM105" s="161"/>
      <c r="FN105" s="161"/>
      <c r="FO105" s="161"/>
      <c r="FP105" s="161"/>
      <c r="FQ105" s="161"/>
      <c r="FR105" s="161"/>
      <c r="FS105" s="161"/>
      <c r="FT105" s="161"/>
      <c r="FU105" s="161"/>
      <c r="FV105" s="161"/>
      <c r="FW105" s="161"/>
      <c r="FX105" s="161"/>
      <c r="FY105" s="161"/>
      <c r="FZ105" s="161"/>
      <c r="GA105" s="161"/>
      <c r="GB105" s="161"/>
      <c r="GC105" s="161"/>
      <c r="GD105" s="161"/>
      <c r="GE105" s="161"/>
      <c r="GF105" s="161"/>
      <c r="GG105" s="161"/>
      <c r="GH105" s="161"/>
      <c r="GI105" s="161"/>
      <c r="GJ105" s="161"/>
      <c r="GK105" s="161"/>
      <c r="GL105" s="161"/>
      <c r="GM105" s="161"/>
      <c r="GN105" s="161"/>
      <c r="GO105" s="161"/>
      <c r="GP105" s="161"/>
      <c r="GQ105" s="161"/>
      <c r="GR105" s="161"/>
      <c r="GS105" s="161"/>
      <c r="GT105" s="161"/>
      <c r="GU105" s="161"/>
      <c r="GV105" s="161"/>
    </row>
    <row r="106" spans="1:204" ht="15" customHeight="1">
      <c r="A106" s="132"/>
      <c r="B106" s="132"/>
      <c r="C106" s="185"/>
      <c r="D106" s="134"/>
      <c r="E106" s="134"/>
      <c r="F106" s="134"/>
      <c r="G106" s="134"/>
      <c r="H106" s="134"/>
      <c r="I106" s="134"/>
      <c r="J106" s="134"/>
      <c r="K106" s="134"/>
      <c r="L106" s="134"/>
      <c r="M106" s="263"/>
      <c r="N106" s="134"/>
      <c r="O106" s="134"/>
      <c r="P106" s="134"/>
      <c r="Q106" s="134"/>
      <c r="R106" s="134"/>
      <c r="S106" s="134"/>
      <c r="T106" s="134"/>
      <c r="U106" s="134"/>
      <c r="V106" s="134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61"/>
      <c r="BL106" s="161"/>
      <c r="BM106" s="161"/>
      <c r="BN106" s="161"/>
      <c r="BO106" s="161"/>
      <c r="BP106" s="161"/>
      <c r="BQ106" s="161"/>
      <c r="BR106" s="161"/>
      <c r="BS106" s="161"/>
      <c r="BT106" s="161"/>
      <c r="BU106" s="161"/>
      <c r="BV106" s="161"/>
      <c r="BW106" s="161"/>
      <c r="BX106" s="161"/>
      <c r="BY106" s="161"/>
      <c r="BZ106" s="161"/>
      <c r="CA106" s="161"/>
      <c r="CB106" s="161"/>
      <c r="CC106" s="161"/>
      <c r="CD106" s="161"/>
      <c r="CE106" s="161"/>
      <c r="CF106" s="161"/>
      <c r="CG106" s="161"/>
      <c r="CH106" s="161"/>
      <c r="CI106" s="161"/>
      <c r="CJ106" s="161"/>
      <c r="CK106" s="161"/>
      <c r="CL106" s="161"/>
      <c r="CM106" s="161"/>
      <c r="CN106" s="161"/>
      <c r="CO106" s="161"/>
      <c r="CP106" s="161"/>
      <c r="CQ106" s="161"/>
      <c r="CR106" s="161"/>
      <c r="CS106" s="161"/>
      <c r="CT106" s="161"/>
      <c r="CU106" s="161"/>
      <c r="CV106" s="161"/>
      <c r="CW106" s="161"/>
      <c r="CX106" s="161"/>
      <c r="CY106" s="161"/>
      <c r="CZ106" s="161"/>
      <c r="DA106" s="161"/>
      <c r="DB106" s="161"/>
      <c r="DC106" s="161"/>
      <c r="DD106" s="161"/>
      <c r="DE106" s="161"/>
      <c r="DF106" s="161"/>
      <c r="DG106" s="161"/>
      <c r="DH106" s="161"/>
      <c r="DI106" s="161"/>
      <c r="DJ106" s="161"/>
      <c r="DK106" s="161"/>
      <c r="DL106" s="161"/>
      <c r="DM106" s="161"/>
      <c r="DN106" s="161"/>
      <c r="DO106" s="161"/>
      <c r="DP106" s="161"/>
      <c r="DQ106" s="161"/>
      <c r="DR106" s="161"/>
      <c r="DS106" s="161"/>
      <c r="DT106" s="161"/>
      <c r="DU106" s="161"/>
      <c r="DV106" s="161"/>
      <c r="DW106" s="161"/>
      <c r="DX106" s="161"/>
      <c r="DY106" s="161"/>
      <c r="DZ106" s="161"/>
      <c r="EA106" s="161"/>
      <c r="EB106" s="161"/>
      <c r="EC106" s="161"/>
      <c r="ED106" s="161"/>
      <c r="EE106" s="161"/>
      <c r="EF106" s="161"/>
      <c r="EG106" s="161"/>
      <c r="EH106" s="161"/>
      <c r="EI106" s="161"/>
      <c r="EJ106" s="161"/>
      <c r="EK106" s="161"/>
      <c r="EL106" s="161"/>
      <c r="EM106" s="161"/>
      <c r="EN106" s="161"/>
      <c r="EO106" s="161"/>
      <c r="EP106" s="161"/>
      <c r="EQ106" s="161"/>
      <c r="ER106" s="218"/>
      <c r="ES106" s="161"/>
      <c r="ET106" s="161"/>
      <c r="EU106" s="161"/>
      <c r="EV106" s="161"/>
      <c r="EW106" s="161"/>
      <c r="EX106" s="161"/>
      <c r="EY106" s="161"/>
      <c r="EZ106" s="161"/>
      <c r="FA106" s="161"/>
      <c r="FB106" s="161"/>
      <c r="FC106" s="161"/>
      <c r="FD106" s="161"/>
      <c r="FE106" s="161"/>
      <c r="FF106" s="161"/>
      <c r="FG106" s="161"/>
      <c r="FH106" s="161"/>
      <c r="FI106" s="161"/>
      <c r="FJ106" s="161"/>
      <c r="FK106" s="161"/>
      <c r="FL106" s="161"/>
      <c r="FM106" s="161"/>
      <c r="FN106" s="161"/>
      <c r="FO106" s="161"/>
      <c r="FP106" s="161"/>
      <c r="FQ106" s="161"/>
      <c r="FR106" s="161"/>
      <c r="FS106" s="161"/>
      <c r="FT106" s="161"/>
      <c r="FU106" s="161"/>
      <c r="FV106" s="161"/>
      <c r="FW106" s="161"/>
      <c r="FX106" s="161"/>
      <c r="FY106" s="161"/>
      <c r="FZ106" s="161"/>
      <c r="GA106" s="161"/>
      <c r="GB106" s="161"/>
      <c r="GC106" s="161"/>
      <c r="GD106" s="161"/>
      <c r="GE106" s="161"/>
      <c r="GF106" s="161"/>
      <c r="GG106" s="161"/>
      <c r="GH106" s="161"/>
      <c r="GI106" s="161"/>
      <c r="GJ106" s="161"/>
      <c r="GK106" s="161"/>
      <c r="GL106" s="161"/>
      <c r="GM106" s="161"/>
      <c r="GN106" s="161"/>
      <c r="GO106" s="161"/>
      <c r="GP106" s="161"/>
      <c r="GQ106" s="161"/>
      <c r="GR106" s="161"/>
      <c r="GS106" s="161"/>
      <c r="GT106" s="161"/>
      <c r="GU106" s="161"/>
      <c r="GV106" s="161"/>
    </row>
    <row r="107" spans="1:204" ht="15" customHeight="1">
      <c r="A107" s="132"/>
      <c r="B107" s="132"/>
      <c r="C107" s="184"/>
      <c r="L107" s="134"/>
      <c r="M107" s="263"/>
      <c r="N107" s="134"/>
      <c r="O107" s="134"/>
      <c r="P107" s="134"/>
      <c r="Q107" s="134"/>
      <c r="R107" s="134"/>
      <c r="S107" s="134"/>
      <c r="T107" s="134"/>
      <c r="U107" s="134"/>
      <c r="V107" s="134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1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61"/>
      <c r="BY107" s="161"/>
      <c r="BZ107" s="161"/>
      <c r="CA107" s="161"/>
      <c r="CB107" s="161"/>
      <c r="CC107" s="161"/>
      <c r="CD107" s="161"/>
      <c r="CE107" s="161"/>
      <c r="CF107" s="161"/>
      <c r="CG107" s="161"/>
      <c r="CH107" s="161"/>
      <c r="CI107" s="161"/>
      <c r="CJ107" s="161"/>
      <c r="CK107" s="161"/>
      <c r="CL107" s="161"/>
      <c r="CM107" s="161"/>
      <c r="CN107" s="161"/>
      <c r="CO107" s="161"/>
      <c r="CP107" s="161"/>
      <c r="CQ107" s="161"/>
      <c r="CR107" s="161"/>
      <c r="CS107" s="161"/>
      <c r="CT107" s="161"/>
      <c r="CU107" s="161"/>
      <c r="CV107" s="161"/>
      <c r="CW107" s="161"/>
      <c r="CX107" s="161"/>
      <c r="CY107" s="161"/>
      <c r="CZ107" s="161"/>
      <c r="DA107" s="161"/>
      <c r="DB107" s="161"/>
      <c r="DC107" s="161"/>
      <c r="DD107" s="161"/>
      <c r="DE107" s="161"/>
      <c r="DF107" s="161"/>
      <c r="DG107" s="161"/>
      <c r="DH107" s="161"/>
      <c r="DI107" s="161"/>
      <c r="DJ107" s="161"/>
      <c r="DK107" s="161"/>
      <c r="DL107" s="161"/>
      <c r="DM107" s="161"/>
      <c r="DN107" s="161"/>
      <c r="DO107" s="161"/>
      <c r="DP107" s="161"/>
      <c r="DQ107" s="161"/>
      <c r="DR107" s="161"/>
      <c r="DS107" s="161"/>
      <c r="DT107" s="161"/>
      <c r="DU107" s="161"/>
      <c r="DV107" s="161"/>
      <c r="DW107" s="161"/>
      <c r="DX107" s="161"/>
      <c r="DY107" s="161"/>
      <c r="DZ107" s="161"/>
      <c r="EA107" s="161"/>
      <c r="EB107" s="161"/>
      <c r="EC107" s="161"/>
      <c r="ED107" s="161"/>
      <c r="EE107" s="161"/>
      <c r="EF107" s="161"/>
      <c r="EG107" s="161"/>
      <c r="EH107" s="161"/>
      <c r="EI107" s="161"/>
      <c r="EJ107" s="161"/>
      <c r="EK107" s="161"/>
      <c r="EL107" s="161"/>
      <c r="EM107" s="161"/>
      <c r="EN107" s="161"/>
      <c r="EO107" s="161"/>
      <c r="EP107" s="161"/>
      <c r="EQ107" s="161"/>
      <c r="ER107" s="218"/>
      <c r="ES107" s="161"/>
      <c r="ET107" s="161"/>
      <c r="EU107" s="161"/>
      <c r="EV107" s="161"/>
      <c r="EW107" s="161"/>
      <c r="EX107" s="161"/>
      <c r="EY107" s="161"/>
      <c r="EZ107" s="161"/>
      <c r="FA107" s="161"/>
      <c r="FB107" s="161"/>
      <c r="FC107" s="161"/>
      <c r="FD107" s="161"/>
      <c r="FE107" s="161"/>
      <c r="FF107" s="161"/>
      <c r="FG107" s="161"/>
      <c r="FH107" s="161"/>
      <c r="FI107" s="161"/>
      <c r="FJ107" s="161"/>
      <c r="FK107" s="161"/>
      <c r="FL107" s="161"/>
      <c r="FM107" s="161"/>
      <c r="FN107" s="161"/>
      <c r="FO107" s="161"/>
      <c r="FP107" s="161"/>
      <c r="FQ107" s="161"/>
      <c r="FR107" s="161"/>
      <c r="FS107" s="161"/>
      <c r="FT107" s="161"/>
      <c r="FU107" s="161"/>
      <c r="FV107" s="161"/>
      <c r="FW107" s="161"/>
      <c r="FX107" s="161"/>
      <c r="FY107" s="161"/>
      <c r="FZ107" s="161"/>
      <c r="GA107" s="161"/>
      <c r="GB107" s="161"/>
      <c r="GC107" s="161"/>
      <c r="GD107" s="161"/>
      <c r="GE107" s="161"/>
      <c r="GF107" s="161"/>
      <c r="GG107" s="161"/>
      <c r="GH107" s="161"/>
      <c r="GI107" s="161"/>
      <c r="GJ107" s="161"/>
      <c r="GK107" s="161"/>
      <c r="GL107" s="161"/>
      <c r="GM107" s="161"/>
      <c r="GN107" s="161"/>
      <c r="GO107" s="161"/>
      <c r="GP107" s="161"/>
      <c r="GQ107" s="161"/>
      <c r="GR107" s="161"/>
      <c r="GS107" s="161"/>
      <c r="GT107" s="161"/>
      <c r="GU107" s="161"/>
      <c r="GV107" s="161"/>
    </row>
    <row r="108" spans="1:204" ht="15" customHeight="1">
      <c r="A108" s="132"/>
      <c r="B108" s="132"/>
      <c r="C108" s="184"/>
      <c r="L108" s="134"/>
      <c r="M108" s="263"/>
      <c r="N108" s="134"/>
      <c r="O108" s="134"/>
      <c r="P108" s="134"/>
      <c r="Q108" s="134"/>
      <c r="R108" s="134"/>
      <c r="S108" s="134"/>
      <c r="T108" s="134"/>
      <c r="U108" s="134"/>
      <c r="V108" s="134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1"/>
      <c r="BG108" s="161"/>
      <c r="BH108" s="161"/>
      <c r="BI108" s="161"/>
      <c r="BJ108" s="161"/>
      <c r="BK108" s="161"/>
      <c r="BL108" s="161"/>
      <c r="BM108" s="161"/>
      <c r="BN108" s="161"/>
      <c r="BO108" s="161"/>
      <c r="BP108" s="161"/>
      <c r="BQ108" s="161"/>
      <c r="BR108" s="161"/>
      <c r="BS108" s="161"/>
      <c r="BT108" s="161"/>
      <c r="BU108" s="161"/>
      <c r="BV108" s="161"/>
      <c r="BW108" s="161"/>
      <c r="BX108" s="161"/>
      <c r="BY108" s="161"/>
      <c r="BZ108" s="161"/>
      <c r="CA108" s="161"/>
      <c r="CB108" s="161"/>
      <c r="CC108" s="161"/>
      <c r="CD108" s="161"/>
      <c r="CE108" s="161"/>
      <c r="CF108" s="161"/>
      <c r="CG108" s="161"/>
      <c r="CH108" s="161"/>
      <c r="CI108" s="161"/>
      <c r="CJ108" s="161"/>
      <c r="CK108" s="161"/>
      <c r="CL108" s="161"/>
      <c r="CM108" s="161"/>
      <c r="CN108" s="161"/>
      <c r="CO108" s="161"/>
      <c r="CP108" s="161"/>
      <c r="CQ108" s="161"/>
      <c r="CR108" s="161"/>
      <c r="CS108" s="161"/>
      <c r="CT108" s="161"/>
      <c r="CU108" s="161"/>
      <c r="CV108" s="161"/>
      <c r="CW108" s="161"/>
      <c r="CX108" s="161"/>
      <c r="CY108" s="161"/>
      <c r="CZ108" s="161"/>
      <c r="DA108" s="161"/>
      <c r="DB108" s="161"/>
      <c r="DC108" s="161"/>
      <c r="DD108" s="161"/>
      <c r="DE108" s="161"/>
      <c r="DF108" s="161"/>
      <c r="DG108" s="161"/>
      <c r="DH108" s="161"/>
      <c r="DI108" s="161"/>
      <c r="DJ108" s="161"/>
      <c r="DK108" s="161"/>
      <c r="DL108" s="161"/>
      <c r="DM108" s="161"/>
      <c r="DN108" s="161"/>
      <c r="DO108" s="161"/>
      <c r="DP108" s="161"/>
      <c r="DQ108" s="161"/>
      <c r="DR108" s="161"/>
      <c r="DS108" s="161"/>
      <c r="DT108" s="161"/>
      <c r="DU108" s="161"/>
      <c r="DV108" s="161"/>
      <c r="DW108" s="161"/>
      <c r="DX108" s="161"/>
      <c r="DY108" s="161"/>
      <c r="DZ108" s="161"/>
      <c r="EA108" s="161"/>
      <c r="EB108" s="161"/>
      <c r="EC108" s="161"/>
      <c r="ED108" s="161"/>
      <c r="EE108" s="161"/>
      <c r="EF108" s="161"/>
      <c r="EG108" s="161"/>
      <c r="EH108" s="161"/>
      <c r="EI108" s="161"/>
      <c r="EJ108" s="161"/>
      <c r="EK108" s="161"/>
      <c r="EL108" s="161"/>
      <c r="EM108" s="161"/>
      <c r="EN108" s="161"/>
      <c r="EO108" s="161"/>
      <c r="EP108" s="161"/>
      <c r="EQ108" s="161"/>
      <c r="ER108" s="218"/>
      <c r="ES108" s="161"/>
      <c r="ET108" s="161"/>
      <c r="EU108" s="161"/>
      <c r="EV108" s="161"/>
      <c r="EW108" s="161"/>
      <c r="EX108" s="161"/>
      <c r="EY108" s="161"/>
      <c r="EZ108" s="161"/>
      <c r="FA108" s="161"/>
      <c r="FB108" s="161"/>
      <c r="FC108" s="161"/>
      <c r="FD108" s="161"/>
      <c r="FE108" s="161"/>
      <c r="FF108" s="161"/>
      <c r="FG108" s="161"/>
      <c r="FH108" s="161"/>
      <c r="FI108" s="161"/>
      <c r="FJ108" s="161"/>
      <c r="FK108" s="161"/>
      <c r="FL108" s="161"/>
      <c r="FM108" s="161"/>
      <c r="FN108" s="161"/>
      <c r="FO108" s="161"/>
      <c r="FP108" s="161"/>
      <c r="FQ108" s="161"/>
      <c r="FR108" s="161"/>
      <c r="FS108" s="161"/>
      <c r="FT108" s="161"/>
      <c r="FU108" s="161"/>
      <c r="FV108" s="161"/>
      <c r="FW108" s="161"/>
      <c r="FX108" s="161"/>
      <c r="FY108" s="161"/>
      <c r="FZ108" s="161"/>
      <c r="GA108" s="161"/>
      <c r="GB108" s="161"/>
      <c r="GC108" s="161"/>
      <c r="GD108" s="161"/>
      <c r="GE108" s="161"/>
      <c r="GF108" s="161"/>
      <c r="GG108" s="161"/>
      <c r="GH108" s="161"/>
      <c r="GI108" s="161"/>
      <c r="GJ108" s="161"/>
      <c r="GK108" s="161"/>
      <c r="GL108" s="161"/>
      <c r="GM108" s="161"/>
      <c r="GN108" s="161"/>
      <c r="GO108" s="161"/>
      <c r="GP108" s="161"/>
      <c r="GQ108" s="161"/>
      <c r="GR108" s="161"/>
      <c r="GS108" s="161"/>
      <c r="GT108" s="161"/>
      <c r="GU108" s="161"/>
      <c r="GV108" s="161"/>
    </row>
    <row r="109" spans="1:204" ht="15" customHeight="1">
      <c r="A109" s="132"/>
      <c r="B109" s="132"/>
      <c r="C109" s="184"/>
      <c r="L109" s="134"/>
      <c r="M109" s="263"/>
      <c r="N109" s="134"/>
      <c r="O109" s="134"/>
      <c r="P109" s="134"/>
      <c r="Q109" s="134"/>
      <c r="R109" s="134"/>
      <c r="S109" s="134"/>
      <c r="T109" s="134"/>
      <c r="U109" s="134"/>
      <c r="V109" s="134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61"/>
      <c r="AY109" s="161"/>
      <c r="AZ109" s="161"/>
      <c r="BA109" s="161"/>
      <c r="BB109" s="161"/>
      <c r="BC109" s="161"/>
      <c r="BD109" s="161"/>
      <c r="BE109" s="161"/>
      <c r="BF109" s="161"/>
      <c r="BG109" s="161"/>
      <c r="BH109" s="161"/>
      <c r="BI109" s="161"/>
      <c r="BJ109" s="161"/>
      <c r="BK109" s="161"/>
      <c r="BL109" s="161"/>
      <c r="BM109" s="161"/>
      <c r="BN109" s="161"/>
      <c r="BO109" s="161"/>
      <c r="BP109" s="161"/>
      <c r="BQ109" s="161"/>
      <c r="BR109" s="161"/>
      <c r="BS109" s="161"/>
      <c r="BT109" s="161"/>
      <c r="BU109" s="161"/>
      <c r="BV109" s="161"/>
      <c r="BW109" s="161"/>
      <c r="BX109" s="161"/>
      <c r="BY109" s="161"/>
      <c r="BZ109" s="161"/>
      <c r="CA109" s="161"/>
      <c r="CB109" s="161"/>
      <c r="CC109" s="161"/>
      <c r="CD109" s="161"/>
      <c r="CE109" s="161"/>
      <c r="CF109" s="161"/>
      <c r="CG109" s="161"/>
      <c r="CH109" s="161"/>
      <c r="CI109" s="161"/>
      <c r="CJ109" s="161"/>
      <c r="CK109" s="161"/>
      <c r="CL109" s="161"/>
      <c r="CM109" s="161"/>
      <c r="CN109" s="161"/>
      <c r="CO109" s="161"/>
      <c r="CP109" s="161"/>
      <c r="CQ109" s="161"/>
      <c r="CR109" s="161"/>
      <c r="CS109" s="161"/>
      <c r="CT109" s="161"/>
      <c r="CU109" s="161"/>
      <c r="CV109" s="161"/>
      <c r="CW109" s="161"/>
      <c r="CX109" s="161"/>
      <c r="CY109" s="161"/>
      <c r="CZ109" s="161"/>
      <c r="DA109" s="161"/>
      <c r="DB109" s="161"/>
      <c r="DC109" s="161"/>
      <c r="DD109" s="161"/>
      <c r="DE109" s="161"/>
      <c r="DF109" s="161"/>
      <c r="DG109" s="161"/>
      <c r="DH109" s="161"/>
      <c r="DI109" s="161"/>
      <c r="DJ109" s="161"/>
      <c r="DK109" s="161"/>
      <c r="DL109" s="161"/>
      <c r="DM109" s="161"/>
      <c r="DN109" s="161"/>
      <c r="DO109" s="161"/>
      <c r="DP109" s="161"/>
      <c r="DQ109" s="161"/>
      <c r="DR109" s="161"/>
      <c r="DS109" s="161"/>
      <c r="DT109" s="161"/>
      <c r="DU109" s="161"/>
      <c r="DV109" s="161"/>
      <c r="DW109" s="161"/>
      <c r="DX109" s="161"/>
      <c r="DY109" s="161"/>
      <c r="DZ109" s="161"/>
      <c r="EA109" s="161"/>
      <c r="EB109" s="161"/>
      <c r="EC109" s="161"/>
      <c r="ED109" s="161"/>
      <c r="EE109" s="161"/>
      <c r="EF109" s="161"/>
      <c r="EG109" s="161"/>
      <c r="EH109" s="161"/>
      <c r="EI109" s="161"/>
      <c r="EJ109" s="161"/>
      <c r="EK109" s="161"/>
      <c r="EL109" s="161"/>
      <c r="EM109" s="161"/>
      <c r="EN109" s="161"/>
      <c r="EO109" s="161"/>
      <c r="EP109" s="161"/>
      <c r="EQ109" s="161"/>
      <c r="ER109" s="218"/>
      <c r="ES109" s="161"/>
      <c r="ET109" s="161"/>
      <c r="EU109" s="161"/>
      <c r="EV109" s="161"/>
      <c r="EW109" s="161"/>
      <c r="EX109" s="161"/>
      <c r="EY109" s="161"/>
      <c r="EZ109" s="161"/>
      <c r="FA109" s="161"/>
      <c r="FB109" s="161"/>
      <c r="FC109" s="161"/>
      <c r="FD109" s="161"/>
      <c r="FE109" s="161"/>
      <c r="FF109" s="161"/>
      <c r="FG109" s="161"/>
      <c r="FH109" s="161"/>
      <c r="FI109" s="161"/>
      <c r="FJ109" s="161"/>
      <c r="FK109" s="161"/>
      <c r="FL109" s="161"/>
      <c r="FM109" s="161"/>
      <c r="FN109" s="161"/>
      <c r="FO109" s="161"/>
      <c r="FP109" s="161"/>
      <c r="FQ109" s="161"/>
      <c r="FR109" s="161"/>
      <c r="FS109" s="161"/>
      <c r="FT109" s="161"/>
      <c r="FU109" s="161"/>
      <c r="FV109" s="161"/>
      <c r="FW109" s="161"/>
      <c r="FX109" s="161"/>
      <c r="FY109" s="161"/>
      <c r="FZ109" s="161"/>
      <c r="GA109" s="161"/>
      <c r="GB109" s="161"/>
      <c r="GC109" s="161"/>
      <c r="GD109" s="161"/>
      <c r="GE109" s="161"/>
      <c r="GF109" s="161"/>
      <c r="GG109" s="161"/>
      <c r="GH109" s="161"/>
      <c r="GI109" s="161"/>
      <c r="GJ109" s="161"/>
      <c r="GK109" s="161"/>
      <c r="GL109" s="161"/>
      <c r="GM109" s="161"/>
      <c r="GN109" s="161"/>
      <c r="GO109" s="161"/>
      <c r="GP109" s="161"/>
      <c r="GQ109" s="161"/>
      <c r="GR109" s="161"/>
      <c r="GS109" s="161"/>
      <c r="GT109" s="161"/>
      <c r="GU109" s="161"/>
      <c r="GV109" s="161"/>
    </row>
    <row r="110" spans="1:204" ht="15" customHeight="1">
      <c r="A110" s="132"/>
      <c r="B110" s="132"/>
      <c r="C110" s="184"/>
      <c r="L110" s="134"/>
      <c r="M110" s="263"/>
      <c r="N110" s="134"/>
      <c r="O110" s="134"/>
      <c r="P110" s="134"/>
      <c r="Q110" s="134"/>
      <c r="R110" s="134"/>
      <c r="S110" s="134"/>
      <c r="T110" s="134"/>
      <c r="U110" s="134"/>
      <c r="V110" s="134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61"/>
      <c r="CO110" s="161"/>
      <c r="CP110" s="161"/>
      <c r="CQ110" s="161"/>
      <c r="CR110" s="161"/>
      <c r="CS110" s="161"/>
      <c r="CT110" s="161"/>
      <c r="CU110" s="161"/>
      <c r="CV110" s="161"/>
      <c r="CW110" s="161"/>
      <c r="CX110" s="161"/>
      <c r="CY110" s="161"/>
      <c r="CZ110" s="161"/>
      <c r="DA110" s="161"/>
      <c r="DB110" s="161"/>
      <c r="DC110" s="161"/>
      <c r="DD110" s="161"/>
      <c r="DE110" s="161"/>
      <c r="DF110" s="161"/>
      <c r="DG110" s="161"/>
      <c r="DH110" s="161"/>
      <c r="DI110" s="161"/>
      <c r="DJ110" s="161"/>
      <c r="DK110" s="161"/>
      <c r="DL110" s="161"/>
      <c r="DM110" s="161"/>
      <c r="DN110" s="161"/>
      <c r="DO110" s="161"/>
      <c r="DP110" s="161"/>
      <c r="DQ110" s="161"/>
      <c r="DR110" s="161"/>
      <c r="DS110" s="161"/>
      <c r="DT110" s="161"/>
      <c r="DU110" s="161"/>
      <c r="DV110" s="161"/>
      <c r="DW110" s="161"/>
      <c r="DX110" s="161"/>
      <c r="DY110" s="161"/>
      <c r="DZ110" s="161"/>
      <c r="EA110" s="161"/>
      <c r="EB110" s="161"/>
      <c r="EC110" s="161"/>
      <c r="ED110" s="161"/>
      <c r="EE110" s="161"/>
      <c r="EF110" s="161"/>
      <c r="EG110" s="161"/>
      <c r="EH110" s="161"/>
      <c r="EI110" s="161"/>
      <c r="EJ110" s="161"/>
      <c r="EK110" s="161"/>
      <c r="EL110" s="161"/>
      <c r="EM110" s="161"/>
      <c r="EN110" s="161"/>
      <c r="EO110" s="161"/>
      <c r="EP110" s="161"/>
      <c r="EQ110" s="161"/>
      <c r="ER110" s="218"/>
      <c r="ES110" s="161"/>
      <c r="ET110" s="161"/>
      <c r="EU110" s="161"/>
      <c r="EV110" s="161"/>
      <c r="EW110" s="161"/>
      <c r="EX110" s="161"/>
      <c r="EY110" s="161"/>
      <c r="EZ110" s="161"/>
      <c r="FA110" s="161"/>
      <c r="FB110" s="161"/>
      <c r="FC110" s="161"/>
      <c r="FD110" s="161"/>
      <c r="FE110" s="161"/>
      <c r="FF110" s="161"/>
      <c r="FG110" s="161"/>
      <c r="FH110" s="161"/>
      <c r="FI110" s="161"/>
      <c r="FJ110" s="161"/>
      <c r="FK110" s="161"/>
      <c r="FL110" s="161"/>
      <c r="FM110" s="161"/>
      <c r="FN110" s="161"/>
      <c r="FO110" s="161"/>
      <c r="FP110" s="161"/>
      <c r="FQ110" s="161"/>
      <c r="FR110" s="161"/>
      <c r="FS110" s="161"/>
      <c r="FT110" s="161"/>
      <c r="FU110" s="161"/>
      <c r="FV110" s="161"/>
      <c r="FW110" s="161"/>
      <c r="FX110" s="161"/>
      <c r="FY110" s="161"/>
      <c r="FZ110" s="161"/>
      <c r="GA110" s="161"/>
      <c r="GB110" s="161"/>
      <c r="GC110" s="161"/>
      <c r="GD110" s="161"/>
      <c r="GE110" s="161"/>
      <c r="GF110" s="161"/>
      <c r="GG110" s="161"/>
      <c r="GH110" s="161"/>
      <c r="GI110" s="161"/>
      <c r="GJ110" s="161"/>
      <c r="GK110" s="161"/>
      <c r="GL110" s="161"/>
      <c r="GM110" s="161"/>
      <c r="GN110" s="161"/>
      <c r="GO110" s="161"/>
      <c r="GP110" s="161"/>
      <c r="GQ110" s="161"/>
      <c r="GR110" s="161"/>
      <c r="GS110" s="161"/>
      <c r="GT110" s="161"/>
      <c r="GU110" s="161"/>
      <c r="GV110" s="161"/>
    </row>
    <row r="111" spans="1:204" ht="15" customHeight="1">
      <c r="A111" s="132"/>
      <c r="B111" s="132"/>
      <c r="C111" s="184"/>
      <c r="L111" s="134"/>
      <c r="M111" s="263"/>
      <c r="N111" s="134"/>
      <c r="O111" s="134"/>
      <c r="P111" s="134"/>
      <c r="Q111" s="134"/>
      <c r="R111" s="134"/>
      <c r="S111" s="134"/>
      <c r="T111" s="134"/>
      <c r="U111" s="134"/>
      <c r="V111" s="134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  <c r="BE111" s="161"/>
      <c r="BF111" s="161"/>
      <c r="BG111" s="161"/>
      <c r="BH111" s="161"/>
      <c r="BI111" s="161"/>
      <c r="BJ111" s="161"/>
      <c r="BK111" s="161"/>
      <c r="BL111" s="161"/>
      <c r="BM111" s="161"/>
      <c r="BN111" s="161"/>
      <c r="BO111" s="161"/>
      <c r="BP111" s="161"/>
      <c r="BQ111" s="161"/>
      <c r="BR111" s="161"/>
      <c r="BS111" s="161"/>
      <c r="BT111" s="161"/>
      <c r="BU111" s="161"/>
      <c r="BV111" s="161"/>
      <c r="BW111" s="161"/>
      <c r="BX111" s="161"/>
      <c r="BY111" s="161"/>
      <c r="BZ111" s="161"/>
      <c r="CA111" s="161"/>
      <c r="CB111" s="161"/>
      <c r="CC111" s="161"/>
      <c r="CD111" s="161"/>
      <c r="CE111" s="161"/>
      <c r="CF111" s="161"/>
      <c r="CG111" s="161"/>
      <c r="CH111" s="161"/>
      <c r="CI111" s="161"/>
      <c r="CJ111" s="161"/>
      <c r="CK111" s="161"/>
      <c r="CL111" s="161"/>
      <c r="CM111" s="161"/>
      <c r="CN111" s="161"/>
      <c r="CO111" s="161"/>
      <c r="CP111" s="161"/>
      <c r="CQ111" s="161"/>
      <c r="CR111" s="161"/>
      <c r="CS111" s="161"/>
      <c r="CT111" s="161"/>
      <c r="CU111" s="161"/>
      <c r="CV111" s="161"/>
      <c r="CW111" s="161"/>
      <c r="CX111" s="161"/>
      <c r="CY111" s="161"/>
      <c r="CZ111" s="161"/>
      <c r="DA111" s="161"/>
      <c r="DB111" s="161"/>
      <c r="DC111" s="161"/>
      <c r="DD111" s="161"/>
      <c r="DE111" s="161"/>
      <c r="DF111" s="161"/>
      <c r="DG111" s="161"/>
      <c r="DH111" s="161"/>
      <c r="DI111" s="161"/>
      <c r="DJ111" s="161"/>
      <c r="DK111" s="161"/>
      <c r="DL111" s="161"/>
      <c r="DM111" s="161"/>
      <c r="DN111" s="161"/>
      <c r="DO111" s="161"/>
      <c r="DP111" s="161"/>
      <c r="DQ111" s="161"/>
      <c r="DR111" s="161"/>
      <c r="DS111" s="161"/>
      <c r="DT111" s="161"/>
      <c r="DU111" s="161"/>
      <c r="DV111" s="161"/>
      <c r="DW111" s="161"/>
      <c r="DX111" s="161"/>
      <c r="DY111" s="161"/>
      <c r="DZ111" s="161"/>
      <c r="EA111" s="161"/>
      <c r="EB111" s="161"/>
      <c r="EC111" s="161"/>
      <c r="ED111" s="161"/>
      <c r="EE111" s="161"/>
      <c r="EF111" s="161"/>
      <c r="EG111" s="161"/>
      <c r="EH111" s="161"/>
      <c r="EI111" s="161"/>
      <c r="EJ111" s="161"/>
      <c r="EK111" s="161"/>
      <c r="EL111" s="161"/>
      <c r="EM111" s="161"/>
      <c r="EN111" s="161"/>
      <c r="EO111" s="161"/>
      <c r="EP111" s="161"/>
      <c r="EQ111" s="161"/>
      <c r="ER111" s="218"/>
      <c r="ES111" s="161"/>
      <c r="ET111" s="161"/>
      <c r="EU111" s="161"/>
      <c r="EV111" s="161"/>
      <c r="EW111" s="161"/>
      <c r="EX111" s="161"/>
      <c r="EY111" s="161"/>
      <c r="EZ111" s="161"/>
      <c r="FA111" s="161"/>
      <c r="FB111" s="161"/>
      <c r="FC111" s="161"/>
      <c r="FD111" s="161"/>
      <c r="FE111" s="161"/>
      <c r="FF111" s="161"/>
      <c r="FG111" s="161"/>
      <c r="FH111" s="161"/>
      <c r="FI111" s="161"/>
      <c r="FJ111" s="161"/>
      <c r="FK111" s="161"/>
      <c r="FL111" s="161"/>
      <c r="FM111" s="161"/>
      <c r="FN111" s="161"/>
      <c r="FO111" s="161"/>
      <c r="FP111" s="161"/>
      <c r="FQ111" s="161"/>
      <c r="FR111" s="161"/>
      <c r="FS111" s="161"/>
      <c r="FT111" s="161"/>
      <c r="FU111" s="161"/>
      <c r="FV111" s="161"/>
      <c r="FW111" s="161"/>
      <c r="FX111" s="161"/>
      <c r="FY111" s="161"/>
      <c r="FZ111" s="161"/>
      <c r="GA111" s="161"/>
      <c r="GB111" s="161"/>
      <c r="GC111" s="161"/>
      <c r="GD111" s="161"/>
      <c r="GE111" s="161"/>
      <c r="GF111" s="161"/>
      <c r="GG111" s="161"/>
      <c r="GH111" s="161"/>
      <c r="GI111" s="161"/>
      <c r="GJ111" s="161"/>
      <c r="GK111" s="161"/>
      <c r="GL111" s="161"/>
      <c r="GM111" s="161"/>
      <c r="GN111" s="161"/>
      <c r="GO111" s="161"/>
      <c r="GP111" s="161"/>
      <c r="GQ111" s="161"/>
      <c r="GR111" s="161"/>
      <c r="GS111" s="161"/>
      <c r="GT111" s="161"/>
      <c r="GU111" s="161"/>
      <c r="GV111" s="161"/>
    </row>
    <row r="112" spans="1:204" ht="15" customHeight="1">
      <c r="A112" s="132"/>
      <c r="B112" s="132"/>
      <c r="C112" s="184"/>
      <c r="L112" s="134"/>
      <c r="M112" s="263"/>
      <c r="N112" s="134"/>
      <c r="O112" s="134"/>
      <c r="P112" s="134"/>
      <c r="Q112" s="134"/>
      <c r="R112" s="134"/>
      <c r="S112" s="134"/>
      <c r="T112" s="134"/>
      <c r="U112" s="134"/>
      <c r="V112" s="134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  <c r="BE112" s="161"/>
      <c r="BF112" s="161"/>
      <c r="BG112" s="161"/>
      <c r="BH112" s="161"/>
      <c r="BI112" s="161"/>
      <c r="BJ112" s="161"/>
      <c r="BK112" s="161"/>
      <c r="BL112" s="161"/>
      <c r="BM112" s="161"/>
      <c r="BN112" s="161"/>
      <c r="BO112" s="161"/>
      <c r="BP112" s="161"/>
      <c r="BQ112" s="161"/>
      <c r="BR112" s="161"/>
      <c r="BS112" s="161"/>
      <c r="BT112" s="161"/>
      <c r="BU112" s="161"/>
      <c r="BV112" s="161"/>
      <c r="BW112" s="161"/>
      <c r="BX112" s="161"/>
      <c r="BY112" s="161"/>
      <c r="BZ112" s="161"/>
      <c r="CA112" s="161"/>
      <c r="CB112" s="161"/>
      <c r="CC112" s="161"/>
      <c r="CD112" s="161"/>
      <c r="CE112" s="161"/>
      <c r="CF112" s="161"/>
      <c r="CG112" s="161"/>
      <c r="CH112" s="161"/>
      <c r="CI112" s="161"/>
      <c r="CJ112" s="161"/>
      <c r="CK112" s="161"/>
      <c r="CL112" s="161"/>
      <c r="CM112" s="161"/>
      <c r="CN112" s="161"/>
      <c r="CO112" s="161"/>
      <c r="CP112" s="161"/>
      <c r="CQ112" s="161"/>
      <c r="CR112" s="161"/>
      <c r="CS112" s="161"/>
      <c r="CT112" s="161"/>
      <c r="CU112" s="161"/>
      <c r="CV112" s="161"/>
      <c r="CW112" s="161"/>
      <c r="CX112" s="161"/>
      <c r="CY112" s="161"/>
      <c r="CZ112" s="161"/>
      <c r="DA112" s="161"/>
      <c r="DB112" s="161"/>
      <c r="DC112" s="161"/>
      <c r="DD112" s="161"/>
      <c r="DE112" s="161"/>
      <c r="DF112" s="161"/>
      <c r="DG112" s="161"/>
      <c r="DH112" s="161"/>
      <c r="DI112" s="161"/>
      <c r="DJ112" s="161"/>
      <c r="DK112" s="161"/>
      <c r="DL112" s="161"/>
      <c r="DM112" s="161"/>
      <c r="DN112" s="161"/>
      <c r="DO112" s="161"/>
      <c r="DP112" s="161"/>
      <c r="DQ112" s="161"/>
      <c r="DR112" s="161"/>
      <c r="DS112" s="161"/>
      <c r="DT112" s="161"/>
      <c r="DU112" s="161"/>
      <c r="DV112" s="161"/>
      <c r="DW112" s="161"/>
      <c r="DX112" s="161"/>
      <c r="DY112" s="161"/>
      <c r="DZ112" s="161"/>
      <c r="EA112" s="161"/>
      <c r="EB112" s="161"/>
      <c r="EC112" s="161"/>
      <c r="ED112" s="161"/>
      <c r="EE112" s="161"/>
      <c r="EF112" s="161"/>
      <c r="EG112" s="161"/>
      <c r="EH112" s="161"/>
      <c r="EI112" s="161"/>
      <c r="EJ112" s="161"/>
      <c r="EK112" s="161"/>
      <c r="EL112" s="161"/>
      <c r="EM112" s="161"/>
      <c r="EN112" s="161"/>
      <c r="EO112" s="161"/>
      <c r="EP112" s="161"/>
      <c r="EQ112" s="161"/>
      <c r="ER112" s="218"/>
      <c r="ES112" s="161"/>
      <c r="ET112" s="161"/>
      <c r="EU112" s="161"/>
      <c r="EV112" s="161"/>
      <c r="EW112" s="161"/>
      <c r="EX112" s="161"/>
      <c r="EY112" s="161"/>
      <c r="EZ112" s="161"/>
      <c r="FA112" s="161"/>
      <c r="FB112" s="161"/>
      <c r="FC112" s="161"/>
      <c r="FD112" s="161"/>
      <c r="FE112" s="161"/>
      <c r="FF112" s="161"/>
      <c r="FG112" s="161"/>
      <c r="FH112" s="161"/>
      <c r="FI112" s="161"/>
      <c r="FJ112" s="161"/>
      <c r="FK112" s="161"/>
      <c r="FL112" s="161"/>
      <c r="FM112" s="161"/>
      <c r="FN112" s="161"/>
      <c r="FO112" s="161"/>
      <c r="FP112" s="161"/>
      <c r="FQ112" s="161"/>
      <c r="FR112" s="161"/>
      <c r="FS112" s="161"/>
      <c r="FT112" s="161"/>
      <c r="FU112" s="161"/>
      <c r="FV112" s="161"/>
      <c r="FW112" s="161"/>
      <c r="FX112" s="161"/>
      <c r="FY112" s="161"/>
      <c r="FZ112" s="161"/>
      <c r="GA112" s="161"/>
      <c r="GB112" s="161"/>
      <c r="GC112" s="161"/>
      <c r="GD112" s="161"/>
      <c r="GE112" s="161"/>
      <c r="GF112" s="161"/>
      <c r="GG112" s="161"/>
      <c r="GH112" s="161"/>
      <c r="GI112" s="161"/>
      <c r="GJ112" s="161"/>
      <c r="GK112" s="161"/>
      <c r="GL112" s="161"/>
      <c r="GM112" s="161"/>
      <c r="GN112" s="161"/>
      <c r="GO112" s="161"/>
      <c r="GP112" s="161"/>
      <c r="GQ112" s="161"/>
      <c r="GR112" s="161"/>
      <c r="GS112" s="161"/>
      <c r="GT112" s="161"/>
      <c r="GU112" s="161"/>
      <c r="GV112" s="161"/>
    </row>
    <row r="113" spans="1:204" ht="15" customHeight="1">
      <c r="A113" s="132"/>
      <c r="B113" s="132"/>
      <c r="C113" s="184"/>
      <c r="L113" s="134"/>
      <c r="M113" s="263"/>
      <c r="N113" s="134"/>
      <c r="O113" s="134"/>
      <c r="P113" s="134"/>
      <c r="Q113" s="134"/>
      <c r="R113" s="134"/>
      <c r="S113" s="134"/>
      <c r="T113" s="134"/>
      <c r="U113" s="134"/>
      <c r="V113" s="134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1"/>
      <c r="AU113" s="161"/>
      <c r="AV113" s="161"/>
      <c r="AW113" s="161"/>
      <c r="AX113" s="161"/>
      <c r="AY113" s="161"/>
      <c r="AZ113" s="161"/>
      <c r="BA113" s="161"/>
      <c r="BB113" s="161"/>
      <c r="BC113" s="161"/>
      <c r="BD113" s="161"/>
      <c r="BE113" s="161"/>
      <c r="BF113" s="161"/>
      <c r="BG113" s="161"/>
      <c r="BH113" s="161"/>
      <c r="BI113" s="161"/>
      <c r="BJ113" s="161"/>
      <c r="BK113" s="161"/>
      <c r="BL113" s="161"/>
      <c r="BM113" s="161"/>
      <c r="BN113" s="161"/>
      <c r="BO113" s="161"/>
      <c r="BP113" s="161"/>
      <c r="BQ113" s="161"/>
      <c r="BR113" s="161"/>
      <c r="BS113" s="161"/>
      <c r="BT113" s="161"/>
      <c r="BU113" s="161"/>
      <c r="BV113" s="161"/>
      <c r="BW113" s="161"/>
      <c r="BX113" s="161"/>
      <c r="BY113" s="161"/>
      <c r="BZ113" s="161"/>
      <c r="CA113" s="161"/>
      <c r="CB113" s="161"/>
      <c r="CC113" s="161"/>
      <c r="CD113" s="161"/>
      <c r="CE113" s="161"/>
      <c r="CF113" s="161"/>
      <c r="CG113" s="161"/>
      <c r="CH113" s="161"/>
      <c r="CI113" s="161"/>
      <c r="CJ113" s="161"/>
      <c r="CK113" s="161"/>
      <c r="CL113" s="161"/>
      <c r="CM113" s="161"/>
      <c r="CN113" s="161"/>
      <c r="CO113" s="161"/>
      <c r="CP113" s="161"/>
      <c r="CQ113" s="161"/>
      <c r="CR113" s="161"/>
      <c r="CS113" s="161"/>
      <c r="CT113" s="161"/>
      <c r="CU113" s="161"/>
      <c r="CV113" s="161"/>
      <c r="CW113" s="161"/>
      <c r="CX113" s="161"/>
      <c r="CY113" s="161"/>
      <c r="CZ113" s="161"/>
      <c r="DA113" s="161"/>
      <c r="DB113" s="161"/>
      <c r="DC113" s="161"/>
      <c r="DD113" s="161"/>
      <c r="DE113" s="161"/>
      <c r="DF113" s="161"/>
      <c r="DG113" s="161"/>
      <c r="DH113" s="161"/>
      <c r="DI113" s="161"/>
      <c r="DJ113" s="161"/>
      <c r="DK113" s="161"/>
      <c r="DL113" s="161"/>
      <c r="DM113" s="161"/>
      <c r="DN113" s="161"/>
      <c r="DO113" s="161"/>
      <c r="DP113" s="161"/>
      <c r="DQ113" s="161"/>
      <c r="DR113" s="161"/>
      <c r="DS113" s="161"/>
      <c r="DT113" s="161"/>
      <c r="DU113" s="161"/>
      <c r="DV113" s="161"/>
      <c r="DW113" s="161"/>
      <c r="DX113" s="161"/>
      <c r="DY113" s="161"/>
      <c r="DZ113" s="161"/>
      <c r="EA113" s="161"/>
      <c r="EB113" s="161"/>
      <c r="EC113" s="161"/>
      <c r="ED113" s="161"/>
      <c r="EE113" s="161"/>
      <c r="EF113" s="161"/>
      <c r="EG113" s="161"/>
      <c r="EH113" s="161"/>
      <c r="EI113" s="161"/>
      <c r="EJ113" s="161"/>
      <c r="EK113" s="161"/>
      <c r="EL113" s="161"/>
      <c r="EM113" s="161"/>
      <c r="EN113" s="161"/>
      <c r="EO113" s="161"/>
      <c r="EP113" s="161"/>
      <c r="EQ113" s="161"/>
      <c r="ER113" s="218"/>
      <c r="ES113" s="161"/>
      <c r="ET113" s="161"/>
      <c r="EU113" s="161"/>
      <c r="EV113" s="161"/>
      <c r="EW113" s="161"/>
      <c r="EX113" s="161"/>
      <c r="EY113" s="161"/>
      <c r="EZ113" s="161"/>
      <c r="FA113" s="161"/>
      <c r="FB113" s="161"/>
      <c r="FC113" s="161"/>
      <c r="FD113" s="161"/>
      <c r="FE113" s="161"/>
      <c r="FF113" s="161"/>
      <c r="FG113" s="161"/>
      <c r="FH113" s="161"/>
      <c r="FI113" s="161"/>
      <c r="FJ113" s="161"/>
      <c r="FK113" s="161"/>
      <c r="FL113" s="161"/>
      <c r="FM113" s="161"/>
      <c r="FN113" s="161"/>
      <c r="FO113" s="161"/>
      <c r="FP113" s="161"/>
      <c r="FQ113" s="161"/>
      <c r="FR113" s="161"/>
      <c r="FS113" s="161"/>
      <c r="FT113" s="161"/>
      <c r="FU113" s="161"/>
      <c r="FV113" s="161"/>
      <c r="FW113" s="161"/>
      <c r="FX113" s="161"/>
      <c r="FY113" s="161"/>
      <c r="FZ113" s="161"/>
      <c r="GA113" s="161"/>
      <c r="GB113" s="161"/>
      <c r="GC113" s="161"/>
      <c r="GD113" s="161"/>
      <c r="GE113" s="161"/>
      <c r="GF113" s="161"/>
      <c r="GG113" s="161"/>
      <c r="GH113" s="161"/>
      <c r="GI113" s="161"/>
      <c r="GJ113" s="161"/>
      <c r="GK113" s="161"/>
      <c r="GL113" s="161"/>
      <c r="GM113" s="161"/>
      <c r="GN113" s="161"/>
      <c r="GO113" s="161"/>
      <c r="GP113" s="161"/>
      <c r="GQ113" s="161"/>
      <c r="GR113" s="161"/>
      <c r="GS113" s="161"/>
      <c r="GT113" s="161"/>
      <c r="GU113" s="161"/>
      <c r="GV113" s="161"/>
    </row>
    <row r="114" spans="1:204" ht="15" customHeight="1">
      <c r="A114" s="132"/>
      <c r="B114" s="132"/>
      <c r="C114" s="184"/>
      <c r="L114" s="134"/>
      <c r="M114" s="263"/>
      <c r="N114" s="134"/>
      <c r="O114" s="134"/>
      <c r="P114" s="134"/>
      <c r="Q114" s="134"/>
      <c r="R114" s="134"/>
      <c r="S114" s="134"/>
      <c r="T114" s="134"/>
      <c r="U114" s="134"/>
      <c r="V114" s="134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1"/>
      <c r="BG114" s="161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  <c r="DG114" s="161"/>
      <c r="DH114" s="161"/>
      <c r="DI114" s="161"/>
      <c r="DJ114" s="161"/>
      <c r="DK114" s="161"/>
      <c r="DL114" s="161"/>
      <c r="DM114" s="161"/>
      <c r="DN114" s="161"/>
      <c r="DO114" s="161"/>
      <c r="DP114" s="161"/>
      <c r="DQ114" s="161"/>
      <c r="DR114" s="161"/>
      <c r="DS114" s="161"/>
      <c r="DT114" s="161"/>
      <c r="DU114" s="161"/>
      <c r="DV114" s="161"/>
      <c r="DW114" s="161"/>
      <c r="DX114" s="161"/>
      <c r="DY114" s="161"/>
      <c r="DZ114" s="161"/>
      <c r="EA114" s="161"/>
      <c r="EB114" s="161"/>
      <c r="EC114" s="161"/>
      <c r="ED114" s="161"/>
      <c r="EE114" s="161"/>
      <c r="EF114" s="161"/>
      <c r="EG114" s="161"/>
      <c r="EH114" s="161"/>
      <c r="EI114" s="161"/>
      <c r="EJ114" s="161"/>
      <c r="EK114" s="161"/>
      <c r="EL114" s="161"/>
      <c r="EM114" s="161"/>
      <c r="EN114" s="161"/>
      <c r="EO114" s="161"/>
      <c r="EP114" s="161"/>
      <c r="EQ114" s="161"/>
      <c r="ER114" s="218"/>
      <c r="ES114" s="161"/>
      <c r="ET114" s="161"/>
      <c r="EU114" s="161"/>
      <c r="EV114" s="161"/>
      <c r="EW114" s="161"/>
      <c r="EX114" s="161"/>
      <c r="EY114" s="161"/>
      <c r="EZ114" s="161"/>
      <c r="FA114" s="161"/>
      <c r="FB114" s="161"/>
      <c r="FC114" s="161"/>
      <c r="FD114" s="161"/>
      <c r="FE114" s="161"/>
      <c r="FF114" s="161"/>
      <c r="FG114" s="161"/>
      <c r="FH114" s="161"/>
      <c r="FI114" s="161"/>
      <c r="FJ114" s="161"/>
      <c r="FK114" s="161"/>
      <c r="FL114" s="161"/>
      <c r="FM114" s="161"/>
      <c r="FN114" s="161"/>
      <c r="FO114" s="161"/>
      <c r="FP114" s="161"/>
      <c r="FQ114" s="161"/>
      <c r="FR114" s="161"/>
      <c r="FS114" s="161"/>
      <c r="FT114" s="161"/>
      <c r="FU114" s="161"/>
      <c r="FV114" s="161"/>
      <c r="FW114" s="161"/>
      <c r="FX114" s="161"/>
      <c r="FY114" s="161"/>
      <c r="FZ114" s="161"/>
      <c r="GA114" s="161"/>
      <c r="GB114" s="161"/>
      <c r="GC114" s="161"/>
      <c r="GD114" s="161"/>
      <c r="GE114" s="161"/>
      <c r="GF114" s="161"/>
      <c r="GG114" s="161"/>
      <c r="GH114" s="161"/>
      <c r="GI114" s="161"/>
      <c r="GJ114" s="161"/>
      <c r="GK114" s="161"/>
      <c r="GL114" s="161"/>
      <c r="GM114" s="161"/>
      <c r="GN114" s="161"/>
      <c r="GO114" s="161"/>
      <c r="GP114" s="161"/>
      <c r="GQ114" s="161"/>
      <c r="GR114" s="161"/>
      <c r="GS114" s="161"/>
      <c r="GT114" s="161"/>
      <c r="GU114" s="161"/>
      <c r="GV114" s="161"/>
    </row>
    <row r="115" spans="1:204" ht="15" customHeight="1">
      <c r="A115" s="132"/>
      <c r="B115" s="132"/>
      <c r="C115" s="184"/>
      <c r="L115" s="134"/>
      <c r="M115" s="263"/>
      <c r="N115" s="134"/>
      <c r="O115" s="134"/>
      <c r="P115" s="134"/>
      <c r="Q115" s="134"/>
      <c r="R115" s="134"/>
      <c r="S115" s="134"/>
      <c r="T115" s="134"/>
      <c r="U115" s="134"/>
      <c r="V115" s="134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1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61"/>
      <c r="BY115" s="161"/>
      <c r="BZ115" s="161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61"/>
      <c r="CL115" s="161"/>
      <c r="CM115" s="161"/>
      <c r="CN115" s="161"/>
      <c r="CO115" s="161"/>
      <c r="CP115" s="161"/>
      <c r="CQ115" s="161"/>
      <c r="CR115" s="161"/>
      <c r="CS115" s="161"/>
      <c r="CT115" s="161"/>
      <c r="CU115" s="161"/>
      <c r="CV115" s="161"/>
      <c r="CW115" s="161"/>
      <c r="CX115" s="161"/>
      <c r="CY115" s="161"/>
      <c r="CZ115" s="161"/>
      <c r="DA115" s="161"/>
      <c r="DB115" s="161"/>
      <c r="DC115" s="161"/>
      <c r="DD115" s="161"/>
      <c r="DE115" s="161"/>
      <c r="DF115" s="161"/>
      <c r="DG115" s="161"/>
      <c r="DH115" s="161"/>
      <c r="DI115" s="161"/>
      <c r="DJ115" s="161"/>
      <c r="DK115" s="161"/>
      <c r="DL115" s="161"/>
      <c r="DM115" s="161"/>
      <c r="DN115" s="161"/>
      <c r="DO115" s="161"/>
      <c r="DP115" s="161"/>
      <c r="DQ115" s="161"/>
      <c r="DR115" s="161"/>
      <c r="DS115" s="161"/>
      <c r="DT115" s="161"/>
      <c r="DU115" s="161"/>
      <c r="DV115" s="161"/>
      <c r="DW115" s="161"/>
      <c r="DX115" s="161"/>
      <c r="DY115" s="161"/>
      <c r="DZ115" s="161"/>
      <c r="EA115" s="161"/>
      <c r="EB115" s="161"/>
      <c r="EC115" s="161"/>
      <c r="ED115" s="161"/>
      <c r="EE115" s="161"/>
      <c r="EF115" s="161"/>
      <c r="EG115" s="161"/>
      <c r="EH115" s="161"/>
      <c r="EI115" s="161"/>
      <c r="EJ115" s="161"/>
      <c r="EK115" s="161"/>
      <c r="EL115" s="161"/>
      <c r="EM115" s="161"/>
      <c r="EN115" s="161"/>
      <c r="EO115" s="161"/>
      <c r="EP115" s="161"/>
      <c r="EQ115" s="161"/>
      <c r="ER115" s="218"/>
      <c r="ES115" s="161"/>
      <c r="ET115" s="161"/>
      <c r="EU115" s="161"/>
      <c r="EV115" s="161"/>
      <c r="EW115" s="161"/>
      <c r="EX115" s="161"/>
      <c r="EY115" s="161"/>
      <c r="EZ115" s="161"/>
      <c r="FA115" s="161"/>
      <c r="FB115" s="161"/>
      <c r="FC115" s="161"/>
      <c r="FD115" s="161"/>
      <c r="FE115" s="161"/>
      <c r="FF115" s="161"/>
      <c r="FG115" s="161"/>
      <c r="FH115" s="161"/>
      <c r="FI115" s="161"/>
      <c r="FJ115" s="161"/>
      <c r="FK115" s="161"/>
      <c r="FL115" s="161"/>
      <c r="FM115" s="161"/>
      <c r="FN115" s="161"/>
      <c r="FO115" s="161"/>
      <c r="FP115" s="161"/>
      <c r="FQ115" s="161"/>
      <c r="FR115" s="161"/>
      <c r="FS115" s="161"/>
      <c r="FT115" s="161"/>
      <c r="FU115" s="161"/>
      <c r="FV115" s="161"/>
      <c r="FW115" s="161"/>
      <c r="FX115" s="161"/>
      <c r="FY115" s="161"/>
      <c r="FZ115" s="161"/>
      <c r="GA115" s="161"/>
      <c r="GB115" s="161"/>
      <c r="GC115" s="161"/>
      <c r="GD115" s="161"/>
      <c r="GE115" s="161"/>
      <c r="GF115" s="161"/>
      <c r="GG115" s="161"/>
      <c r="GH115" s="161"/>
      <c r="GI115" s="161"/>
      <c r="GJ115" s="161"/>
      <c r="GK115" s="161"/>
      <c r="GL115" s="161"/>
      <c r="GM115" s="161"/>
      <c r="GN115" s="161"/>
      <c r="GO115" s="161"/>
      <c r="GP115" s="161"/>
      <c r="GQ115" s="161"/>
      <c r="GR115" s="161"/>
      <c r="GS115" s="161"/>
      <c r="GT115" s="161"/>
      <c r="GU115" s="161"/>
      <c r="GV115" s="161"/>
    </row>
    <row r="116" spans="1:204" ht="15" customHeight="1">
      <c r="A116" s="132"/>
      <c r="B116" s="132"/>
      <c r="C116" s="184"/>
      <c r="L116" s="134"/>
      <c r="M116" s="263"/>
      <c r="N116" s="134"/>
      <c r="O116" s="134"/>
      <c r="P116" s="134"/>
      <c r="Q116" s="134"/>
      <c r="R116" s="134"/>
      <c r="S116" s="134"/>
      <c r="T116" s="134"/>
      <c r="U116" s="134"/>
      <c r="V116" s="134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1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61"/>
      <c r="BY116" s="161"/>
      <c r="BZ116" s="161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61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1"/>
      <c r="DD116" s="161"/>
      <c r="DE116" s="161"/>
      <c r="DF116" s="161"/>
      <c r="DG116" s="161"/>
      <c r="DH116" s="161"/>
      <c r="DI116" s="161"/>
      <c r="DJ116" s="161"/>
      <c r="DK116" s="161"/>
      <c r="DL116" s="161"/>
      <c r="DM116" s="161"/>
      <c r="DN116" s="161"/>
      <c r="DO116" s="161"/>
      <c r="DP116" s="161"/>
      <c r="DQ116" s="161"/>
      <c r="DR116" s="161"/>
      <c r="DS116" s="161"/>
      <c r="DT116" s="161"/>
      <c r="DU116" s="161"/>
      <c r="DV116" s="161"/>
      <c r="DW116" s="161"/>
      <c r="DX116" s="161"/>
      <c r="DY116" s="161"/>
      <c r="DZ116" s="161"/>
      <c r="EA116" s="161"/>
      <c r="EB116" s="161"/>
      <c r="EC116" s="161"/>
      <c r="ED116" s="161"/>
      <c r="EE116" s="161"/>
      <c r="EF116" s="161"/>
      <c r="EG116" s="161"/>
      <c r="EH116" s="161"/>
      <c r="EI116" s="161"/>
      <c r="EJ116" s="161"/>
      <c r="EK116" s="161"/>
      <c r="EL116" s="161"/>
      <c r="EM116" s="161"/>
      <c r="EN116" s="161"/>
      <c r="EO116" s="161"/>
      <c r="EP116" s="161"/>
      <c r="EQ116" s="161"/>
      <c r="ER116" s="218"/>
      <c r="ES116" s="161"/>
      <c r="ET116" s="161"/>
      <c r="EU116" s="161"/>
      <c r="EV116" s="161"/>
      <c r="EW116" s="161"/>
      <c r="EX116" s="161"/>
      <c r="EY116" s="161"/>
      <c r="EZ116" s="161"/>
      <c r="FA116" s="161"/>
      <c r="FB116" s="161"/>
      <c r="FC116" s="161"/>
      <c r="FD116" s="161"/>
      <c r="FE116" s="161"/>
      <c r="FF116" s="161"/>
      <c r="FG116" s="161"/>
      <c r="FH116" s="161"/>
      <c r="FI116" s="161"/>
      <c r="FJ116" s="161"/>
      <c r="FK116" s="161"/>
      <c r="FL116" s="161"/>
      <c r="FM116" s="161"/>
      <c r="FN116" s="161"/>
      <c r="FO116" s="161"/>
      <c r="FP116" s="161"/>
      <c r="FQ116" s="161"/>
      <c r="FR116" s="161"/>
      <c r="FS116" s="161"/>
      <c r="FT116" s="161"/>
      <c r="FU116" s="161"/>
      <c r="FV116" s="161"/>
      <c r="FW116" s="161"/>
      <c r="FX116" s="161"/>
      <c r="FY116" s="161"/>
      <c r="FZ116" s="161"/>
      <c r="GA116" s="161"/>
      <c r="GB116" s="161"/>
      <c r="GC116" s="161"/>
      <c r="GD116" s="161"/>
      <c r="GE116" s="161"/>
      <c r="GF116" s="161"/>
      <c r="GG116" s="161"/>
      <c r="GH116" s="161"/>
      <c r="GI116" s="161"/>
      <c r="GJ116" s="161"/>
      <c r="GK116" s="161"/>
      <c r="GL116" s="161"/>
      <c r="GM116" s="161"/>
      <c r="GN116" s="161"/>
      <c r="GO116" s="161"/>
      <c r="GP116" s="161"/>
      <c r="GQ116" s="161"/>
      <c r="GR116" s="161"/>
      <c r="GS116" s="161"/>
      <c r="GT116" s="161"/>
      <c r="GU116" s="161"/>
      <c r="GV116" s="161"/>
    </row>
    <row r="117" spans="1:204" ht="15" customHeight="1">
      <c r="A117" s="132"/>
      <c r="B117" s="132"/>
      <c r="C117" s="184"/>
      <c r="L117" s="134"/>
      <c r="M117" s="263"/>
      <c r="N117" s="134"/>
      <c r="O117" s="134"/>
      <c r="P117" s="134"/>
      <c r="Q117" s="134"/>
      <c r="R117" s="134"/>
      <c r="S117" s="134"/>
      <c r="T117" s="134"/>
      <c r="U117" s="134"/>
      <c r="V117" s="134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1"/>
      <c r="BN117" s="161"/>
      <c r="BO117" s="161"/>
      <c r="BP117" s="161"/>
      <c r="BQ117" s="161"/>
      <c r="BR117" s="161"/>
      <c r="BS117" s="161"/>
      <c r="BT117" s="161"/>
      <c r="BU117" s="161"/>
      <c r="BV117" s="161"/>
      <c r="BW117" s="161"/>
      <c r="BX117" s="161"/>
      <c r="BY117" s="161"/>
      <c r="BZ117" s="161"/>
      <c r="CA117" s="161"/>
      <c r="CB117" s="161"/>
      <c r="CC117" s="161"/>
      <c r="CD117" s="161"/>
      <c r="CE117" s="161"/>
      <c r="CF117" s="161"/>
      <c r="CG117" s="161"/>
      <c r="CH117" s="161"/>
      <c r="CI117" s="161"/>
      <c r="CJ117" s="161"/>
      <c r="CK117" s="161"/>
      <c r="CL117" s="161"/>
      <c r="CM117" s="161"/>
      <c r="CN117" s="161"/>
      <c r="CO117" s="161"/>
      <c r="CP117" s="161"/>
      <c r="CQ117" s="161"/>
      <c r="CR117" s="161"/>
      <c r="CS117" s="161"/>
      <c r="CT117" s="161"/>
      <c r="CU117" s="161"/>
      <c r="CV117" s="161"/>
      <c r="CW117" s="161"/>
      <c r="CX117" s="161"/>
      <c r="CY117" s="161"/>
      <c r="CZ117" s="161"/>
      <c r="DA117" s="161"/>
      <c r="DB117" s="161"/>
      <c r="DC117" s="161"/>
      <c r="DD117" s="161"/>
      <c r="DE117" s="161"/>
      <c r="DF117" s="161"/>
      <c r="DG117" s="161"/>
      <c r="DH117" s="161"/>
      <c r="DI117" s="161"/>
      <c r="DJ117" s="161"/>
      <c r="DK117" s="161"/>
      <c r="DL117" s="161"/>
      <c r="DM117" s="161"/>
      <c r="DN117" s="161"/>
      <c r="DO117" s="161"/>
      <c r="DP117" s="161"/>
      <c r="DQ117" s="161"/>
      <c r="DR117" s="161"/>
      <c r="DS117" s="161"/>
      <c r="DT117" s="161"/>
      <c r="DU117" s="161"/>
      <c r="DV117" s="161"/>
      <c r="DW117" s="161"/>
      <c r="DX117" s="161"/>
      <c r="DY117" s="161"/>
      <c r="DZ117" s="161"/>
      <c r="EA117" s="161"/>
      <c r="EB117" s="161"/>
      <c r="EC117" s="161"/>
      <c r="ED117" s="161"/>
      <c r="EE117" s="161"/>
      <c r="EF117" s="161"/>
      <c r="EG117" s="161"/>
      <c r="EH117" s="161"/>
      <c r="EI117" s="161"/>
      <c r="EJ117" s="161"/>
      <c r="EK117" s="161"/>
      <c r="EL117" s="161"/>
      <c r="EM117" s="161"/>
      <c r="EN117" s="161"/>
      <c r="EO117" s="161"/>
      <c r="EP117" s="161"/>
      <c r="EQ117" s="161"/>
      <c r="ER117" s="218"/>
      <c r="ES117" s="161"/>
      <c r="ET117" s="161"/>
      <c r="EU117" s="161"/>
      <c r="EV117" s="161"/>
      <c r="EW117" s="161"/>
      <c r="EX117" s="161"/>
      <c r="EY117" s="161"/>
      <c r="EZ117" s="161"/>
      <c r="FA117" s="161"/>
      <c r="FB117" s="161"/>
      <c r="FC117" s="161"/>
      <c r="FD117" s="161"/>
      <c r="FE117" s="161"/>
      <c r="FF117" s="161"/>
      <c r="FG117" s="161"/>
      <c r="FH117" s="161"/>
      <c r="FI117" s="161"/>
      <c r="FJ117" s="161"/>
      <c r="FK117" s="161"/>
      <c r="FL117" s="161"/>
      <c r="FM117" s="161"/>
      <c r="FN117" s="161"/>
      <c r="FO117" s="161"/>
      <c r="FP117" s="161"/>
      <c r="FQ117" s="161"/>
      <c r="FR117" s="161"/>
      <c r="FS117" s="161"/>
      <c r="FT117" s="161"/>
      <c r="FU117" s="161"/>
      <c r="FV117" s="161"/>
      <c r="FW117" s="161"/>
      <c r="FX117" s="161"/>
      <c r="FY117" s="161"/>
      <c r="FZ117" s="161"/>
      <c r="GA117" s="161"/>
      <c r="GB117" s="161"/>
      <c r="GC117" s="161"/>
      <c r="GD117" s="161"/>
      <c r="GE117" s="161"/>
      <c r="GF117" s="161"/>
      <c r="GG117" s="161"/>
      <c r="GH117" s="161"/>
      <c r="GI117" s="161"/>
      <c r="GJ117" s="161"/>
      <c r="GK117" s="161"/>
      <c r="GL117" s="161"/>
      <c r="GM117" s="161"/>
      <c r="GN117" s="161"/>
      <c r="GO117" s="161"/>
      <c r="GP117" s="161"/>
      <c r="GQ117" s="161"/>
      <c r="GR117" s="161"/>
      <c r="GS117" s="161"/>
      <c r="GT117" s="161"/>
      <c r="GU117" s="161"/>
      <c r="GV117" s="161"/>
    </row>
    <row r="118" spans="1:204" ht="15" customHeight="1">
      <c r="A118" s="132"/>
      <c r="B118" s="132"/>
      <c r="C118" s="184"/>
      <c r="L118" s="134"/>
      <c r="M118" s="263"/>
      <c r="N118" s="134"/>
      <c r="O118" s="134"/>
      <c r="P118" s="134"/>
      <c r="Q118" s="134"/>
      <c r="R118" s="134"/>
      <c r="S118" s="134"/>
      <c r="T118" s="134"/>
      <c r="U118" s="134"/>
      <c r="V118" s="134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1"/>
      <c r="BN118" s="161"/>
      <c r="BO118" s="161"/>
      <c r="BP118" s="161"/>
      <c r="BQ118" s="161"/>
      <c r="BR118" s="161"/>
      <c r="BS118" s="161"/>
      <c r="BT118" s="161"/>
      <c r="BU118" s="161"/>
      <c r="BV118" s="161"/>
      <c r="BW118" s="161"/>
      <c r="BX118" s="161"/>
      <c r="BY118" s="161"/>
      <c r="BZ118" s="161"/>
      <c r="CA118" s="161"/>
      <c r="CB118" s="161"/>
      <c r="CC118" s="161"/>
      <c r="CD118" s="161"/>
      <c r="CE118" s="161"/>
      <c r="CF118" s="161"/>
      <c r="CG118" s="161"/>
      <c r="CH118" s="161"/>
      <c r="CI118" s="161"/>
      <c r="CJ118" s="161"/>
      <c r="CK118" s="161"/>
      <c r="CL118" s="161"/>
      <c r="CM118" s="161"/>
      <c r="CN118" s="161"/>
      <c r="CO118" s="161"/>
      <c r="CP118" s="161"/>
      <c r="CQ118" s="161"/>
      <c r="CR118" s="161"/>
      <c r="CS118" s="161"/>
      <c r="CT118" s="161"/>
      <c r="CU118" s="161"/>
      <c r="CV118" s="161"/>
      <c r="CW118" s="161"/>
      <c r="CX118" s="161"/>
      <c r="CY118" s="161"/>
      <c r="CZ118" s="161"/>
      <c r="DA118" s="161"/>
      <c r="DB118" s="161"/>
      <c r="DC118" s="161"/>
      <c r="DD118" s="161"/>
      <c r="DE118" s="161"/>
      <c r="DF118" s="161"/>
      <c r="DG118" s="161"/>
      <c r="DH118" s="161"/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  <c r="EA118" s="161"/>
      <c r="EB118" s="161"/>
      <c r="EC118" s="161"/>
      <c r="ED118" s="161"/>
      <c r="EE118" s="161"/>
      <c r="EF118" s="161"/>
      <c r="EG118" s="161"/>
      <c r="EH118" s="161"/>
      <c r="EI118" s="161"/>
      <c r="EJ118" s="161"/>
      <c r="EK118" s="161"/>
      <c r="EL118" s="161"/>
      <c r="EM118" s="161"/>
      <c r="EN118" s="161"/>
      <c r="EO118" s="161"/>
      <c r="EP118" s="161"/>
      <c r="EQ118" s="161"/>
      <c r="ER118" s="218"/>
      <c r="ES118" s="161"/>
      <c r="ET118" s="161"/>
      <c r="EU118" s="161"/>
      <c r="EV118" s="161"/>
      <c r="EW118" s="161"/>
      <c r="EX118" s="161"/>
      <c r="EY118" s="161"/>
      <c r="EZ118" s="161"/>
      <c r="FA118" s="161"/>
      <c r="FB118" s="161"/>
      <c r="FC118" s="161"/>
      <c r="FD118" s="161"/>
      <c r="FE118" s="161"/>
      <c r="FF118" s="161"/>
      <c r="FG118" s="161"/>
      <c r="FH118" s="161"/>
      <c r="FI118" s="161"/>
      <c r="FJ118" s="161"/>
      <c r="FK118" s="161"/>
      <c r="FL118" s="161"/>
      <c r="FM118" s="161"/>
      <c r="FN118" s="161"/>
      <c r="FO118" s="161"/>
      <c r="FP118" s="161"/>
      <c r="FQ118" s="161"/>
      <c r="FR118" s="161"/>
      <c r="FS118" s="161"/>
      <c r="FT118" s="161"/>
      <c r="FU118" s="161"/>
      <c r="FV118" s="161"/>
      <c r="FW118" s="161"/>
      <c r="FX118" s="161"/>
      <c r="FY118" s="161"/>
      <c r="FZ118" s="161"/>
      <c r="GA118" s="161"/>
      <c r="GB118" s="161"/>
      <c r="GC118" s="161"/>
      <c r="GD118" s="161"/>
      <c r="GE118" s="161"/>
      <c r="GF118" s="161"/>
      <c r="GG118" s="161"/>
      <c r="GH118" s="161"/>
      <c r="GI118" s="161"/>
      <c r="GJ118" s="161"/>
      <c r="GK118" s="161"/>
      <c r="GL118" s="161"/>
      <c r="GM118" s="161"/>
      <c r="GN118" s="161"/>
      <c r="GO118" s="161"/>
      <c r="GP118" s="161"/>
      <c r="GQ118" s="161"/>
      <c r="GR118" s="161"/>
      <c r="GS118" s="161"/>
      <c r="GT118" s="161"/>
      <c r="GU118" s="161"/>
      <c r="GV118" s="161"/>
    </row>
    <row r="119" spans="1:204" ht="15" customHeight="1">
      <c r="A119" s="132"/>
      <c r="B119" s="132"/>
      <c r="C119" s="184"/>
      <c r="L119" s="134"/>
      <c r="M119" s="263"/>
      <c r="N119" s="134"/>
      <c r="O119" s="134"/>
      <c r="P119" s="134"/>
      <c r="Q119" s="134"/>
      <c r="R119" s="134"/>
      <c r="S119" s="134"/>
      <c r="T119" s="134"/>
      <c r="U119" s="134"/>
      <c r="V119" s="134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1"/>
      <c r="BN119" s="161"/>
      <c r="BO119" s="161"/>
      <c r="BP119" s="161"/>
      <c r="BQ119" s="161"/>
      <c r="BR119" s="161"/>
      <c r="BS119" s="161"/>
      <c r="BT119" s="161"/>
      <c r="BU119" s="161"/>
      <c r="BV119" s="161"/>
      <c r="BW119" s="161"/>
      <c r="BX119" s="161"/>
      <c r="BY119" s="161"/>
      <c r="BZ119" s="161"/>
      <c r="CA119" s="161"/>
      <c r="CB119" s="161"/>
      <c r="CC119" s="161"/>
      <c r="CD119" s="161"/>
      <c r="CE119" s="161"/>
      <c r="CF119" s="161"/>
      <c r="CG119" s="161"/>
      <c r="CH119" s="161"/>
      <c r="CI119" s="161"/>
      <c r="CJ119" s="161"/>
      <c r="CK119" s="161"/>
      <c r="CL119" s="161"/>
      <c r="CM119" s="161"/>
      <c r="CN119" s="161"/>
      <c r="CO119" s="161"/>
      <c r="CP119" s="161"/>
      <c r="CQ119" s="161"/>
      <c r="CR119" s="161"/>
      <c r="CS119" s="161"/>
      <c r="CT119" s="161"/>
      <c r="CU119" s="161"/>
      <c r="CV119" s="161"/>
      <c r="CW119" s="161"/>
      <c r="CX119" s="161"/>
      <c r="CY119" s="161"/>
      <c r="CZ119" s="161"/>
      <c r="DA119" s="161"/>
      <c r="DB119" s="161"/>
      <c r="DC119" s="161"/>
      <c r="DD119" s="161"/>
      <c r="DE119" s="161"/>
      <c r="DF119" s="161"/>
      <c r="DG119" s="161"/>
      <c r="DH119" s="161"/>
      <c r="DI119" s="161"/>
      <c r="DJ119" s="161"/>
      <c r="DK119" s="161"/>
      <c r="DL119" s="161"/>
      <c r="DM119" s="161"/>
      <c r="DN119" s="161"/>
      <c r="DO119" s="161"/>
      <c r="DP119" s="161"/>
      <c r="DQ119" s="161"/>
      <c r="DR119" s="161"/>
      <c r="DS119" s="161"/>
      <c r="DT119" s="161"/>
      <c r="DU119" s="161"/>
      <c r="DV119" s="161"/>
      <c r="DW119" s="161"/>
      <c r="DX119" s="161"/>
      <c r="DY119" s="161"/>
      <c r="DZ119" s="161"/>
      <c r="EA119" s="161"/>
      <c r="EB119" s="161"/>
      <c r="EC119" s="161"/>
      <c r="ED119" s="161"/>
      <c r="EE119" s="161"/>
      <c r="EF119" s="161"/>
      <c r="EG119" s="161"/>
      <c r="EH119" s="161"/>
      <c r="EI119" s="161"/>
      <c r="EJ119" s="161"/>
      <c r="EK119" s="161"/>
      <c r="EL119" s="161"/>
      <c r="EM119" s="161"/>
      <c r="EN119" s="161"/>
      <c r="EO119" s="161"/>
      <c r="EP119" s="161"/>
      <c r="EQ119" s="161"/>
      <c r="ER119" s="218"/>
      <c r="ES119" s="161"/>
      <c r="ET119" s="161"/>
      <c r="EU119" s="161"/>
      <c r="EV119" s="161"/>
      <c r="EW119" s="161"/>
      <c r="EX119" s="161"/>
      <c r="EY119" s="161"/>
      <c r="EZ119" s="161"/>
      <c r="FA119" s="161"/>
      <c r="FB119" s="161"/>
      <c r="FC119" s="161"/>
      <c r="FD119" s="161"/>
      <c r="FE119" s="161"/>
      <c r="FF119" s="161"/>
      <c r="FG119" s="161"/>
      <c r="FH119" s="161"/>
      <c r="FI119" s="161"/>
      <c r="FJ119" s="161"/>
      <c r="FK119" s="161"/>
      <c r="FL119" s="161"/>
      <c r="FM119" s="161"/>
      <c r="FN119" s="161"/>
      <c r="FO119" s="161"/>
      <c r="FP119" s="161"/>
      <c r="FQ119" s="161"/>
      <c r="FR119" s="161"/>
      <c r="FS119" s="161"/>
      <c r="FT119" s="161"/>
      <c r="FU119" s="161"/>
      <c r="FV119" s="161"/>
      <c r="FW119" s="161"/>
      <c r="FX119" s="161"/>
      <c r="FY119" s="161"/>
      <c r="FZ119" s="161"/>
      <c r="GA119" s="161"/>
      <c r="GB119" s="161"/>
      <c r="GC119" s="161"/>
      <c r="GD119" s="161"/>
      <c r="GE119" s="161"/>
      <c r="GF119" s="161"/>
      <c r="GG119" s="161"/>
      <c r="GH119" s="161"/>
      <c r="GI119" s="161"/>
      <c r="GJ119" s="161"/>
      <c r="GK119" s="161"/>
      <c r="GL119" s="161"/>
      <c r="GM119" s="161"/>
      <c r="GN119" s="161"/>
      <c r="GO119" s="161"/>
      <c r="GP119" s="161"/>
      <c r="GQ119" s="161"/>
      <c r="GR119" s="161"/>
      <c r="GS119" s="161"/>
      <c r="GT119" s="161"/>
      <c r="GU119" s="161"/>
      <c r="GV119" s="161"/>
    </row>
    <row r="120" spans="1:204" ht="15" customHeight="1">
      <c r="A120" s="132"/>
      <c r="B120" s="132"/>
      <c r="C120" s="184"/>
      <c r="L120" s="134"/>
      <c r="M120" s="263"/>
      <c r="N120" s="134"/>
      <c r="O120" s="134"/>
      <c r="P120" s="134"/>
      <c r="Q120" s="134"/>
      <c r="R120" s="134"/>
      <c r="S120" s="134"/>
      <c r="T120" s="134"/>
      <c r="U120" s="134"/>
      <c r="V120" s="134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1"/>
      <c r="BN120" s="161"/>
      <c r="BO120" s="161"/>
      <c r="BP120" s="161"/>
      <c r="BQ120" s="161"/>
      <c r="BR120" s="161"/>
      <c r="BS120" s="161"/>
      <c r="BT120" s="161"/>
      <c r="BU120" s="161"/>
      <c r="BV120" s="161"/>
      <c r="BW120" s="161"/>
      <c r="BX120" s="161"/>
      <c r="BY120" s="161"/>
      <c r="BZ120" s="161"/>
      <c r="CA120" s="161"/>
      <c r="CB120" s="161"/>
      <c r="CC120" s="161"/>
      <c r="CD120" s="161"/>
      <c r="CE120" s="161"/>
      <c r="CF120" s="161"/>
      <c r="CG120" s="161"/>
      <c r="CH120" s="161"/>
      <c r="CI120" s="161"/>
      <c r="CJ120" s="161"/>
      <c r="CK120" s="161"/>
      <c r="CL120" s="161"/>
      <c r="CM120" s="161"/>
      <c r="CN120" s="161"/>
      <c r="CO120" s="161"/>
      <c r="CP120" s="161"/>
      <c r="CQ120" s="161"/>
      <c r="CR120" s="161"/>
      <c r="CS120" s="161"/>
      <c r="CT120" s="161"/>
      <c r="CU120" s="161"/>
      <c r="CV120" s="161"/>
      <c r="CW120" s="161"/>
      <c r="CX120" s="161"/>
      <c r="CY120" s="161"/>
      <c r="CZ120" s="161"/>
      <c r="DA120" s="161"/>
      <c r="DB120" s="161"/>
      <c r="DC120" s="161"/>
      <c r="DD120" s="161"/>
      <c r="DE120" s="161"/>
      <c r="DF120" s="161"/>
      <c r="DG120" s="161"/>
      <c r="DH120" s="161"/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1"/>
      <c r="EA120" s="161"/>
      <c r="EB120" s="161"/>
      <c r="EC120" s="161"/>
      <c r="ED120" s="161"/>
      <c r="EE120" s="161"/>
      <c r="EF120" s="161"/>
      <c r="EG120" s="161"/>
      <c r="EH120" s="161"/>
      <c r="EI120" s="161"/>
      <c r="EJ120" s="161"/>
      <c r="EK120" s="161"/>
      <c r="EL120" s="161"/>
      <c r="EM120" s="161"/>
      <c r="EN120" s="161"/>
      <c r="EO120" s="161"/>
      <c r="EP120" s="161"/>
      <c r="EQ120" s="161"/>
      <c r="ER120" s="218"/>
      <c r="ES120" s="161"/>
      <c r="ET120" s="161"/>
      <c r="EU120" s="161"/>
      <c r="EV120" s="161"/>
      <c r="EW120" s="161"/>
      <c r="EX120" s="161"/>
      <c r="EY120" s="161"/>
      <c r="EZ120" s="161"/>
      <c r="FA120" s="161"/>
      <c r="FB120" s="161"/>
      <c r="FC120" s="161"/>
      <c r="FD120" s="161"/>
      <c r="FE120" s="161"/>
      <c r="FF120" s="161"/>
      <c r="FG120" s="161"/>
      <c r="FH120" s="161"/>
      <c r="FI120" s="161"/>
      <c r="FJ120" s="161"/>
      <c r="FK120" s="161"/>
      <c r="FL120" s="161"/>
      <c r="FM120" s="161"/>
      <c r="FN120" s="161"/>
      <c r="FO120" s="161"/>
      <c r="FP120" s="161"/>
      <c r="FQ120" s="161"/>
      <c r="FR120" s="161"/>
      <c r="FS120" s="161"/>
      <c r="FT120" s="161"/>
      <c r="FU120" s="161"/>
      <c r="FV120" s="161"/>
      <c r="FW120" s="161"/>
      <c r="FX120" s="161"/>
      <c r="FY120" s="161"/>
      <c r="FZ120" s="161"/>
      <c r="GA120" s="161"/>
      <c r="GB120" s="161"/>
      <c r="GC120" s="161"/>
      <c r="GD120" s="161"/>
      <c r="GE120" s="161"/>
      <c r="GF120" s="161"/>
      <c r="GG120" s="161"/>
      <c r="GH120" s="161"/>
      <c r="GI120" s="161"/>
      <c r="GJ120" s="161"/>
      <c r="GK120" s="161"/>
      <c r="GL120" s="161"/>
      <c r="GM120" s="161"/>
      <c r="GN120" s="161"/>
      <c r="GO120" s="161"/>
      <c r="GP120" s="161"/>
      <c r="GQ120" s="161"/>
      <c r="GR120" s="161"/>
      <c r="GS120" s="161"/>
      <c r="GT120" s="161"/>
      <c r="GU120" s="161"/>
      <c r="GV120" s="161"/>
    </row>
    <row r="121" spans="1:204" ht="15" customHeight="1">
      <c r="A121" s="132"/>
      <c r="B121" s="132"/>
      <c r="C121" s="184"/>
      <c r="L121" s="134"/>
      <c r="M121" s="263"/>
      <c r="N121" s="134"/>
      <c r="O121" s="134"/>
      <c r="P121" s="134"/>
      <c r="Q121" s="134"/>
      <c r="R121" s="134"/>
      <c r="S121" s="134"/>
      <c r="T121" s="134"/>
      <c r="U121" s="134"/>
      <c r="V121" s="134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1"/>
      <c r="BN121" s="161"/>
      <c r="BO121" s="161"/>
      <c r="BP121" s="161"/>
      <c r="BQ121" s="161"/>
      <c r="BR121" s="161"/>
      <c r="BS121" s="161"/>
      <c r="BT121" s="161"/>
      <c r="BU121" s="161"/>
      <c r="BV121" s="161"/>
      <c r="BW121" s="161"/>
      <c r="BX121" s="161"/>
      <c r="BY121" s="161"/>
      <c r="BZ121" s="161"/>
      <c r="CA121" s="161"/>
      <c r="CB121" s="161"/>
      <c r="CC121" s="161"/>
      <c r="CD121" s="161"/>
      <c r="CE121" s="161"/>
      <c r="CF121" s="161"/>
      <c r="CG121" s="161"/>
      <c r="CH121" s="161"/>
      <c r="CI121" s="161"/>
      <c r="CJ121" s="161"/>
      <c r="CK121" s="161"/>
      <c r="CL121" s="161"/>
      <c r="CM121" s="161"/>
      <c r="CN121" s="161"/>
      <c r="CO121" s="161"/>
      <c r="CP121" s="161"/>
      <c r="CQ121" s="161"/>
      <c r="CR121" s="161"/>
      <c r="CS121" s="161"/>
      <c r="CT121" s="161"/>
      <c r="CU121" s="161"/>
      <c r="CV121" s="161"/>
      <c r="CW121" s="161"/>
      <c r="CX121" s="161"/>
      <c r="CY121" s="161"/>
      <c r="CZ121" s="161"/>
      <c r="DA121" s="161"/>
      <c r="DB121" s="161"/>
      <c r="DC121" s="161"/>
      <c r="DD121" s="161"/>
      <c r="DE121" s="161"/>
      <c r="DF121" s="161"/>
      <c r="DG121" s="161"/>
      <c r="DH121" s="161"/>
      <c r="DI121" s="161"/>
      <c r="DJ121" s="161"/>
      <c r="DK121" s="161"/>
      <c r="DL121" s="161"/>
      <c r="DM121" s="161"/>
      <c r="DN121" s="161"/>
      <c r="DO121" s="161"/>
      <c r="DP121" s="161"/>
      <c r="DQ121" s="161"/>
      <c r="DR121" s="161"/>
      <c r="DS121" s="161"/>
      <c r="DT121" s="161"/>
      <c r="DU121" s="161"/>
      <c r="DV121" s="161"/>
      <c r="DW121" s="161"/>
      <c r="DX121" s="161"/>
      <c r="DY121" s="161"/>
      <c r="DZ121" s="161"/>
      <c r="EA121" s="161"/>
      <c r="EB121" s="161"/>
      <c r="EC121" s="161"/>
      <c r="ED121" s="161"/>
      <c r="EE121" s="161"/>
      <c r="EF121" s="161"/>
      <c r="EG121" s="161"/>
      <c r="EH121" s="161"/>
      <c r="EI121" s="161"/>
      <c r="EJ121" s="161"/>
      <c r="EK121" s="161"/>
      <c r="EL121" s="161"/>
      <c r="EM121" s="161"/>
      <c r="EN121" s="161"/>
      <c r="EO121" s="161"/>
      <c r="EP121" s="161"/>
      <c r="EQ121" s="161"/>
      <c r="ER121" s="218"/>
      <c r="ES121" s="161"/>
      <c r="ET121" s="161"/>
      <c r="EU121" s="161"/>
      <c r="EV121" s="161"/>
      <c r="EW121" s="161"/>
      <c r="EX121" s="161"/>
      <c r="EY121" s="161"/>
      <c r="EZ121" s="161"/>
      <c r="FA121" s="161"/>
      <c r="FB121" s="161"/>
      <c r="FC121" s="161"/>
      <c r="FD121" s="161"/>
      <c r="FE121" s="161"/>
      <c r="FF121" s="161"/>
      <c r="FG121" s="161"/>
      <c r="FH121" s="161"/>
      <c r="FI121" s="161"/>
      <c r="FJ121" s="161"/>
      <c r="FK121" s="161"/>
      <c r="FL121" s="161"/>
      <c r="FM121" s="161"/>
      <c r="FN121" s="161"/>
      <c r="FO121" s="161"/>
      <c r="FP121" s="161"/>
      <c r="FQ121" s="161"/>
      <c r="FR121" s="161"/>
      <c r="FS121" s="161"/>
      <c r="FT121" s="161"/>
      <c r="FU121" s="161"/>
      <c r="FV121" s="161"/>
      <c r="FW121" s="161"/>
      <c r="FX121" s="161"/>
      <c r="FY121" s="161"/>
      <c r="FZ121" s="161"/>
      <c r="GA121" s="161"/>
      <c r="GB121" s="161"/>
      <c r="GC121" s="161"/>
      <c r="GD121" s="161"/>
      <c r="GE121" s="161"/>
      <c r="GF121" s="161"/>
      <c r="GG121" s="161"/>
      <c r="GH121" s="161"/>
      <c r="GI121" s="161"/>
      <c r="GJ121" s="161"/>
      <c r="GK121" s="161"/>
      <c r="GL121" s="161"/>
      <c r="GM121" s="161"/>
      <c r="GN121" s="161"/>
      <c r="GO121" s="161"/>
      <c r="GP121" s="161"/>
      <c r="GQ121" s="161"/>
      <c r="GR121" s="161"/>
      <c r="GS121" s="161"/>
      <c r="GT121" s="161"/>
      <c r="GU121" s="161"/>
      <c r="GV121" s="161"/>
    </row>
    <row r="122" spans="1:204" ht="15" customHeight="1">
      <c r="A122" s="132"/>
      <c r="B122" s="132"/>
      <c r="C122" s="184"/>
      <c r="L122" s="134"/>
      <c r="M122" s="263"/>
      <c r="N122" s="134"/>
      <c r="O122" s="134"/>
      <c r="P122" s="134"/>
      <c r="Q122" s="134"/>
      <c r="R122" s="134"/>
      <c r="S122" s="134"/>
      <c r="T122" s="134"/>
      <c r="U122" s="134"/>
      <c r="V122" s="134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61"/>
      <c r="CO122" s="161"/>
      <c r="CP122" s="161"/>
      <c r="CQ122" s="161"/>
      <c r="CR122" s="161"/>
      <c r="CS122" s="161"/>
      <c r="CT122" s="161"/>
      <c r="CU122" s="161"/>
      <c r="CV122" s="161"/>
      <c r="CW122" s="161"/>
      <c r="CX122" s="161"/>
      <c r="CY122" s="161"/>
      <c r="CZ122" s="161"/>
      <c r="DA122" s="161"/>
      <c r="DB122" s="161"/>
      <c r="DC122" s="161"/>
      <c r="DD122" s="161"/>
      <c r="DE122" s="161"/>
      <c r="DF122" s="161"/>
      <c r="DG122" s="161"/>
      <c r="DH122" s="161"/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1"/>
      <c r="DX122" s="161"/>
      <c r="DY122" s="161"/>
      <c r="DZ122" s="161"/>
      <c r="EA122" s="161"/>
      <c r="EB122" s="161"/>
      <c r="EC122" s="161"/>
      <c r="ED122" s="161"/>
      <c r="EE122" s="161"/>
      <c r="EF122" s="161"/>
      <c r="EG122" s="161"/>
      <c r="EH122" s="161"/>
      <c r="EI122" s="161"/>
      <c r="EJ122" s="161"/>
      <c r="EK122" s="161"/>
      <c r="EL122" s="161"/>
      <c r="EM122" s="161"/>
      <c r="EN122" s="161"/>
      <c r="EO122" s="161"/>
      <c r="EP122" s="161"/>
      <c r="EQ122" s="161"/>
      <c r="ER122" s="218"/>
      <c r="ES122" s="161"/>
      <c r="ET122" s="161"/>
      <c r="EU122" s="161"/>
      <c r="EV122" s="161"/>
      <c r="EW122" s="161"/>
      <c r="EX122" s="161"/>
      <c r="EY122" s="161"/>
      <c r="EZ122" s="161"/>
      <c r="FA122" s="161"/>
      <c r="FB122" s="161"/>
      <c r="FC122" s="161"/>
      <c r="FD122" s="161"/>
      <c r="FE122" s="161"/>
      <c r="FF122" s="161"/>
      <c r="FG122" s="161"/>
      <c r="FH122" s="161"/>
      <c r="FI122" s="161"/>
      <c r="FJ122" s="161"/>
      <c r="FK122" s="161"/>
      <c r="FL122" s="161"/>
      <c r="FM122" s="161"/>
      <c r="FN122" s="161"/>
      <c r="FO122" s="161"/>
      <c r="FP122" s="161"/>
      <c r="FQ122" s="161"/>
      <c r="FR122" s="161"/>
      <c r="FS122" s="161"/>
      <c r="FT122" s="161"/>
      <c r="FU122" s="161"/>
      <c r="FV122" s="161"/>
      <c r="FW122" s="161"/>
      <c r="FX122" s="161"/>
      <c r="FY122" s="161"/>
      <c r="FZ122" s="161"/>
      <c r="GA122" s="161"/>
      <c r="GB122" s="161"/>
      <c r="GC122" s="161"/>
      <c r="GD122" s="161"/>
      <c r="GE122" s="161"/>
      <c r="GF122" s="161"/>
      <c r="GG122" s="161"/>
      <c r="GH122" s="161"/>
      <c r="GI122" s="161"/>
      <c r="GJ122" s="161"/>
      <c r="GK122" s="161"/>
      <c r="GL122" s="161"/>
      <c r="GM122" s="161"/>
      <c r="GN122" s="161"/>
      <c r="GO122" s="161"/>
      <c r="GP122" s="161"/>
      <c r="GQ122" s="161"/>
      <c r="GR122" s="161"/>
      <c r="GS122" s="161"/>
      <c r="GT122" s="161"/>
      <c r="GU122" s="161"/>
      <c r="GV122" s="161"/>
    </row>
    <row r="123" spans="1:204" ht="15" customHeight="1">
      <c r="A123" s="132"/>
      <c r="B123" s="132"/>
      <c r="C123" s="184"/>
      <c r="L123" s="134"/>
      <c r="M123" s="263"/>
      <c r="N123" s="134"/>
      <c r="O123" s="134"/>
      <c r="P123" s="134"/>
      <c r="Q123" s="134"/>
      <c r="R123" s="134"/>
      <c r="S123" s="134"/>
      <c r="T123" s="134"/>
      <c r="U123" s="134"/>
      <c r="V123" s="134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1"/>
      <c r="BN123" s="161"/>
      <c r="BO123" s="161"/>
      <c r="BP123" s="161"/>
      <c r="BQ123" s="161"/>
      <c r="BR123" s="161"/>
      <c r="BS123" s="161"/>
      <c r="BT123" s="161"/>
      <c r="BU123" s="161"/>
      <c r="BV123" s="161"/>
      <c r="BW123" s="161"/>
      <c r="BX123" s="161"/>
      <c r="BY123" s="161"/>
      <c r="BZ123" s="161"/>
      <c r="CA123" s="161"/>
      <c r="CB123" s="161"/>
      <c r="CC123" s="161"/>
      <c r="CD123" s="161"/>
      <c r="CE123" s="161"/>
      <c r="CF123" s="161"/>
      <c r="CG123" s="161"/>
      <c r="CH123" s="161"/>
      <c r="CI123" s="161"/>
      <c r="CJ123" s="161"/>
      <c r="CK123" s="161"/>
      <c r="CL123" s="161"/>
      <c r="CM123" s="161"/>
      <c r="CN123" s="161"/>
      <c r="CO123" s="161"/>
      <c r="CP123" s="161"/>
      <c r="CQ123" s="161"/>
      <c r="CR123" s="161"/>
      <c r="CS123" s="161"/>
      <c r="CT123" s="161"/>
      <c r="CU123" s="161"/>
      <c r="CV123" s="161"/>
      <c r="CW123" s="161"/>
      <c r="CX123" s="161"/>
      <c r="CY123" s="161"/>
      <c r="CZ123" s="161"/>
      <c r="DA123" s="161"/>
      <c r="DB123" s="161"/>
      <c r="DC123" s="161"/>
      <c r="DD123" s="161"/>
      <c r="DE123" s="161"/>
      <c r="DF123" s="161"/>
      <c r="DG123" s="161"/>
      <c r="DH123" s="161"/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1"/>
      <c r="DX123" s="161"/>
      <c r="DY123" s="161"/>
      <c r="DZ123" s="161"/>
      <c r="EA123" s="161"/>
      <c r="EB123" s="161"/>
      <c r="EC123" s="161"/>
      <c r="ED123" s="161"/>
      <c r="EE123" s="161"/>
      <c r="EF123" s="161"/>
      <c r="EG123" s="161"/>
      <c r="EH123" s="161"/>
      <c r="EI123" s="161"/>
      <c r="EJ123" s="161"/>
      <c r="EK123" s="161"/>
      <c r="EL123" s="161"/>
      <c r="EM123" s="161"/>
      <c r="EN123" s="161"/>
      <c r="EO123" s="161"/>
      <c r="EP123" s="161"/>
      <c r="EQ123" s="161"/>
      <c r="ER123" s="218"/>
      <c r="ES123" s="161"/>
      <c r="ET123" s="161"/>
      <c r="EU123" s="161"/>
      <c r="EV123" s="161"/>
      <c r="EW123" s="161"/>
      <c r="EX123" s="161"/>
      <c r="EY123" s="161"/>
      <c r="EZ123" s="161"/>
      <c r="FA123" s="161"/>
      <c r="FB123" s="161"/>
      <c r="FC123" s="161"/>
      <c r="FD123" s="161"/>
      <c r="FE123" s="161"/>
      <c r="FF123" s="161"/>
      <c r="FG123" s="161"/>
      <c r="FH123" s="161"/>
      <c r="FI123" s="161"/>
      <c r="FJ123" s="161"/>
      <c r="FK123" s="161"/>
      <c r="FL123" s="161"/>
      <c r="FM123" s="161"/>
      <c r="FN123" s="161"/>
      <c r="FO123" s="161"/>
      <c r="FP123" s="161"/>
      <c r="FQ123" s="161"/>
      <c r="FR123" s="161"/>
      <c r="FS123" s="161"/>
      <c r="FT123" s="161"/>
      <c r="FU123" s="161"/>
      <c r="FV123" s="161"/>
      <c r="FW123" s="161"/>
      <c r="FX123" s="161"/>
      <c r="FY123" s="161"/>
      <c r="FZ123" s="161"/>
      <c r="GA123" s="161"/>
      <c r="GB123" s="161"/>
      <c r="GC123" s="161"/>
      <c r="GD123" s="161"/>
      <c r="GE123" s="161"/>
      <c r="GF123" s="161"/>
      <c r="GG123" s="161"/>
      <c r="GH123" s="161"/>
      <c r="GI123" s="161"/>
      <c r="GJ123" s="161"/>
      <c r="GK123" s="161"/>
      <c r="GL123" s="161"/>
      <c r="GM123" s="161"/>
      <c r="GN123" s="161"/>
      <c r="GO123" s="161"/>
      <c r="GP123" s="161"/>
      <c r="GQ123" s="161"/>
      <c r="GR123" s="161"/>
      <c r="GS123" s="161"/>
      <c r="GT123" s="161"/>
      <c r="GU123" s="161"/>
      <c r="GV123" s="161"/>
    </row>
    <row r="124" spans="1:204" ht="15" customHeight="1">
      <c r="A124" s="132"/>
      <c r="B124" s="132"/>
      <c r="C124" s="184"/>
      <c r="L124" s="134"/>
      <c r="M124" s="263"/>
      <c r="N124" s="134"/>
      <c r="O124" s="134"/>
      <c r="P124" s="134"/>
      <c r="Q124" s="134"/>
      <c r="R124" s="134"/>
      <c r="S124" s="134"/>
      <c r="T124" s="134"/>
      <c r="U124" s="134"/>
      <c r="V124" s="134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61"/>
      <c r="AY124" s="161"/>
      <c r="AZ124" s="161"/>
      <c r="BA124" s="161"/>
      <c r="BB124" s="161"/>
      <c r="BC124" s="161"/>
      <c r="BD124" s="161"/>
      <c r="BE124" s="161"/>
      <c r="BF124" s="161"/>
      <c r="BG124" s="161"/>
      <c r="BH124" s="161"/>
      <c r="BI124" s="161"/>
      <c r="BJ124" s="161"/>
      <c r="BK124" s="161"/>
      <c r="BL124" s="161"/>
      <c r="BM124" s="161"/>
      <c r="BN124" s="161"/>
      <c r="BO124" s="161"/>
      <c r="BP124" s="161"/>
      <c r="BQ124" s="161"/>
      <c r="BR124" s="161"/>
      <c r="BS124" s="161"/>
      <c r="BT124" s="161"/>
      <c r="BU124" s="161"/>
      <c r="BV124" s="161"/>
      <c r="BW124" s="161"/>
      <c r="BX124" s="161"/>
      <c r="BY124" s="161"/>
      <c r="BZ124" s="161"/>
      <c r="CA124" s="161"/>
      <c r="CB124" s="161"/>
      <c r="CC124" s="161"/>
      <c r="CD124" s="161"/>
      <c r="CE124" s="161"/>
      <c r="CF124" s="161"/>
      <c r="CG124" s="161"/>
      <c r="CH124" s="161"/>
      <c r="CI124" s="161"/>
      <c r="CJ124" s="161"/>
      <c r="CK124" s="161"/>
      <c r="CL124" s="161"/>
      <c r="CM124" s="161"/>
      <c r="CN124" s="161"/>
      <c r="CO124" s="161"/>
      <c r="CP124" s="161"/>
      <c r="CQ124" s="161"/>
      <c r="CR124" s="161"/>
      <c r="CS124" s="161"/>
      <c r="CT124" s="161"/>
      <c r="CU124" s="161"/>
      <c r="CV124" s="161"/>
      <c r="CW124" s="161"/>
      <c r="CX124" s="161"/>
      <c r="CY124" s="161"/>
      <c r="CZ124" s="161"/>
      <c r="DA124" s="161"/>
      <c r="DB124" s="161"/>
      <c r="DC124" s="161"/>
      <c r="DD124" s="161"/>
      <c r="DE124" s="161"/>
      <c r="DF124" s="161"/>
      <c r="DG124" s="161"/>
      <c r="DH124" s="161"/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1"/>
      <c r="DX124" s="161"/>
      <c r="DY124" s="161"/>
      <c r="DZ124" s="161"/>
      <c r="EA124" s="161"/>
      <c r="EB124" s="161"/>
      <c r="EC124" s="161"/>
      <c r="ED124" s="161"/>
      <c r="EE124" s="161"/>
      <c r="EF124" s="161"/>
      <c r="EG124" s="161"/>
      <c r="EH124" s="161"/>
      <c r="EI124" s="161"/>
      <c r="EJ124" s="161"/>
      <c r="EK124" s="161"/>
      <c r="EL124" s="161"/>
      <c r="EM124" s="161"/>
      <c r="EN124" s="161"/>
      <c r="EO124" s="161"/>
      <c r="EP124" s="161"/>
      <c r="EQ124" s="161"/>
      <c r="ER124" s="218"/>
      <c r="ES124" s="161"/>
      <c r="ET124" s="161"/>
      <c r="EU124" s="161"/>
      <c r="EV124" s="161"/>
      <c r="EW124" s="161"/>
      <c r="EX124" s="161"/>
      <c r="EY124" s="161"/>
      <c r="EZ124" s="161"/>
      <c r="FA124" s="161"/>
      <c r="FB124" s="161"/>
      <c r="FC124" s="161"/>
      <c r="FD124" s="161"/>
      <c r="FE124" s="161"/>
      <c r="FF124" s="161"/>
      <c r="FG124" s="161"/>
      <c r="FH124" s="161"/>
      <c r="FI124" s="161"/>
      <c r="FJ124" s="161"/>
      <c r="FK124" s="161"/>
      <c r="FL124" s="161"/>
      <c r="FM124" s="161"/>
      <c r="FN124" s="161"/>
      <c r="FO124" s="161"/>
      <c r="FP124" s="161"/>
      <c r="FQ124" s="161"/>
      <c r="FR124" s="161"/>
      <c r="FS124" s="161"/>
      <c r="FT124" s="161"/>
      <c r="FU124" s="161"/>
      <c r="FV124" s="161"/>
      <c r="FW124" s="161"/>
      <c r="FX124" s="161"/>
      <c r="FY124" s="161"/>
      <c r="FZ124" s="161"/>
      <c r="GA124" s="161"/>
      <c r="GB124" s="161"/>
      <c r="GC124" s="161"/>
      <c r="GD124" s="161"/>
      <c r="GE124" s="161"/>
      <c r="GF124" s="161"/>
      <c r="GG124" s="161"/>
      <c r="GH124" s="161"/>
      <c r="GI124" s="161"/>
      <c r="GJ124" s="161"/>
      <c r="GK124" s="161"/>
      <c r="GL124" s="161"/>
      <c r="GM124" s="161"/>
      <c r="GN124" s="161"/>
      <c r="GO124" s="161"/>
      <c r="GP124" s="161"/>
      <c r="GQ124" s="161"/>
      <c r="GR124" s="161"/>
      <c r="GS124" s="161"/>
      <c r="GT124" s="161"/>
      <c r="GU124" s="161"/>
      <c r="GV124" s="161"/>
    </row>
    <row r="125" spans="1:204" ht="15" customHeight="1">
      <c r="A125" s="132"/>
      <c r="B125" s="132"/>
      <c r="C125" s="184"/>
      <c r="L125" s="134"/>
      <c r="M125" s="263"/>
      <c r="N125" s="134"/>
      <c r="O125" s="134"/>
      <c r="P125" s="134"/>
      <c r="Q125" s="134"/>
      <c r="R125" s="134"/>
      <c r="S125" s="134"/>
      <c r="T125" s="134"/>
      <c r="U125" s="134"/>
      <c r="V125" s="134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61"/>
      <c r="AY125" s="161"/>
      <c r="AZ125" s="161"/>
      <c r="BA125" s="161"/>
      <c r="BB125" s="161"/>
      <c r="BC125" s="161"/>
      <c r="BD125" s="161"/>
      <c r="BE125" s="161"/>
      <c r="BF125" s="161"/>
      <c r="BG125" s="161"/>
      <c r="BH125" s="161"/>
      <c r="BI125" s="161"/>
      <c r="BJ125" s="161"/>
      <c r="BK125" s="161"/>
      <c r="BL125" s="161"/>
      <c r="BM125" s="161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61"/>
      <c r="BY125" s="161"/>
      <c r="BZ125" s="161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61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1"/>
      <c r="DD125" s="161"/>
      <c r="DE125" s="161"/>
      <c r="DF125" s="161"/>
      <c r="DG125" s="161"/>
      <c r="DH125" s="161"/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1"/>
      <c r="DX125" s="161"/>
      <c r="DY125" s="161"/>
      <c r="DZ125" s="161"/>
      <c r="EA125" s="161"/>
      <c r="EB125" s="161"/>
      <c r="EC125" s="161"/>
      <c r="ED125" s="161"/>
      <c r="EE125" s="161"/>
      <c r="EF125" s="161"/>
      <c r="EG125" s="161"/>
      <c r="EH125" s="161"/>
      <c r="EI125" s="161"/>
      <c r="EJ125" s="161"/>
      <c r="EK125" s="161"/>
      <c r="EL125" s="161"/>
      <c r="EM125" s="161"/>
      <c r="EN125" s="161"/>
      <c r="EO125" s="161"/>
      <c r="EP125" s="161"/>
      <c r="EQ125" s="161"/>
      <c r="ER125" s="218"/>
      <c r="ES125" s="161"/>
      <c r="ET125" s="161"/>
      <c r="EU125" s="161"/>
      <c r="EV125" s="161"/>
      <c r="EW125" s="161"/>
      <c r="EX125" s="161"/>
      <c r="EY125" s="161"/>
      <c r="EZ125" s="161"/>
      <c r="FA125" s="161"/>
      <c r="FB125" s="161"/>
      <c r="FC125" s="161"/>
      <c r="FD125" s="161"/>
      <c r="FE125" s="161"/>
      <c r="FF125" s="161"/>
      <c r="FG125" s="161"/>
      <c r="FH125" s="161"/>
      <c r="FI125" s="161"/>
      <c r="FJ125" s="161"/>
      <c r="FK125" s="161"/>
      <c r="FL125" s="161"/>
      <c r="FM125" s="161"/>
      <c r="FN125" s="161"/>
      <c r="FO125" s="161"/>
      <c r="FP125" s="161"/>
      <c r="FQ125" s="161"/>
      <c r="FR125" s="161"/>
      <c r="FS125" s="161"/>
      <c r="FT125" s="161"/>
      <c r="FU125" s="161"/>
      <c r="FV125" s="161"/>
      <c r="FW125" s="161"/>
      <c r="FX125" s="161"/>
      <c r="FY125" s="161"/>
      <c r="FZ125" s="161"/>
      <c r="GA125" s="161"/>
      <c r="GB125" s="161"/>
      <c r="GC125" s="161"/>
      <c r="GD125" s="161"/>
      <c r="GE125" s="161"/>
      <c r="GF125" s="161"/>
      <c r="GG125" s="161"/>
      <c r="GH125" s="161"/>
      <c r="GI125" s="161"/>
      <c r="GJ125" s="161"/>
      <c r="GK125" s="161"/>
      <c r="GL125" s="161"/>
      <c r="GM125" s="161"/>
      <c r="GN125" s="161"/>
      <c r="GO125" s="161"/>
      <c r="GP125" s="161"/>
      <c r="GQ125" s="161"/>
      <c r="GR125" s="161"/>
      <c r="GS125" s="161"/>
      <c r="GT125" s="161"/>
      <c r="GU125" s="161"/>
      <c r="GV125" s="161"/>
    </row>
    <row r="126" spans="1:204" ht="15" customHeight="1">
      <c r="A126" s="132"/>
      <c r="B126" s="132"/>
      <c r="C126" s="184"/>
      <c r="L126" s="134"/>
      <c r="M126" s="263"/>
      <c r="N126" s="134"/>
      <c r="O126" s="134"/>
      <c r="P126" s="134"/>
      <c r="Q126" s="134"/>
      <c r="R126" s="134"/>
      <c r="S126" s="134"/>
      <c r="T126" s="134"/>
      <c r="U126" s="134"/>
      <c r="V126" s="134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1"/>
      <c r="AZ126" s="161"/>
      <c r="BA126" s="161"/>
      <c r="BB126" s="161"/>
      <c r="BC126" s="161"/>
      <c r="BD126" s="161"/>
      <c r="BE126" s="161"/>
      <c r="BF126" s="161"/>
      <c r="BG126" s="161"/>
      <c r="BH126" s="161"/>
      <c r="BI126" s="161"/>
      <c r="BJ126" s="161"/>
      <c r="BK126" s="161"/>
      <c r="BL126" s="161"/>
      <c r="BM126" s="161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61"/>
      <c r="BY126" s="161"/>
      <c r="BZ126" s="161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61"/>
      <c r="CL126" s="161"/>
      <c r="CM126" s="161"/>
      <c r="CN126" s="161"/>
      <c r="CO126" s="161"/>
      <c r="CP126" s="161"/>
      <c r="CQ126" s="161"/>
      <c r="CR126" s="161"/>
      <c r="CS126" s="161"/>
      <c r="CT126" s="161"/>
      <c r="CU126" s="161"/>
      <c r="CV126" s="161"/>
      <c r="CW126" s="161"/>
      <c r="CX126" s="161"/>
      <c r="CY126" s="161"/>
      <c r="CZ126" s="161"/>
      <c r="DA126" s="161"/>
      <c r="DB126" s="161"/>
      <c r="DC126" s="161"/>
      <c r="DD126" s="161"/>
      <c r="DE126" s="161"/>
      <c r="DF126" s="161"/>
      <c r="DG126" s="161"/>
      <c r="DH126" s="161"/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1"/>
      <c r="DX126" s="161"/>
      <c r="DY126" s="161"/>
      <c r="DZ126" s="161"/>
      <c r="EA126" s="161"/>
      <c r="EB126" s="161"/>
      <c r="EC126" s="161"/>
      <c r="ED126" s="161"/>
      <c r="EE126" s="161"/>
      <c r="EF126" s="161"/>
      <c r="EG126" s="161"/>
      <c r="EH126" s="161"/>
      <c r="EI126" s="161"/>
      <c r="EJ126" s="161"/>
      <c r="EK126" s="161"/>
      <c r="EL126" s="161"/>
      <c r="EM126" s="161"/>
      <c r="EN126" s="161"/>
      <c r="EO126" s="161"/>
      <c r="EP126" s="161"/>
      <c r="EQ126" s="161"/>
      <c r="ER126" s="218"/>
      <c r="ES126" s="161"/>
      <c r="ET126" s="161"/>
      <c r="EU126" s="161"/>
      <c r="EV126" s="161"/>
      <c r="EW126" s="161"/>
      <c r="EX126" s="161"/>
      <c r="EY126" s="161"/>
      <c r="EZ126" s="161"/>
      <c r="FA126" s="161"/>
      <c r="FB126" s="161"/>
      <c r="FC126" s="161"/>
      <c r="FD126" s="161"/>
      <c r="FE126" s="161"/>
      <c r="FF126" s="161"/>
      <c r="FG126" s="161"/>
      <c r="FH126" s="161"/>
      <c r="FI126" s="161"/>
      <c r="FJ126" s="161"/>
      <c r="FK126" s="161"/>
      <c r="FL126" s="161"/>
      <c r="FM126" s="161"/>
      <c r="FN126" s="161"/>
      <c r="FO126" s="161"/>
      <c r="FP126" s="161"/>
      <c r="FQ126" s="161"/>
      <c r="FR126" s="161"/>
      <c r="FS126" s="161"/>
      <c r="FT126" s="161"/>
      <c r="FU126" s="161"/>
      <c r="FV126" s="161"/>
      <c r="FW126" s="161"/>
      <c r="FX126" s="161"/>
      <c r="FY126" s="161"/>
      <c r="FZ126" s="161"/>
      <c r="GA126" s="161"/>
      <c r="GB126" s="161"/>
      <c r="GC126" s="161"/>
      <c r="GD126" s="161"/>
      <c r="GE126" s="161"/>
      <c r="GF126" s="161"/>
      <c r="GG126" s="161"/>
      <c r="GH126" s="161"/>
      <c r="GI126" s="161"/>
      <c r="GJ126" s="161"/>
      <c r="GK126" s="161"/>
      <c r="GL126" s="161"/>
      <c r="GM126" s="161"/>
      <c r="GN126" s="161"/>
      <c r="GO126" s="161"/>
      <c r="GP126" s="161"/>
      <c r="GQ126" s="161"/>
      <c r="GR126" s="161"/>
      <c r="GS126" s="161"/>
      <c r="GT126" s="161"/>
      <c r="GU126" s="161"/>
      <c r="GV126" s="161"/>
    </row>
    <row r="127" spans="1:204" ht="15" customHeight="1">
      <c r="A127" s="132"/>
      <c r="B127" s="132"/>
      <c r="C127" s="184"/>
      <c r="L127" s="134"/>
      <c r="M127" s="263"/>
      <c r="N127" s="134"/>
      <c r="O127" s="134"/>
      <c r="P127" s="134"/>
      <c r="Q127" s="134"/>
      <c r="R127" s="134"/>
      <c r="S127" s="134"/>
      <c r="T127" s="134"/>
      <c r="U127" s="134"/>
      <c r="V127" s="134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1"/>
      <c r="BE127" s="161"/>
      <c r="BF127" s="161"/>
      <c r="BG127" s="161"/>
      <c r="BH127" s="161"/>
      <c r="BI127" s="161"/>
      <c r="BJ127" s="161"/>
      <c r="BK127" s="161"/>
      <c r="BL127" s="161"/>
      <c r="BM127" s="161"/>
      <c r="BN127" s="161"/>
      <c r="BO127" s="161"/>
      <c r="BP127" s="161"/>
      <c r="BQ127" s="161"/>
      <c r="BR127" s="161"/>
      <c r="BS127" s="161"/>
      <c r="BT127" s="161"/>
      <c r="BU127" s="161"/>
      <c r="BV127" s="161"/>
      <c r="BW127" s="161"/>
      <c r="BX127" s="161"/>
      <c r="BY127" s="161"/>
      <c r="BZ127" s="161"/>
      <c r="CA127" s="161"/>
      <c r="CB127" s="161"/>
      <c r="CC127" s="161"/>
      <c r="CD127" s="161"/>
      <c r="CE127" s="161"/>
      <c r="CF127" s="161"/>
      <c r="CG127" s="161"/>
      <c r="CH127" s="161"/>
      <c r="CI127" s="161"/>
      <c r="CJ127" s="161"/>
      <c r="CK127" s="161"/>
      <c r="CL127" s="161"/>
      <c r="CM127" s="161"/>
      <c r="CN127" s="161"/>
      <c r="CO127" s="161"/>
      <c r="CP127" s="161"/>
      <c r="CQ127" s="161"/>
      <c r="CR127" s="161"/>
      <c r="CS127" s="161"/>
      <c r="CT127" s="161"/>
      <c r="CU127" s="161"/>
      <c r="CV127" s="161"/>
      <c r="CW127" s="161"/>
      <c r="CX127" s="161"/>
      <c r="CY127" s="161"/>
      <c r="CZ127" s="161"/>
      <c r="DA127" s="161"/>
      <c r="DB127" s="161"/>
      <c r="DC127" s="161"/>
      <c r="DD127" s="161"/>
      <c r="DE127" s="161"/>
      <c r="DF127" s="161"/>
      <c r="DG127" s="161"/>
      <c r="DH127" s="161"/>
      <c r="DI127" s="161"/>
      <c r="DJ127" s="161"/>
      <c r="DK127" s="161"/>
      <c r="DL127" s="161"/>
      <c r="DM127" s="161"/>
      <c r="DN127" s="161"/>
      <c r="DO127" s="161"/>
      <c r="DP127" s="161"/>
      <c r="DQ127" s="161"/>
      <c r="DR127" s="161"/>
      <c r="DS127" s="161"/>
      <c r="DT127" s="161"/>
      <c r="DU127" s="161"/>
      <c r="DV127" s="161"/>
      <c r="DW127" s="161"/>
      <c r="DX127" s="161"/>
      <c r="DY127" s="161"/>
      <c r="DZ127" s="161"/>
      <c r="EA127" s="161"/>
      <c r="EB127" s="161"/>
      <c r="EC127" s="161"/>
      <c r="ED127" s="161"/>
      <c r="EE127" s="161"/>
      <c r="EF127" s="161"/>
      <c r="EG127" s="161"/>
      <c r="EH127" s="161"/>
      <c r="EI127" s="161"/>
      <c r="EJ127" s="161"/>
      <c r="EK127" s="161"/>
      <c r="EL127" s="161"/>
      <c r="EM127" s="161"/>
      <c r="EN127" s="161"/>
      <c r="EO127" s="161"/>
      <c r="EP127" s="161"/>
      <c r="EQ127" s="161"/>
      <c r="ER127" s="218"/>
      <c r="ES127" s="161"/>
      <c r="ET127" s="161"/>
      <c r="EU127" s="161"/>
      <c r="EV127" s="161"/>
      <c r="EW127" s="161"/>
      <c r="EX127" s="161"/>
      <c r="EY127" s="161"/>
      <c r="EZ127" s="161"/>
      <c r="FA127" s="161"/>
      <c r="FB127" s="161"/>
      <c r="FC127" s="161"/>
      <c r="FD127" s="161"/>
      <c r="FE127" s="161"/>
      <c r="FF127" s="161"/>
      <c r="FG127" s="161"/>
      <c r="FH127" s="161"/>
      <c r="FI127" s="161"/>
      <c r="FJ127" s="161"/>
      <c r="FK127" s="161"/>
      <c r="FL127" s="161"/>
      <c r="FM127" s="161"/>
      <c r="FN127" s="161"/>
      <c r="FO127" s="161"/>
      <c r="FP127" s="161"/>
      <c r="FQ127" s="161"/>
      <c r="FR127" s="161"/>
      <c r="FS127" s="161"/>
      <c r="FT127" s="161"/>
      <c r="FU127" s="161"/>
      <c r="FV127" s="161"/>
      <c r="FW127" s="161"/>
      <c r="FX127" s="161"/>
      <c r="FY127" s="161"/>
      <c r="FZ127" s="161"/>
      <c r="GA127" s="161"/>
      <c r="GB127" s="161"/>
      <c r="GC127" s="161"/>
      <c r="GD127" s="161"/>
      <c r="GE127" s="161"/>
      <c r="GF127" s="161"/>
      <c r="GG127" s="161"/>
      <c r="GH127" s="161"/>
      <c r="GI127" s="161"/>
      <c r="GJ127" s="161"/>
      <c r="GK127" s="161"/>
      <c r="GL127" s="161"/>
      <c r="GM127" s="161"/>
      <c r="GN127" s="161"/>
      <c r="GO127" s="161"/>
      <c r="GP127" s="161"/>
      <c r="GQ127" s="161"/>
      <c r="GR127" s="161"/>
      <c r="GS127" s="161"/>
      <c r="GT127" s="161"/>
      <c r="GU127" s="161"/>
      <c r="GV127" s="161"/>
    </row>
    <row r="128" spans="1:204" ht="15" customHeight="1">
      <c r="A128" s="132"/>
      <c r="B128" s="132"/>
      <c r="C128" s="184"/>
      <c r="L128" s="134"/>
      <c r="M128" s="263"/>
      <c r="N128" s="134"/>
      <c r="O128" s="134"/>
      <c r="P128" s="134"/>
      <c r="Q128" s="134"/>
      <c r="R128" s="134"/>
      <c r="S128" s="134"/>
      <c r="T128" s="134"/>
      <c r="U128" s="134"/>
      <c r="V128" s="134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61"/>
      <c r="CO128" s="161"/>
      <c r="CP128" s="161"/>
      <c r="CQ128" s="161"/>
      <c r="CR128" s="161"/>
      <c r="CS128" s="161"/>
      <c r="CT128" s="161"/>
      <c r="CU128" s="161"/>
      <c r="CV128" s="161"/>
      <c r="CW128" s="161"/>
      <c r="CX128" s="161"/>
      <c r="CY128" s="161"/>
      <c r="CZ128" s="161"/>
      <c r="DA128" s="161"/>
      <c r="DB128" s="161"/>
      <c r="DC128" s="161"/>
      <c r="DD128" s="161"/>
      <c r="DE128" s="161"/>
      <c r="DF128" s="161"/>
      <c r="DG128" s="161"/>
      <c r="DH128" s="161"/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1"/>
      <c r="DX128" s="161"/>
      <c r="DY128" s="161"/>
      <c r="DZ128" s="161"/>
      <c r="EA128" s="161"/>
      <c r="EB128" s="161"/>
      <c r="EC128" s="161"/>
      <c r="ED128" s="161"/>
      <c r="EE128" s="161"/>
      <c r="EF128" s="161"/>
      <c r="EG128" s="161"/>
      <c r="EH128" s="161"/>
      <c r="EI128" s="161"/>
      <c r="EJ128" s="161"/>
      <c r="EK128" s="161"/>
      <c r="EL128" s="161"/>
      <c r="EM128" s="161"/>
      <c r="EN128" s="161"/>
      <c r="EO128" s="161"/>
      <c r="EP128" s="161"/>
      <c r="EQ128" s="161"/>
      <c r="ER128" s="218"/>
      <c r="ES128" s="161"/>
      <c r="ET128" s="161"/>
      <c r="EU128" s="161"/>
      <c r="EV128" s="161"/>
      <c r="EW128" s="161"/>
      <c r="EX128" s="161"/>
      <c r="EY128" s="161"/>
      <c r="EZ128" s="161"/>
      <c r="FA128" s="161"/>
      <c r="FB128" s="161"/>
      <c r="FC128" s="161"/>
      <c r="FD128" s="161"/>
      <c r="FE128" s="161"/>
      <c r="FF128" s="161"/>
      <c r="FG128" s="161"/>
      <c r="FH128" s="161"/>
      <c r="FI128" s="161"/>
      <c r="FJ128" s="161"/>
      <c r="FK128" s="161"/>
      <c r="FL128" s="161"/>
      <c r="FM128" s="161"/>
      <c r="FN128" s="161"/>
      <c r="FO128" s="161"/>
      <c r="FP128" s="161"/>
      <c r="FQ128" s="161"/>
      <c r="FR128" s="161"/>
      <c r="FS128" s="161"/>
      <c r="FT128" s="161"/>
      <c r="FU128" s="161"/>
      <c r="FV128" s="161"/>
      <c r="FW128" s="161"/>
      <c r="FX128" s="161"/>
      <c r="FY128" s="161"/>
      <c r="FZ128" s="161"/>
      <c r="GA128" s="161"/>
      <c r="GB128" s="161"/>
      <c r="GC128" s="161"/>
      <c r="GD128" s="161"/>
      <c r="GE128" s="161"/>
      <c r="GF128" s="161"/>
      <c r="GG128" s="161"/>
      <c r="GH128" s="161"/>
      <c r="GI128" s="161"/>
      <c r="GJ128" s="161"/>
      <c r="GK128" s="161"/>
      <c r="GL128" s="161"/>
      <c r="GM128" s="161"/>
      <c r="GN128" s="161"/>
      <c r="GO128" s="161"/>
      <c r="GP128" s="161"/>
      <c r="GQ128" s="161"/>
      <c r="GR128" s="161"/>
      <c r="GS128" s="161"/>
      <c r="GT128" s="161"/>
      <c r="GU128" s="161"/>
      <c r="GV128" s="161"/>
    </row>
    <row r="129" spans="1:204" ht="15" customHeight="1">
      <c r="A129" s="132"/>
      <c r="B129" s="132"/>
      <c r="C129" s="184"/>
      <c r="L129" s="134"/>
      <c r="M129" s="263"/>
      <c r="N129" s="134"/>
      <c r="O129" s="134"/>
      <c r="P129" s="134"/>
      <c r="Q129" s="134"/>
      <c r="R129" s="134"/>
      <c r="S129" s="134"/>
      <c r="T129" s="134"/>
      <c r="U129" s="134"/>
      <c r="V129" s="134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161"/>
      <c r="BB129" s="161"/>
      <c r="BC129" s="161"/>
      <c r="BD129" s="161"/>
      <c r="BE129" s="161"/>
      <c r="BF129" s="161"/>
      <c r="BG129" s="161"/>
      <c r="BH129" s="161"/>
      <c r="BI129" s="161"/>
      <c r="BJ129" s="161"/>
      <c r="BK129" s="161"/>
      <c r="BL129" s="161"/>
      <c r="BM129" s="161"/>
      <c r="BN129" s="161"/>
      <c r="BO129" s="161"/>
      <c r="BP129" s="161"/>
      <c r="BQ129" s="161"/>
      <c r="BR129" s="161"/>
      <c r="BS129" s="161"/>
      <c r="BT129" s="161"/>
      <c r="BU129" s="161"/>
      <c r="BV129" s="161"/>
      <c r="BW129" s="161"/>
      <c r="BX129" s="161"/>
      <c r="BY129" s="161"/>
      <c r="BZ129" s="161"/>
      <c r="CA129" s="161"/>
      <c r="CB129" s="161"/>
      <c r="CC129" s="161"/>
      <c r="CD129" s="161"/>
      <c r="CE129" s="161"/>
      <c r="CF129" s="161"/>
      <c r="CG129" s="161"/>
      <c r="CH129" s="161"/>
      <c r="CI129" s="161"/>
      <c r="CJ129" s="161"/>
      <c r="CK129" s="161"/>
      <c r="CL129" s="161"/>
      <c r="CM129" s="161"/>
      <c r="CN129" s="161"/>
      <c r="CO129" s="161"/>
      <c r="CP129" s="161"/>
      <c r="CQ129" s="161"/>
      <c r="CR129" s="161"/>
      <c r="CS129" s="161"/>
      <c r="CT129" s="161"/>
      <c r="CU129" s="161"/>
      <c r="CV129" s="161"/>
      <c r="CW129" s="161"/>
      <c r="CX129" s="161"/>
      <c r="CY129" s="161"/>
      <c r="CZ129" s="161"/>
      <c r="DA129" s="161"/>
      <c r="DB129" s="161"/>
      <c r="DC129" s="161"/>
      <c r="DD129" s="161"/>
      <c r="DE129" s="161"/>
      <c r="DF129" s="161"/>
      <c r="DG129" s="161"/>
      <c r="DH129" s="161"/>
      <c r="DI129" s="161"/>
      <c r="DJ129" s="161"/>
      <c r="DK129" s="161"/>
      <c r="DL129" s="161"/>
      <c r="DM129" s="161"/>
      <c r="DN129" s="161"/>
      <c r="DO129" s="161"/>
      <c r="DP129" s="161"/>
      <c r="DQ129" s="161"/>
      <c r="DR129" s="161"/>
      <c r="DS129" s="161"/>
      <c r="DT129" s="161"/>
      <c r="DU129" s="161"/>
      <c r="DV129" s="161"/>
      <c r="DW129" s="161"/>
      <c r="DX129" s="161"/>
      <c r="DY129" s="161"/>
      <c r="DZ129" s="161"/>
      <c r="EA129" s="161"/>
      <c r="EB129" s="161"/>
      <c r="EC129" s="161"/>
      <c r="ED129" s="161"/>
      <c r="EE129" s="161"/>
      <c r="EF129" s="161"/>
      <c r="EG129" s="161"/>
      <c r="EH129" s="161"/>
      <c r="EI129" s="161"/>
      <c r="EJ129" s="161"/>
      <c r="EK129" s="161"/>
      <c r="EL129" s="161"/>
      <c r="EM129" s="161"/>
      <c r="EN129" s="161"/>
      <c r="EO129" s="161"/>
      <c r="EP129" s="161"/>
      <c r="EQ129" s="161"/>
      <c r="ER129" s="218"/>
      <c r="ES129" s="161"/>
      <c r="ET129" s="161"/>
      <c r="EU129" s="161"/>
      <c r="EV129" s="161"/>
      <c r="EW129" s="161"/>
      <c r="EX129" s="161"/>
      <c r="EY129" s="161"/>
      <c r="EZ129" s="161"/>
      <c r="FA129" s="161"/>
      <c r="FB129" s="161"/>
      <c r="FC129" s="161"/>
      <c r="FD129" s="161"/>
      <c r="FE129" s="161"/>
      <c r="FF129" s="161"/>
      <c r="FG129" s="161"/>
      <c r="FH129" s="161"/>
      <c r="FI129" s="161"/>
      <c r="FJ129" s="161"/>
      <c r="FK129" s="161"/>
      <c r="FL129" s="161"/>
      <c r="FM129" s="161"/>
      <c r="FN129" s="161"/>
      <c r="FO129" s="161"/>
      <c r="FP129" s="161"/>
      <c r="FQ129" s="161"/>
      <c r="FR129" s="161"/>
      <c r="FS129" s="161"/>
      <c r="FT129" s="161"/>
      <c r="FU129" s="161"/>
      <c r="FV129" s="161"/>
      <c r="FW129" s="161"/>
      <c r="FX129" s="161"/>
      <c r="FY129" s="161"/>
      <c r="FZ129" s="161"/>
      <c r="GA129" s="161"/>
      <c r="GB129" s="161"/>
      <c r="GC129" s="161"/>
      <c r="GD129" s="161"/>
      <c r="GE129" s="161"/>
      <c r="GF129" s="161"/>
      <c r="GG129" s="161"/>
      <c r="GH129" s="161"/>
      <c r="GI129" s="161"/>
      <c r="GJ129" s="161"/>
      <c r="GK129" s="161"/>
      <c r="GL129" s="161"/>
      <c r="GM129" s="161"/>
      <c r="GN129" s="161"/>
      <c r="GO129" s="161"/>
      <c r="GP129" s="161"/>
      <c r="GQ129" s="161"/>
      <c r="GR129" s="161"/>
      <c r="GS129" s="161"/>
      <c r="GT129" s="161"/>
      <c r="GU129" s="161"/>
      <c r="GV129" s="161"/>
    </row>
    <row r="130" spans="1:204" ht="15" customHeight="1">
      <c r="A130" s="132"/>
      <c r="B130" s="132"/>
      <c r="C130" s="184"/>
      <c r="L130" s="134"/>
      <c r="M130" s="263"/>
      <c r="N130" s="134"/>
      <c r="O130" s="134"/>
      <c r="P130" s="134"/>
      <c r="Q130" s="134"/>
      <c r="R130" s="134"/>
      <c r="S130" s="134"/>
      <c r="T130" s="134"/>
      <c r="U130" s="134"/>
      <c r="V130" s="134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  <c r="AZ130" s="161"/>
      <c r="BA130" s="161"/>
      <c r="BB130" s="161"/>
      <c r="BC130" s="161"/>
      <c r="BD130" s="161"/>
      <c r="BE130" s="161"/>
      <c r="BF130" s="161"/>
      <c r="BG130" s="161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  <c r="DG130" s="161"/>
      <c r="DH130" s="161"/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61"/>
      <c r="EH130" s="161"/>
      <c r="EI130" s="161"/>
      <c r="EJ130" s="161"/>
      <c r="EK130" s="161"/>
      <c r="EL130" s="161"/>
      <c r="EM130" s="161"/>
      <c r="EN130" s="161"/>
      <c r="EO130" s="161"/>
      <c r="EP130" s="161"/>
      <c r="EQ130" s="161"/>
      <c r="ER130" s="218"/>
      <c r="ES130" s="161"/>
      <c r="ET130" s="161"/>
      <c r="EU130" s="161"/>
      <c r="EV130" s="161"/>
      <c r="EW130" s="161"/>
      <c r="EX130" s="161"/>
      <c r="EY130" s="161"/>
      <c r="EZ130" s="161"/>
      <c r="FA130" s="161"/>
      <c r="FB130" s="161"/>
      <c r="FC130" s="161"/>
      <c r="FD130" s="161"/>
      <c r="FE130" s="161"/>
      <c r="FF130" s="161"/>
      <c r="FG130" s="161"/>
      <c r="FH130" s="161"/>
      <c r="FI130" s="161"/>
      <c r="FJ130" s="161"/>
      <c r="FK130" s="161"/>
      <c r="FL130" s="161"/>
      <c r="FM130" s="161"/>
      <c r="FN130" s="161"/>
      <c r="FO130" s="161"/>
      <c r="FP130" s="161"/>
      <c r="FQ130" s="161"/>
      <c r="FR130" s="161"/>
      <c r="FS130" s="161"/>
      <c r="FT130" s="161"/>
      <c r="FU130" s="161"/>
      <c r="FV130" s="161"/>
      <c r="FW130" s="161"/>
      <c r="FX130" s="161"/>
      <c r="FY130" s="161"/>
      <c r="FZ130" s="161"/>
      <c r="GA130" s="161"/>
      <c r="GB130" s="161"/>
      <c r="GC130" s="161"/>
      <c r="GD130" s="161"/>
      <c r="GE130" s="161"/>
      <c r="GF130" s="161"/>
      <c r="GG130" s="161"/>
      <c r="GH130" s="161"/>
      <c r="GI130" s="161"/>
      <c r="GJ130" s="161"/>
      <c r="GK130" s="161"/>
      <c r="GL130" s="161"/>
      <c r="GM130" s="161"/>
      <c r="GN130" s="161"/>
      <c r="GO130" s="161"/>
      <c r="GP130" s="161"/>
      <c r="GQ130" s="161"/>
      <c r="GR130" s="161"/>
      <c r="GS130" s="161"/>
      <c r="GT130" s="161"/>
      <c r="GU130" s="161"/>
      <c r="GV130" s="161"/>
    </row>
    <row r="131" spans="1:204" ht="15" customHeight="1">
      <c r="A131" s="132"/>
      <c r="B131" s="132"/>
      <c r="C131" s="184"/>
      <c r="L131" s="134"/>
      <c r="M131" s="263"/>
      <c r="N131" s="134"/>
      <c r="O131" s="134"/>
      <c r="P131" s="134"/>
      <c r="Q131" s="134"/>
      <c r="R131" s="134"/>
      <c r="S131" s="134"/>
      <c r="T131" s="134"/>
      <c r="U131" s="134"/>
      <c r="V131" s="134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61"/>
      <c r="AY131" s="161"/>
      <c r="AZ131" s="161"/>
      <c r="BA131" s="161"/>
      <c r="BB131" s="161"/>
      <c r="BC131" s="161"/>
      <c r="BD131" s="161"/>
      <c r="BE131" s="161"/>
      <c r="BF131" s="161"/>
      <c r="BG131" s="161"/>
      <c r="BH131" s="161"/>
      <c r="BI131" s="161"/>
      <c r="BJ131" s="161"/>
      <c r="BK131" s="161"/>
      <c r="BL131" s="161"/>
      <c r="BM131" s="161"/>
      <c r="BN131" s="161"/>
      <c r="BO131" s="161"/>
      <c r="BP131" s="161"/>
      <c r="BQ131" s="161"/>
      <c r="BR131" s="161"/>
      <c r="BS131" s="161"/>
      <c r="BT131" s="161"/>
      <c r="BU131" s="161"/>
      <c r="BV131" s="161"/>
      <c r="BW131" s="161"/>
      <c r="BX131" s="161"/>
      <c r="BY131" s="161"/>
      <c r="BZ131" s="161"/>
      <c r="CA131" s="161"/>
      <c r="CB131" s="161"/>
      <c r="CC131" s="161"/>
      <c r="CD131" s="161"/>
      <c r="CE131" s="161"/>
      <c r="CF131" s="161"/>
      <c r="CG131" s="161"/>
      <c r="CH131" s="161"/>
      <c r="CI131" s="161"/>
      <c r="CJ131" s="161"/>
      <c r="CK131" s="161"/>
      <c r="CL131" s="161"/>
      <c r="CM131" s="161"/>
      <c r="CN131" s="161"/>
      <c r="CO131" s="161"/>
      <c r="CP131" s="161"/>
      <c r="CQ131" s="161"/>
      <c r="CR131" s="161"/>
      <c r="CS131" s="161"/>
      <c r="CT131" s="161"/>
      <c r="CU131" s="161"/>
      <c r="CV131" s="161"/>
      <c r="CW131" s="161"/>
      <c r="CX131" s="161"/>
      <c r="CY131" s="161"/>
      <c r="CZ131" s="161"/>
      <c r="DA131" s="161"/>
      <c r="DB131" s="161"/>
      <c r="DC131" s="161"/>
      <c r="DD131" s="161"/>
      <c r="DE131" s="161"/>
      <c r="DF131" s="161"/>
      <c r="DG131" s="161"/>
      <c r="DH131" s="161"/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1"/>
      <c r="DX131" s="161"/>
      <c r="DY131" s="161"/>
      <c r="DZ131" s="161"/>
      <c r="EA131" s="161"/>
      <c r="EB131" s="161"/>
      <c r="EC131" s="161"/>
      <c r="ED131" s="161"/>
      <c r="EE131" s="161"/>
      <c r="EF131" s="161"/>
      <c r="EG131" s="161"/>
      <c r="EH131" s="161"/>
      <c r="EI131" s="161"/>
      <c r="EJ131" s="161"/>
      <c r="EK131" s="161"/>
      <c r="EL131" s="161"/>
      <c r="EM131" s="161"/>
      <c r="EN131" s="161"/>
      <c r="EO131" s="161"/>
      <c r="EP131" s="161"/>
      <c r="EQ131" s="161"/>
      <c r="ER131" s="218"/>
      <c r="ES131" s="161"/>
      <c r="ET131" s="161"/>
      <c r="EU131" s="161"/>
      <c r="EV131" s="161"/>
      <c r="EW131" s="161"/>
      <c r="EX131" s="161"/>
      <c r="EY131" s="161"/>
      <c r="EZ131" s="161"/>
      <c r="FA131" s="161"/>
      <c r="FB131" s="161"/>
      <c r="FC131" s="161"/>
      <c r="FD131" s="161"/>
      <c r="FE131" s="161"/>
      <c r="FF131" s="161"/>
      <c r="FG131" s="161"/>
      <c r="FH131" s="161"/>
      <c r="FI131" s="161"/>
      <c r="FJ131" s="161"/>
      <c r="FK131" s="161"/>
      <c r="FL131" s="161"/>
      <c r="FM131" s="161"/>
      <c r="FN131" s="161"/>
      <c r="FO131" s="161"/>
      <c r="FP131" s="161"/>
      <c r="FQ131" s="161"/>
      <c r="FR131" s="161"/>
      <c r="FS131" s="161"/>
      <c r="FT131" s="161"/>
      <c r="FU131" s="161"/>
      <c r="FV131" s="161"/>
      <c r="FW131" s="161"/>
      <c r="FX131" s="161"/>
      <c r="FY131" s="161"/>
      <c r="FZ131" s="161"/>
      <c r="GA131" s="161"/>
      <c r="GB131" s="161"/>
      <c r="GC131" s="161"/>
      <c r="GD131" s="161"/>
      <c r="GE131" s="161"/>
      <c r="GF131" s="161"/>
      <c r="GG131" s="161"/>
      <c r="GH131" s="161"/>
      <c r="GI131" s="161"/>
      <c r="GJ131" s="161"/>
      <c r="GK131" s="161"/>
      <c r="GL131" s="161"/>
      <c r="GM131" s="161"/>
      <c r="GN131" s="161"/>
      <c r="GO131" s="161"/>
      <c r="GP131" s="161"/>
      <c r="GQ131" s="161"/>
      <c r="GR131" s="161"/>
      <c r="GS131" s="161"/>
      <c r="GT131" s="161"/>
      <c r="GU131" s="161"/>
      <c r="GV131" s="161"/>
    </row>
    <row r="132" spans="1:204" ht="15" customHeight="1">
      <c r="A132" s="132"/>
      <c r="B132" s="132"/>
      <c r="C132" s="184"/>
      <c r="L132" s="134"/>
      <c r="M132" s="263"/>
      <c r="N132" s="134"/>
      <c r="O132" s="134"/>
      <c r="P132" s="134"/>
      <c r="Q132" s="134"/>
      <c r="R132" s="134"/>
      <c r="S132" s="134"/>
      <c r="T132" s="134"/>
      <c r="U132" s="134"/>
      <c r="V132" s="134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61"/>
      <c r="EH132" s="161"/>
      <c r="EI132" s="161"/>
      <c r="EJ132" s="161"/>
      <c r="EK132" s="161"/>
      <c r="EL132" s="161"/>
      <c r="EM132" s="161"/>
      <c r="EN132" s="161"/>
      <c r="EO132" s="161"/>
      <c r="EP132" s="161"/>
      <c r="EQ132" s="161"/>
      <c r="ER132" s="218"/>
      <c r="ES132" s="161"/>
      <c r="ET132" s="161"/>
      <c r="EU132" s="161"/>
      <c r="EV132" s="161"/>
      <c r="EW132" s="161"/>
      <c r="EX132" s="161"/>
      <c r="EY132" s="161"/>
      <c r="EZ132" s="161"/>
      <c r="FA132" s="161"/>
      <c r="FB132" s="161"/>
      <c r="FC132" s="161"/>
      <c r="FD132" s="161"/>
      <c r="FE132" s="161"/>
      <c r="FF132" s="161"/>
      <c r="FG132" s="161"/>
      <c r="FH132" s="161"/>
      <c r="FI132" s="161"/>
      <c r="FJ132" s="161"/>
      <c r="FK132" s="161"/>
      <c r="FL132" s="161"/>
      <c r="FM132" s="161"/>
      <c r="FN132" s="161"/>
      <c r="FO132" s="161"/>
      <c r="FP132" s="161"/>
      <c r="FQ132" s="161"/>
      <c r="FR132" s="161"/>
      <c r="FS132" s="161"/>
      <c r="FT132" s="161"/>
      <c r="FU132" s="161"/>
      <c r="FV132" s="161"/>
      <c r="FW132" s="161"/>
      <c r="FX132" s="161"/>
      <c r="FY132" s="161"/>
      <c r="FZ132" s="161"/>
      <c r="GA132" s="161"/>
      <c r="GB132" s="161"/>
      <c r="GC132" s="161"/>
      <c r="GD132" s="161"/>
      <c r="GE132" s="161"/>
      <c r="GF132" s="161"/>
      <c r="GG132" s="161"/>
      <c r="GH132" s="161"/>
      <c r="GI132" s="161"/>
      <c r="GJ132" s="161"/>
      <c r="GK132" s="161"/>
      <c r="GL132" s="161"/>
      <c r="GM132" s="161"/>
      <c r="GN132" s="161"/>
      <c r="GO132" s="161"/>
      <c r="GP132" s="161"/>
      <c r="GQ132" s="161"/>
      <c r="GR132" s="161"/>
      <c r="GS132" s="161"/>
      <c r="GT132" s="161"/>
      <c r="GU132" s="161"/>
      <c r="GV132" s="161"/>
    </row>
    <row r="133" spans="1:204" ht="15" customHeight="1">
      <c r="A133" s="132"/>
      <c r="B133" s="132"/>
      <c r="C133" s="184"/>
      <c r="L133" s="134"/>
      <c r="M133" s="263"/>
      <c r="N133" s="134"/>
      <c r="O133" s="134"/>
      <c r="P133" s="134"/>
      <c r="Q133" s="134"/>
      <c r="R133" s="134"/>
      <c r="S133" s="134"/>
      <c r="T133" s="134"/>
      <c r="U133" s="134"/>
      <c r="V133" s="134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1"/>
      <c r="BX133" s="161"/>
      <c r="BY133" s="161"/>
      <c r="BZ133" s="161"/>
      <c r="CA133" s="161"/>
      <c r="CB133" s="161"/>
      <c r="CC133" s="161"/>
      <c r="CD133" s="161"/>
      <c r="CE133" s="161"/>
      <c r="CF133" s="161"/>
      <c r="CG133" s="161"/>
      <c r="CH133" s="161"/>
      <c r="CI133" s="161"/>
      <c r="CJ133" s="161"/>
      <c r="CK133" s="161"/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61"/>
      <c r="EH133" s="161"/>
      <c r="EI133" s="161"/>
      <c r="EJ133" s="161"/>
      <c r="EK133" s="161"/>
      <c r="EL133" s="161"/>
      <c r="EM133" s="161"/>
      <c r="EN133" s="161"/>
      <c r="EO133" s="161"/>
      <c r="EP133" s="161"/>
      <c r="EQ133" s="161"/>
      <c r="ER133" s="218"/>
      <c r="ES133" s="161"/>
      <c r="ET133" s="161"/>
      <c r="EU133" s="161"/>
      <c r="EV133" s="161"/>
      <c r="EW133" s="161"/>
      <c r="EX133" s="161"/>
      <c r="EY133" s="161"/>
      <c r="EZ133" s="161"/>
      <c r="FA133" s="161"/>
      <c r="FB133" s="161"/>
      <c r="FC133" s="161"/>
      <c r="FD133" s="161"/>
      <c r="FE133" s="161"/>
      <c r="FF133" s="161"/>
      <c r="FG133" s="161"/>
      <c r="FH133" s="161"/>
      <c r="FI133" s="161"/>
      <c r="FJ133" s="161"/>
      <c r="FK133" s="161"/>
      <c r="FL133" s="161"/>
      <c r="FM133" s="161"/>
      <c r="FN133" s="161"/>
      <c r="FO133" s="161"/>
      <c r="FP133" s="161"/>
      <c r="FQ133" s="161"/>
      <c r="FR133" s="161"/>
      <c r="FS133" s="161"/>
      <c r="FT133" s="161"/>
      <c r="FU133" s="161"/>
      <c r="FV133" s="161"/>
      <c r="FW133" s="161"/>
      <c r="FX133" s="161"/>
      <c r="FY133" s="161"/>
      <c r="FZ133" s="161"/>
      <c r="GA133" s="161"/>
      <c r="GB133" s="161"/>
      <c r="GC133" s="161"/>
      <c r="GD133" s="161"/>
      <c r="GE133" s="161"/>
      <c r="GF133" s="161"/>
      <c r="GG133" s="161"/>
      <c r="GH133" s="161"/>
      <c r="GI133" s="161"/>
      <c r="GJ133" s="161"/>
      <c r="GK133" s="161"/>
      <c r="GL133" s="161"/>
      <c r="GM133" s="161"/>
      <c r="GN133" s="161"/>
      <c r="GO133" s="161"/>
      <c r="GP133" s="161"/>
      <c r="GQ133" s="161"/>
      <c r="GR133" s="161"/>
      <c r="GS133" s="161"/>
      <c r="GT133" s="161"/>
      <c r="GU133" s="161"/>
      <c r="GV133" s="161"/>
    </row>
    <row r="134" spans="1:204" ht="15" customHeight="1">
      <c r="A134" s="132"/>
      <c r="B134" s="132"/>
      <c r="C134" s="184"/>
      <c r="L134" s="134"/>
      <c r="M134" s="263"/>
      <c r="N134" s="134"/>
      <c r="O134" s="134"/>
      <c r="P134" s="134"/>
      <c r="Q134" s="134"/>
      <c r="R134" s="134"/>
      <c r="S134" s="134"/>
      <c r="T134" s="134"/>
      <c r="U134" s="134"/>
      <c r="V134" s="134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  <c r="DG134" s="161"/>
      <c r="DH134" s="161"/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61"/>
      <c r="EH134" s="161"/>
      <c r="EI134" s="161"/>
      <c r="EJ134" s="161"/>
      <c r="EK134" s="161"/>
      <c r="EL134" s="161"/>
      <c r="EM134" s="161"/>
      <c r="EN134" s="161"/>
      <c r="EO134" s="161"/>
      <c r="EP134" s="161"/>
      <c r="EQ134" s="161"/>
      <c r="ER134" s="218"/>
      <c r="ES134" s="161"/>
      <c r="ET134" s="161"/>
      <c r="EU134" s="161"/>
      <c r="EV134" s="161"/>
      <c r="EW134" s="161"/>
      <c r="EX134" s="161"/>
      <c r="EY134" s="161"/>
      <c r="EZ134" s="161"/>
      <c r="FA134" s="161"/>
      <c r="FB134" s="161"/>
      <c r="FC134" s="161"/>
      <c r="FD134" s="161"/>
      <c r="FE134" s="161"/>
      <c r="FF134" s="161"/>
      <c r="FG134" s="161"/>
      <c r="FH134" s="161"/>
      <c r="FI134" s="161"/>
      <c r="FJ134" s="161"/>
      <c r="FK134" s="161"/>
      <c r="FL134" s="161"/>
      <c r="FM134" s="161"/>
      <c r="FN134" s="161"/>
      <c r="FO134" s="161"/>
      <c r="FP134" s="161"/>
      <c r="FQ134" s="161"/>
      <c r="FR134" s="161"/>
      <c r="FS134" s="161"/>
      <c r="FT134" s="161"/>
      <c r="FU134" s="161"/>
      <c r="FV134" s="161"/>
      <c r="FW134" s="161"/>
      <c r="FX134" s="161"/>
      <c r="FY134" s="161"/>
      <c r="FZ134" s="161"/>
      <c r="GA134" s="161"/>
      <c r="GB134" s="161"/>
      <c r="GC134" s="161"/>
      <c r="GD134" s="161"/>
      <c r="GE134" s="161"/>
      <c r="GF134" s="161"/>
      <c r="GG134" s="161"/>
      <c r="GH134" s="161"/>
      <c r="GI134" s="161"/>
      <c r="GJ134" s="161"/>
      <c r="GK134" s="161"/>
      <c r="GL134" s="161"/>
      <c r="GM134" s="161"/>
      <c r="GN134" s="161"/>
      <c r="GO134" s="161"/>
      <c r="GP134" s="161"/>
      <c r="GQ134" s="161"/>
      <c r="GR134" s="161"/>
      <c r="GS134" s="161"/>
      <c r="GT134" s="161"/>
      <c r="GU134" s="161"/>
      <c r="GV134" s="161"/>
    </row>
    <row r="135" spans="1:204" ht="15" customHeight="1">
      <c r="A135" s="132"/>
      <c r="B135" s="132"/>
      <c r="C135" s="184"/>
      <c r="L135" s="134"/>
      <c r="M135" s="263"/>
      <c r="N135" s="134"/>
      <c r="O135" s="134"/>
      <c r="P135" s="134"/>
      <c r="Q135" s="134"/>
      <c r="R135" s="134"/>
      <c r="S135" s="134"/>
      <c r="T135" s="134"/>
      <c r="U135" s="134"/>
      <c r="V135" s="134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  <c r="BO135" s="161"/>
      <c r="BP135" s="161"/>
      <c r="BQ135" s="161"/>
      <c r="BR135" s="161"/>
      <c r="BS135" s="161"/>
      <c r="BT135" s="161"/>
      <c r="BU135" s="161"/>
      <c r="BV135" s="161"/>
      <c r="BW135" s="161"/>
      <c r="BX135" s="161"/>
      <c r="BY135" s="161"/>
      <c r="BZ135" s="161"/>
      <c r="CA135" s="161"/>
      <c r="CB135" s="161"/>
      <c r="CC135" s="161"/>
      <c r="CD135" s="161"/>
      <c r="CE135" s="161"/>
      <c r="CF135" s="161"/>
      <c r="CG135" s="161"/>
      <c r="CH135" s="161"/>
      <c r="CI135" s="161"/>
      <c r="CJ135" s="161"/>
      <c r="CK135" s="161"/>
      <c r="CL135" s="161"/>
      <c r="CM135" s="161"/>
      <c r="CN135" s="161"/>
      <c r="CO135" s="161"/>
      <c r="CP135" s="161"/>
      <c r="CQ135" s="161"/>
      <c r="CR135" s="161"/>
      <c r="CS135" s="161"/>
      <c r="CT135" s="161"/>
      <c r="CU135" s="161"/>
      <c r="CV135" s="161"/>
      <c r="CW135" s="161"/>
      <c r="CX135" s="161"/>
      <c r="CY135" s="161"/>
      <c r="CZ135" s="161"/>
      <c r="DA135" s="161"/>
      <c r="DB135" s="161"/>
      <c r="DC135" s="161"/>
      <c r="DD135" s="161"/>
      <c r="DE135" s="161"/>
      <c r="DF135" s="161"/>
      <c r="DG135" s="161"/>
      <c r="DH135" s="161"/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61"/>
      <c r="EH135" s="161"/>
      <c r="EI135" s="161"/>
      <c r="EJ135" s="161"/>
      <c r="EK135" s="161"/>
      <c r="EL135" s="161"/>
      <c r="EM135" s="161"/>
      <c r="EN135" s="161"/>
      <c r="EO135" s="161"/>
      <c r="EP135" s="161"/>
      <c r="EQ135" s="161"/>
      <c r="ER135" s="218"/>
      <c r="ES135" s="161"/>
      <c r="ET135" s="161"/>
      <c r="EU135" s="161"/>
      <c r="EV135" s="161"/>
      <c r="EW135" s="161"/>
      <c r="EX135" s="161"/>
      <c r="EY135" s="161"/>
      <c r="EZ135" s="161"/>
      <c r="FA135" s="161"/>
      <c r="FB135" s="161"/>
      <c r="FC135" s="161"/>
      <c r="FD135" s="161"/>
      <c r="FE135" s="161"/>
      <c r="FF135" s="161"/>
      <c r="FG135" s="161"/>
      <c r="FH135" s="161"/>
      <c r="FI135" s="161"/>
      <c r="FJ135" s="161"/>
      <c r="FK135" s="161"/>
      <c r="FL135" s="161"/>
      <c r="FM135" s="161"/>
      <c r="FN135" s="161"/>
      <c r="FO135" s="161"/>
      <c r="FP135" s="161"/>
      <c r="FQ135" s="161"/>
      <c r="FR135" s="161"/>
      <c r="FS135" s="161"/>
      <c r="FT135" s="161"/>
      <c r="FU135" s="161"/>
      <c r="FV135" s="161"/>
      <c r="FW135" s="161"/>
      <c r="FX135" s="161"/>
      <c r="FY135" s="161"/>
      <c r="FZ135" s="161"/>
      <c r="GA135" s="161"/>
      <c r="GB135" s="161"/>
      <c r="GC135" s="161"/>
      <c r="GD135" s="161"/>
      <c r="GE135" s="161"/>
      <c r="GF135" s="161"/>
      <c r="GG135" s="161"/>
      <c r="GH135" s="161"/>
      <c r="GI135" s="161"/>
      <c r="GJ135" s="161"/>
      <c r="GK135" s="161"/>
      <c r="GL135" s="161"/>
      <c r="GM135" s="161"/>
      <c r="GN135" s="161"/>
      <c r="GO135" s="161"/>
      <c r="GP135" s="161"/>
      <c r="GQ135" s="161"/>
      <c r="GR135" s="161"/>
      <c r="GS135" s="161"/>
      <c r="GT135" s="161"/>
      <c r="GU135" s="161"/>
      <c r="GV135" s="161"/>
    </row>
    <row r="136" spans="1:204" ht="15" customHeight="1">
      <c r="A136" s="132"/>
      <c r="B136" s="132"/>
      <c r="C136" s="184"/>
      <c r="L136" s="134"/>
      <c r="M136" s="263"/>
      <c r="N136" s="134"/>
      <c r="O136" s="134"/>
      <c r="P136" s="134"/>
      <c r="Q136" s="134"/>
      <c r="R136" s="134"/>
      <c r="S136" s="134"/>
      <c r="T136" s="134"/>
      <c r="U136" s="134"/>
      <c r="V136" s="134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1"/>
      <c r="BN136" s="161"/>
      <c r="BO136" s="161"/>
      <c r="BP136" s="161"/>
      <c r="BQ136" s="161"/>
      <c r="BR136" s="161"/>
      <c r="BS136" s="161"/>
      <c r="BT136" s="161"/>
      <c r="BU136" s="161"/>
      <c r="BV136" s="161"/>
      <c r="BW136" s="161"/>
      <c r="BX136" s="161"/>
      <c r="BY136" s="161"/>
      <c r="BZ136" s="161"/>
      <c r="CA136" s="161"/>
      <c r="CB136" s="161"/>
      <c r="CC136" s="161"/>
      <c r="CD136" s="161"/>
      <c r="CE136" s="161"/>
      <c r="CF136" s="161"/>
      <c r="CG136" s="161"/>
      <c r="CH136" s="161"/>
      <c r="CI136" s="161"/>
      <c r="CJ136" s="161"/>
      <c r="CK136" s="161"/>
      <c r="CL136" s="161"/>
      <c r="CM136" s="161"/>
      <c r="CN136" s="161"/>
      <c r="CO136" s="161"/>
      <c r="CP136" s="161"/>
      <c r="CQ136" s="161"/>
      <c r="CR136" s="161"/>
      <c r="CS136" s="161"/>
      <c r="CT136" s="161"/>
      <c r="CU136" s="161"/>
      <c r="CV136" s="161"/>
      <c r="CW136" s="161"/>
      <c r="CX136" s="161"/>
      <c r="CY136" s="161"/>
      <c r="CZ136" s="161"/>
      <c r="DA136" s="161"/>
      <c r="DB136" s="161"/>
      <c r="DC136" s="161"/>
      <c r="DD136" s="161"/>
      <c r="DE136" s="161"/>
      <c r="DF136" s="161"/>
      <c r="DG136" s="161"/>
      <c r="DH136" s="161"/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61"/>
      <c r="EH136" s="161"/>
      <c r="EI136" s="161"/>
      <c r="EJ136" s="161"/>
      <c r="EK136" s="161"/>
      <c r="EL136" s="161"/>
      <c r="EM136" s="161"/>
      <c r="EN136" s="161"/>
      <c r="EO136" s="161"/>
      <c r="EP136" s="161"/>
      <c r="EQ136" s="161"/>
      <c r="ER136" s="218"/>
      <c r="ES136" s="161"/>
      <c r="ET136" s="161"/>
      <c r="EU136" s="161"/>
      <c r="EV136" s="161"/>
      <c r="EW136" s="161"/>
      <c r="EX136" s="161"/>
      <c r="EY136" s="161"/>
      <c r="EZ136" s="161"/>
      <c r="FA136" s="161"/>
      <c r="FB136" s="161"/>
      <c r="FC136" s="161"/>
      <c r="FD136" s="161"/>
      <c r="FE136" s="161"/>
      <c r="FF136" s="161"/>
      <c r="FG136" s="161"/>
      <c r="FH136" s="161"/>
      <c r="FI136" s="161"/>
      <c r="FJ136" s="161"/>
      <c r="FK136" s="161"/>
      <c r="FL136" s="161"/>
      <c r="FM136" s="161"/>
      <c r="FN136" s="161"/>
      <c r="FO136" s="161"/>
      <c r="FP136" s="161"/>
      <c r="FQ136" s="161"/>
      <c r="FR136" s="161"/>
      <c r="FS136" s="161"/>
      <c r="FT136" s="161"/>
      <c r="FU136" s="161"/>
      <c r="FV136" s="161"/>
      <c r="FW136" s="161"/>
      <c r="FX136" s="161"/>
      <c r="FY136" s="161"/>
      <c r="FZ136" s="161"/>
      <c r="GA136" s="161"/>
      <c r="GB136" s="161"/>
      <c r="GC136" s="161"/>
      <c r="GD136" s="161"/>
      <c r="GE136" s="161"/>
      <c r="GF136" s="161"/>
      <c r="GG136" s="161"/>
      <c r="GH136" s="161"/>
      <c r="GI136" s="161"/>
      <c r="GJ136" s="161"/>
      <c r="GK136" s="161"/>
      <c r="GL136" s="161"/>
      <c r="GM136" s="161"/>
      <c r="GN136" s="161"/>
      <c r="GO136" s="161"/>
      <c r="GP136" s="161"/>
      <c r="GQ136" s="161"/>
      <c r="GR136" s="161"/>
      <c r="GS136" s="161"/>
      <c r="GT136" s="161"/>
      <c r="GU136" s="161"/>
      <c r="GV136" s="161"/>
    </row>
    <row r="137" spans="1:204" ht="15" customHeight="1">
      <c r="A137" s="132"/>
      <c r="B137" s="132"/>
      <c r="C137" s="184"/>
      <c r="L137" s="134"/>
      <c r="M137" s="263"/>
      <c r="N137" s="134"/>
      <c r="O137" s="134"/>
      <c r="P137" s="134"/>
      <c r="Q137" s="134"/>
      <c r="R137" s="134"/>
      <c r="S137" s="134"/>
      <c r="T137" s="134"/>
      <c r="U137" s="134"/>
      <c r="V137" s="134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1"/>
      <c r="BN137" s="161"/>
      <c r="BO137" s="161"/>
      <c r="BP137" s="161"/>
      <c r="BQ137" s="161"/>
      <c r="BR137" s="161"/>
      <c r="BS137" s="161"/>
      <c r="BT137" s="161"/>
      <c r="BU137" s="161"/>
      <c r="BV137" s="161"/>
      <c r="BW137" s="161"/>
      <c r="BX137" s="161"/>
      <c r="BY137" s="161"/>
      <c r="BZ137" s="161"/>
      <c r="CA137" s="161"/>
      <c r="CB137" s="161"/>
      <c r="CC137" s="161"/>
      <c r="CD137" s="161"/>
      <c r="CE137" s="161"/>
      <c r="CF137" s="161"/>
      <c r="CG137" s="161"/>
      <c r="CH137" s="161"/>
      <c r="CI137" s="161"/>
      <c r="CJ137" s="161"/>
      <c r="CK137" s="161"/>
      <c r="CL137" s="161"/>
      <c r="CM137" s="161"/>
      <c r="CN137" s="161"/>
      <c r="CO137" s="161"/>
      <c r="CP137" s="161"/>
      <c r="CQ137" s="161"/>
      <c r="CR137" s="161"/>
      <c r="CS137" s="161"/>
      <c r="CT137" s="161"/>
      <c r="CU137" s="161"/>
      <c r="CV137" s="161"/>
      <c r="CW137" s="161"/>
      <c r="CX137" s="161"/>
      <c r="CY137" s="161"/>
      <c r="CZ137" s="161"/>
      <c r="DA137" s="161"/>
      <c r="DB137" s="161"/>
      <c r="DC137" s="161"/>
      <c r="DD137" s="161"/>
      <c r="DE137" s="161"/>
      <c r="DF137" s="161"/>
      <c r="DG137" s="161"/>
      <c r="DH137" s="161"/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61"/>
      <c r="EH137" s="161"/>
      <c r="EI137" s="161"/>
      <c r="EJ137" s="161"/>
      <c r="EK137" s="161"/>
      <c r="EL137" s="161"/>
      <c r="EM137" s="161"/>
      <c r="EN137" s="161"/>
      <c r="EO137" s="161"/>
      <c r="EP137" s="161"/>
      <c r="EQ137" s="161"/>
      <c r="ER137" s="218"/>
      <c r="ES137" s="161"/>
      <c r="ET137" s="161"/>
      <c r="EU137" s="161"/>
      <c r="EV137" s="161"/>
      <c r="EW137" s="161"/>
      <c r="EX137" s="161"/>
      <c r="EY137" s="161"/>
      <c r="EZ137" s="161"/>
      <c r="FA137" s="161"/>
      <c r="FB137" s="161"/>
      <c r="FC137" s="161"/>
      <c r="FD137" s="161"/>
      <c r="FE137" s="161"/>
      <c r="FF137" s="161"/>
      <c r="FG137" s="161"/>
      <c r="FH137" s="161"/>
      <c r="FI137" s="161"/>
      <c r="FJ137" s="161"/>
      <c r="FK137" s="161"/>
      <c r="FL137" s="161"/>
      <c r="FM137" s="161"/>
      <c r="FN137" s="161"/>
      <c r="FO137" s="161"/>
      <c r="FP137" s="161"/>
      <c r="FQ137" s="161"/>
      <c r="FR137" s="161"/>
      <c r="FS137" s="161"/>
      <c r="FT137" s="161"/>
      <c r="FU137" s="161"/>
      <c r="FV137" s="161"/>
      <c r="FW137" s="161"/>
      <c r="FX137" s="161"/>
      <c r="FY137" s="161"/>
      <c r="FZ137" s="161"/>
      <c r="GA137" s="161"/>
      <c r="GB137" s="161"/>
      <c r="GC137" s="161"/>
      <c r="GD137" s="161"/>
      <c r="GE137" s="161"/>
      <c r="GF137" s="161"/>
      <c r="GG137" s="161"/>
      <c r="GH137" s="161"/>
      <c r="GI137" s="161"/>
      <c r="GJ137" s="161"/>
      <c r="GK137" s="161"/>
      <c r="GL137" s="161"/>
      <c r="GM137" s="161"/>
      <c r="GN137" s="161"/>
      <c r="GO137" s="161"/>
      <c r="GP137" s="161"/>
      <c r="GQ137" s="161"/>
      <c r="GR137" s="161"/>
      <c r="GS137" s="161"/>
      <c r="GT137" s="161"/>
      <c r="GU137" s="161"/>
      <c r="GV137" s="161"/>
    </row>
    <row r="138" spans="1:204" ht="15" customHeight="1">
      <c r="A138" s="132"/>
      <c r="B138" s="132"/>
      <c r="C138" s="184"/>
      <c r="ER138" s="273"/>
    </row>
    <row r="139" spans="1:204" ht="15" customHeight="1">
      <c r="A139" s="132"/>
      <c r="B139" s="132"/>
      <c r="C139" s="184"/>
    </row>
    <row r="140" spans="1:204" ht="15" customHeight="1">
      <c r="A140" s="132"/>
      <c r="B140" s="132"/>
      <c r="C140" s="184"/>
    </row>
    <row r="141" spans="1:204" ht="15" customHeight="1">
      <c r="A141" s="132"/>
      <c r="B141" s="132"/>
      <c r="C141" s="184"/>
    </row>
    <row r="142" spans="1:204" ht="15" customHeight="1">
      <c r="A142" s="132"/>
      <c r="B142" s="132"/>
      <c r="C142" s="184"/>
    </row>
    <row r="143" spans="1:204" ht="15" customHeight="1">
      <c r="A143" s="132"/>
      <c r="B143" s="132"/>
      <c r="C143" s="184"/>
    </row>
    <row r="144" spans="1:204" ht="15" customHeight="1">
      <c r="A144" s="132"/>
      <c r="B144" s="132"/>
      <c r="C144" s="184"/>
    </row>
    <row r="145" spans="1:3" ht="15" customHeight="1">
      <c r="A145" s="132"/>
      <c r="B145" s="132"/>
      <c r="C145" s="184"/>
    </row>
    <row r="146" spans="1:3" ht="15" customHeight="1">
      <c r="A146" s="132"/>
      <c r="B146" s="132"/>
      <c r="C146" s="184"/>
    </row>
    <row r="147" spans="1:3" ht="15" customHeight="1">
      <c r="A147" s="132"/>
      <c r="B147" s="132"/>
      <c r="C147" s="184"/>
    </row>
    <row r="148" spans="1:3" ht="15" customHeight="1">
      <c r="A148" s="132"/>
      <c r="B148" s="132"/>
      <c r="C148" s="184"/>
    </row>
    <row r="149" spans="1:3" ht="15" customHeight="1">
      <c r="C149" s="187"/>
    </row>
    <row r="150" spans="1:3" ht="15" customHeight="1">
      <c r="C150" s="187"/>
    </row>
    <row r="151" spans="1:3" ht="15" customHeight="1">
      <c r="C151" s="187"/>
    </row>
    <row r="152" spans="1:3" ht="15" customHeight="1">
      <c r="C152" s="187"/>
    </row>
    <row r="153" spans="1:3" ht="15" customHeight="1">
      <c r="C153" s="187"/>
    </row>
    <row r="154" spans="1:3" ht="15" customHeight="1">
      <c r="C154" s="187"/>
    </row>
    <row r="155" spans="1:3" ht="15" customHeight="1">
      <c r="C155" s="187"/>
    </row>
    <row r="156" spans="1:3" ht="15" customHeight="1">
      <c r="C156" s="187"/>
    </row>
    <row r="157" spans="1:3" ht="15" customHeight="1">
      <c r="C157" s="187"/>
    </row>
    <row r="158" spans="1:3" ht="15" customHeight="1">
      <c r="C158" s="187"/>
    </row>
    <row r="159" spans="1:3" ht="15" customHeight="1">
      <c r="C159" s="187"/>
    </row>
    <row r="160" spans="1:3" ht="15" customHeight="1">
      <c r="C160" s="187"/>
    </row>
    <row r="161" spans="3:3" ht="15" customHeight="1">
      <c r="C161" s="187"/>
    </row>
    <row r="162" spans="3:3" ht="15" customHeight="1">
      <c r="C162" s="187"/>
    </row>
    <row r="163" spans="3:3" ht="15" customHeight="1">
      <c r="C163" s="187"/>
    </row>
    <row r="164" spans="3:3" ht="15" customHeight="1">
      <c r="C164" s="187"/>
    </row>
    <row r="165" spans="3:3" ht="15" customHeight="1">
      <c r="C165" s="187"/>
    </row>
    <row r="166" spans="3:3" ht="15" customHeight="1">
      <c r="C166" s="187"/>
    </row>
    <row r="167" spans="3:3" ht="15" customHeight="1">
      <c r="C167" s="187"/>
    </row>
    <row r="168" spans="3:3" ht="15" customHeight="1">
      <c r="C168" s="187"/>
    </row>
    <row r="169" spans="3:3" ht="15" customHeight="1">
      <c r="C169" s="187"/>
    </row>
    <row r="170" spans="3:3" ht="15" customHeight="1">
      <c r="C170" s="187"/>
    </row>
    <row r="171" spans="3:3" ht="15" customHeight="1">
      <c r="C171" s="187"/>
    </row>
    <row r="172" spans="3:3" ht="15" customHeight="1">
      <c r="C172" s="187"/>
    </row>
    <row r="173" spans="3:3" ht="15" customHeight="1">
      <c r="C173" s="187"/>
    </row>
    <row r="174" spans="3:3" ht="15" customHeight="1">
      <c r="C174" s="187"/>
    </row>
    <row r="175" spans="3:3" ht="15" customHeight="1">
      <c r="C175" s="187"/>
    </row>
    <row r="176" spans="3:3" ht="15" customHeight="1">
      <c r="C176" s="187"/>
    </row>
    <row r="177" spans="3:3" ht="15" customHeight="1">
      <c r="C177" s="187"/>
    </row>
    <row r="178" spans="3:3" ht="15" customHeight="1">
      <c r="C178" s="187"/>
    </row>
    <row r="179" spans="3:3" ht="15" customHeight="1">
      <c r="C179" s="187"/>
    </row>
    <row r="180" spans="3:3" ht="15" customHeight="1">
      <c r="C180" s="187"/>
    </row>
    <row r="181" spans="3:3" ht="15" customHeight="1">
      <c r="C181" s="187"/>
    </row>
    <row r="182" spans="3:3" ht="15" customHeight="1">
      <c r="C182" s="187"/>
    </row>
    <row r="183" spans="3:3" ht="15" customHeight="1">
      <c r="C183" s="187"/>
    </row>
    <row r="184" spans="3:3" ht="15" customHeight="1">
      <c r="C184" s="187"/>
    </row>
    <row r="185" spans="3:3" ht="15" customHeight="1">
      <c r="C185" s="187"/>
    </row>
    <row r="186" spans="3:3" ht="15" customHeight="1">
      <c r="C186" s="187"/>
    </row>
    <row r="187" spans="3:3" ht="15" customHeight="1">
      <c r="C187" s="187"/>
    </row>
    <row r="188" spans="3:3" ht="15" customHeight="1">
      <c r="C188" s="187"/>
    </row>
    <row r="189" spans="3:3" ht="15" customHeight="1">
      <c r="C189" s="187"/>
    </row>
    <row r="190" spans="3:3" ht="15" customHeight="1">
      <c r="C190" s="187"/>
    </row>
    <row r="191" spans="3:3" ht="15" customHeight="1">
      <c r="C191" s="187"/>
    </row>
    <row r="192" spans="3:3" ht="15" customHeight="1">
      <c r="C192" s="187"/>
    </row>
    <row r="193" spans="3:3" ht="15" customHeight="1">
      <c r="C193" s="187"/>
    </row>
    <row r="194" spans="3:3" ht="15" customHeight="1">
      <c r="C194" s="187"/>
    </row>
    <row r="195" spans="3:3" ht="15" customHeight="1">
      <c r="C195" s="187"/>
    </row>
    <row r="196" spans="3:3" ht="15" customHeight="1">
      <c r="C196" s="187"/>
    </row>
    <row r="197" spans="3:3" ht="15" customHeight="1">
      <c r="C197" s="187"/>
    </row>
    <row r="198" spans="3:3" ht="15" customHeight="1">
      <c r="C198" s="187"/>
    </row>
    <row r="199" spans="3:3" ht="15" customHeight="1">
      <c r="C199" s="187"/>
    </row>
    <row r="200" spans="3:3" ht="15" customHeight="1">
      <c r="C200" s="187"/>
    </row>
    <row r="201" spans="3:3" ht="15" customHeight="1">
      <c r="C201" s="187"/>
    </row>
    <row r="202" spans="3:3" ht="15" customHeight="1">
      <c r="C202" s="187"/>
    </row>
    <row r="203" spans="3:3" ht="15" customHeight="1">
      <c r="C203" s="187"/>
    </row>
    <row r="204" spans="3:3" ht="15" customHeight="1">
      <c r="C204" s="187"/>
    </row>
    <row r="205" spans="3:3" ht="15" customHeight="1">
      <c r="C205" s="187"/>
    </row>
    <row r="206" spans="3:3" ht="15" customHeight="1">
      <c r="C206" s="187"/>
    </row>
    <row r="207" spans="3:3" ht="15" customHeight="1">
      <c r="C207" s="187"/>
    </row>
    <row r="208" spans="3:3" ht="15" customHeight="1">
      <c r="C208" s="187"/>
    </row>
    <row r="209" spans="3:3" ht="15" customHeight="1">
      <c r="C209" s="187"/>
    </row>
    <row r="210" spans="3:3" ht="15" customHeight="1">
      <c r="C210" s="187"/>
    </row>
    <row r="211" spans="3:3" ht="15" customHeight="1">
      <c r="C211" s="187"/>
    </row>
    <row r="212" spans="3:3" ht="15" customHeight="1">
      <c r="C212" s="187"/>
    </row>
    <row r="213" spans="3:3" ht="15" customHeight="1">
      <c r="C213" s="187"/>
    </row>
    <row r="214" spans="3:3" ht="15" customHeight="1">
      <c r="C214" s="187"/>
    </row>
    <row r="215" spans="3:3" ht="15" customHeight="1">
      <c r="C215" s="187"/>
    </row>
    <row r="216" spans="3:3" ht="15" customHeight="1">
      <c r="C216" s="187"/>
    </row>
    <row r="217" spans="3:3" ht="15" customHeight="1"/>
    <row r="218" spans="3:3" ht="15" customHeight="1"/>
    <row r="219" spans="3:3" ht="15" customHeight="1"/>
    <row r="220" spans="3:3" ht="15" customHeight="1"/>
    <row r="221" spans="3:3" ht="15" customHeight="1"/>
    <row r="222" spans="3:3" ht="15" customHeight="1"/>
    <row r="223" spans="3:3" ht="15" customHeight="1"/>
    <row r="224" spans="3:3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</sheetData>
  <sheetProtection formatCells="0" formatColumns="0" formatRows="0" sort="0" autoFilter="0" pivotTables="0"/>
  <customSheetViews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19">
    <mergeCell ref="BZ19:CK19"/>
    <mergeCell ref="N12:R12"/>
    <mergeCell ref="Q18:AB18"/>
    <mergeCell ref="AC18:AN18"/>
    <mergeCell ref="AP18:BA18"/>
    <mergeCell ref="BB18:BM18"/>
    <mergeCell ref="Q19:AB19"/>
    <mergeCell ref="AC19:AN19"/>
    <mergeCell ref="AP19:BA19"/>
    <mergeCell ref="BB19:BM19"/>
    <mergeCell ref="C11:C12"/>
    <mergeCell ref="D9:E9"/>
    <mergeCell ref="F9:G9"/>
    <mergeCell ref="H9:I9"/>
    <mergeCell ref="J9:K9"/>
    <mergeCell ref="J11:K11"/>
    <mergeCell ref="D11:E11"/>
    <mergeCell ref="F11:G11"/>
    <mergeCell ref="H11:I11"/>
  </mergeCells>
  <phoneticPr fontId="4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6" r:id="rId7" name="List Box 2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1219200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workbookViewId="0">
      <selection activeCell="D101" sqref="D101"/>
    </sheetView>
  </sheetViews>
  <sheetFormatPr defaultColWidth="9.140625" defaultRowHeight="12.75"/>
  <cols>
    <col min="1" max="1" width="2" style="54" customWidth="1"/>
    <col min="2" max="2" width="62" style="54" customWidth="1"/>
    <col min="3" max="3" width="63.140625" style="54" customWidth="1"/>
    <col min="4" max="4" width="41.7109375" style="54" customWidth="1"/>
    <col min="5" max="5" width="20" style="54" customWidth="1"/>
    <col min="6" max="6" width="8.5703125" style="54" customWidth="1"/>
    <col min="7" max="7" width="5.42578125" style="54" customWidth="1"/>
    <col min="8" max="8" width="6.42578125" style="54" customWidth="1"/>
    <col min="9" max="9" width="8" style="54" customWidth="1"/>
    <col min="10" max="10" width="6.42578125" style="54" customWidth="1"/>
    <col min="11" max="11" width="9.28515625" style="54" customWidth="1"/>
    <col min="12" max="12" width="7.42578125" style="54" customWidth="1"/>
    <col min="13" max="13" width="17" style="54" customWidth="1"/>
    <col min="14" max="14" width="8.85546875" style="54" customWidth="1"/>
    <col min="15" max="15" width="83.140625" style="54" customWidth="1"/>
    <col min="16" max="16" width="6.42578125" style="54" customWidth="1"/>
    <col min="17" max="17" width="5.42578125" style="54" customWidth="1"/>
    <col min="18" max="18" width="6.42578125" style="54" customWidth="1"/>
    <col min="19" max="19" width="2.7109375" style="54" customWidth="1"/>
    <col min="20" max="20" width="6.5703125" style="54" customWidth="1"/>
    <col min="21" max="21" width="5.7109375" style="54" customWidth="1"/>
    <col min="22" max="22" width="11.7109375" style="35" customWidth="1"/>
    <col min="23" max="16384" width="9.140625" style="35"/>
  </cols>
  <sheetData>
    <row r="1" spans="1:3">
      <c r="A1" s="53">
        <v>2</v>
      </c>
      <c r="B1" s="54" t="s">
        <v>254</v>
      </c>
    </row>
    <row r="3" spans="1:3">
      <c r="B3" s="462" t="s">
        <v>194</v>
      </c>
      <c r="C3" s="462"/>
    </row>
    <row r="5" spans="1:3" ht="15" customHeight="1">
      <c r="B5" s="54" t="s">
        <v>197</v>
      </c>
      <c r="C5" s="54" t="s">
        <v>195</v>
      </c>
    </row>
    <row r="6" spans="1:3">
      <c r="B6" s="54" t="s">
        <v>198</v>
      </c>
      <c r="C6" s="54" t="s">
        <v>196</v>
      </c>
    </row>
    <row r="8" spans="1:3">
      <c r="B8" s="54" t="s">
        <v>206</v>
      </c>
      <c r="C8" s="54" t="s">
        <v>367</v>
      </c>
    </row>
    <row r="9" spans="1:3">
      <c r="B9" s="54" t="s">
        <v>204</v>
      </c>
      <c r="C9" s="54" t="s">
        <v>205</v>
      </c>
    </row>
    <row r="10" spans="1:3">
      <c r="B10" s="54" t="s">
        <v>211</v>
      </c>
      <c r="C10" s="54" t="s">
        <v>213</v>
      </c>
    </row>
    <row r="11" spans="1:3">
      <c r="B11" s="54" t="s">
        <v>212</v>
      </c>
      <c r="C11" s="54" t="s">
        <v>210</v>
      </c>
    </row>
    <row r="12" spans="1:3">
      <c r="B12" s="54" t="s">
        <v>214</v>
      </c>
      <c r="C12" s="54" t="s">
        <v>215</v>
      </c>
    </row>
    <row r="13" spans="1:3">
      <c r="B13" s="54" t="s">
        <v>209</v>
      </c>
      <c r="C13" s="54" t="s">
        <v>368</v>
      </c>
    </row>
    <row r="14" spans="1:3">
      <c r="B14" s="54" t="s">
        <v>369</v>
      </c>
      <c r="C14" s="54" t="s">
        <v>370</v>
      </c>
    </row>
    <row r="15" spans="1:3">
      <c r="B15" s="54" t="s">
        <v>207</v>
      </c>
      <c r="C15" s="54" t="s">
        <v>208</v>
      </c>
    </row>
    <row r="16" spans="1:3">
      <c r="B16" s="54" t="s">
        <v>199</v>
      </c>
      <c r="C16" s="54" t="s">
        <v>200</v>
      </c>
    </row>
    <row r="17" spans="2:3" ht="15" customHeight="1">
      <c r="B17" s="54" t="s">
        <v>201</v>
      </c>
      <c r="C17" s="54" t="s">
        <v>292</v>
      </c>
    </row>
    <row r="18" spans="2:3">
      <c r="B18" s="54" t="s">
        <v>371</v>
      </c>
      <c r="C18" s="54" t="s">
        <v>372</v>
      </c>
    </row>
    <row r="19" spans="2:3">
      <c r="B19" s="54" t="s">
        <v>293</v>
      </c>
      <c r="C19" s="54" t="s">
        <v>294</v>
      </c>
    </row>
    <row r="21" spans="2:3">
      <c r="B21" s="54" t="s">
        <v>220</v>
      </c>
      <c r="C21" s="54" t="s">
        <v>221</v>
      </c>
    </row>
    <row r="22" spans="2:3">
      <c r="B22" s="54" t="s">
        <v>202</v>
      </c>
      <c r="C22" s="54" t="s">
        <v>203</v>
      </c>
    </row>
    <row r="24" spans="2:3">
      <c r="B24" s="54" t="s">
        <v>333</v>
      </c>
    </row>
    <row r="25" spans="2:3">
      <c r="B25" s="54" t="s">
        <v>219</v>
      </c>
    </row>
    <row r="27" spans="2:3">
      <c r="B27" s="55" t="s">
        <v>170</v>
      </c>
    </row>
    <row r="28" spans="2:3">
      <c r="B28" s="55" t="s">
        <v>169</v>
      </c>
    </row>
    <row r="30" spans="2:3">
      <c r="B30" s="54" t="s">
        <v>216</v>
      </c>
    </row>
    <row r="31" spans="2:3">
      <c r="B31" s="54" t="s">
        <v>404</v>
      </c>
    </row>
    <row r="37" spans="2:20">
      <c r="B37" s="462" t="s">
        <v>247</v>
      </c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</row>
    <row r="40" spans="2:20" ht="12.75" customHeight="1">
      <c r="B40" s="461" t="s">
        <v>242</v>
      </c>
      <c r="C40" s="461"/>
      <c r="D40" s="466" t="s">
        <v>248</v>
      </c>
      <c r="E40" s="466"/>
      <c r="F40" s="461" t="s">
        <v>243</v>
      </c>
      <c r="G40" s="461"/>
      <c r="H40" s="461"/>
      <c r="I40" s="36" t="s">
        <v>244</v>
      </c>
      <c r="J40" s="461" t="s">
        <v>245</v>
      </c>
      <c r="K40" s="461"/>
      <c r="L40" s="461"/>
      <c r="M40" s="461" t="s">
        <v>246</v>
      </c>
      <c r="N40" s="461"/>
      <c r="O40" s="461"/>
      <c r="P40" s="461"/>
    </row>
    <row r="41" spans="2:20">
      <c r="B41" s="461"/>
      <c r="C41" s="461"/>
      <c r="D41" s="466"/>
      <c r="E41" s="466"/>
      <c r="F41" s="56">
        <v>2008</v>
      </c>
      <c r="G41" s="57">
        <v>2009</v>
      </c>
      <c r="H41" s="57">
        <v>2010</v>
      </c>
      <c r="I41" s="57">
        <v>2011</v>
      </c>
      <c r="J41" s="57">
        <v>2012</v>
      </c>
      <c r="K41" s="57">
        <v>2013</v>
      </c>
      <c r="L41" s="57">
        <v>2014</v>
      </c>
      <c r="M41" s="57">
        <v>2011</v>
      </c>
      <c r="N41" s="57">
        <v>2012</v>
      </c>
      <c r="O41" s="57">
        <v>2013</v>
      </c>
      <c r="P41" s="57">
        <v>2014</v>
      </c>
    </row>
    <row r="42" spans="2:20">
      <c r="B42" s="464" t="s">
        <v>226</v>
      </c>
      <c r="C42" s="58" t="s">
        <v>227</v>
      </c>
      <c r="D42" s="467" t="s">
        <v>179</v>
      </c>
      <c r="E42" s="59" t="s">
        <v>180</v>
      </c>
      <c r="F42" s="467" t="s">
        <v>250</v>
      </c>
      <c r="G42" s="467"/>
      <c r="H42" s="467"/>
      <c r="I42" s="60" t="s">
        <v>251</v>
      </c>
      <c r="J42" s="468" t="s">
        <v>252</v>
      </c>
      <c r="K42" s="468"/>
      <c r="L42" s="468"/>
      <c r="M42" s="467" t="s">
        <v>253</v>
      </c>
      <c r="N42" s="467"/>
      <c r="O42" s="467"/>
      <c r="P42" s="467"/>
    </row>
    <row r="43" spans="2:20">
      <c r="B43" s="464"/>
      <c r="C43" s="61" t="s">
        <v>228</v>
      </c>
      <c r="D43" s="467"/>
      <c r="E43" s="59" t="s">
        <v>181</v>
      </c>
      <c r="G43" s="59"/>
      <c r="H43" s="59"/>
      <c r="I43" s="60"/>
      <c r="J43" s="59"/>
      <c r="K43" s="60"/>
      <c r="L43" s="59"/>
      <c r="M43" s="60"/>
      <c r="N43" s="59"/>
    </row>
    <row r="44" spans="2:20">
      <c r="B44" s="464"/>
      <c r="C44" s="58" t="s">
        <v>229</v>
      </c>
      <c r="D44" s="467"/>
      <c r="E44" s="59" t="s">
        <v>182</v>
      </c>
      <c r="F44" s="59"/>
      <c r="G44" s="60"/>
      <c r="H44" s="59"/>
      <c r="I44" s="60"/>
      <c r="J44" s="60"/>
      <c r="K44" s="60"/>
      <c r="L44" s="59"/>
      <c r="M44" s="59"/>
      <c r="N44" s="59"/>
    </row>
    <row r="45" spans="2:20">
      <c r="B45" s="464"/>
      <c r="C45" s="58" t="s">
        <v>230</v>
      </c>
      <c r="D45" s="467"/>
      <c r="E45" s="60" t="s">
        <v>183</v>
      </c>
      <c r="F45" s="60"/>
      <c r="G45" s="60"/>
      <c r="H45" s="60"/>
      <c r="I45" s="60"/>
      <c r="J45" s="60"/>
      <c r="K45" s="60"/>
      <c r="L45" s="60"/>
      <c r="M45" s="60"/>
      <c r="N45" s="60"/>
    </row>
    <row r="46" spans="2:20">
      <c r="B46" s="464"/>
      <c r="C46" s="58" t="s">
        <v>231</v>
      </c>
      <c r="D46" s="467"/>
      <c r="E46" s="60" t="s">
        <v>184</v>
      </c>
      <c r="F46" s="60"/>
      <c r="G46" s="60"/>
      <c r="H46" s="60"/>
      <c r="I46" s="60"/>
      <c r="J46" s="60"/>
      <c r="K46" s="60"/>
      <c r="L46" s="60"/>
      <c r="M46" s="60"/>
      <c r="N46" s="60"/>
    </row>
    <row r="47" spans="2:20">
      <c r="B47" s="464"/>
      <c r="C47" s="58" t="s">
        <v>232</v>
      </c>
      <c r="D47" s="467"/>
      <c r="E47" s="59" t="s">
        <v>185</v>
      </c>
      <c r="F47" s="60"/>
      <c r="G47" s="60"/>
      <c r="H47" s="60"/>
      <c r="I47" s="59"/>
      <c r="J47" s="59"/>
      <c r="K47" s="59"/>
      <c r="L47" s="59"/>
      <c r="M47" s="59"/>
      <c r="N47" s="59"/>
    </row>
    <row r="48" spans="2:20">
      <c r="B48" s="464"/>
      <c r="C48" s="58" t="s">
        <v>233</v>
      </c>
      <c r="D48" s="467"/>
      <c r="E48" s="60" t="s">
        <v>186</v>
      </c>
      <c r="F48" s="60"/>
      <c r="G48" s="60"/>
      <c r="H48" s="60"/>
      <c r="I48" s="60"/>
      <c r="J48" s="60"/>
      <c r="K48" s="60"/>
      <c r="L48" s="60"/>
      <c r="M48" s="60"/>
      <c r="N48" s="60"/>
    </row>
    <row r="49" spans="2:20">
      <c r="B49" s="464"/>
      <c r="C49" s="62" t="s">
        <v>234</v>
      </c>
      <c r="D49" s="467"/>
      <c r="E49" s="59" t="s">
        <v>249</v>
      </c>
      <c r="F49" s="60"/>
      <c r="G49" s="59"/>
      <c r="H49" s="59"/>
      <c r="I49" s="59"/>
      <c r="J49" s="59"/>
      <c r="K49" s="59"/>
      <c r="L49" s="59"/>
      <c r="M49" s="59"/>
      <c r="N49" s="59"/>
    </row>
    <row r="50" spans="2:20">
      <c r="B50" s="464"/>
      <c r="C50" s="58" t="s">
        <v>235</v>
      </c>
      <c r="D50" s="467"/>
      <c r="E50" s="60" t="s">
        <v>187</v>
      </c>
      <c r="F50" s="60"/>
      <c r="G50" s="60"/>
      <c r="H50" s="60"/>
      <c r="I50" s="60"/>
      <c r="J50" s="60"/>
      <c r="K50" s="60"/>
      <c r="L50" s="60"/>
      <c r="M50" s="60"/>
      <c r="N50" s="60"/>
    </row>
    <row r="51" spans="2:20">
      <c r="B51" s="464"/>
      <c r="C51" s="58" t="s">
        <v>381</v>
      </c>
      <c r="D51" s="467"/>
      <c r="E51" s="60" t="s">
        <v>382</v>
      </c>
      <c r="F51" s="60"/>
      <c r="G51" s="60"/>
      <c r="H51" s="60"/>
      <c r="I51" s="60"/>
      <c r="J51" s="60"/>
      <c r="K51" s="60"/>
      <c r="L51" s="60"/>
      <c r="M51" s="60"/>
      <c r="N51" s="60"/>
    </row>
    <row r="52" spans="2:20">
      <c r="B52" s="465" t="s">
        <v>236</v>
      </c>
      <c r="C52" s="63" t="s">
        <v>237</v>
      </c>
      <c r="D52" s="467" t="s">
        <v>188</v>
      </c>
      <c r="E52" s="60" t="s">
        <v>189</v>
      </c>
      <c r="F52" s="60"/>
      <c r="G52" s="60"/>
      <c r="H52" s="60"/>
      <c r="I52" s="60"/>
      <c r="J52" s="60"/>
      <c r="K52" s="60"/>
      <c r="L52" s="60"/>
      <c r="M52" s="60"/>
      <c r="N52" s="60"/>
    </row>
    <row r="53" spans="2:20">
      <c r="B53" s="465"/>
      <c r="C53" s="63" t="s">
        <v>238</v>
      </c>
      <c r="D53" s="467"/>
      <c r="E53" s="60" t="s">
        <v>190</v>
      </c>
      <c r="F53" s="60"/>
      <c r="G53" s="60"/>
      <c r="H53" s="60"/>
      <c r="I53" s="60"/>
      <c r="J53" s="60"/>
      <c r="K53" s="60"/>
      <c r="L53" s="60"/>
      <c r="M53" s="60"/>
      <c r="N53" s="60"/>
    </row>
    <row r="54" spans="2:20">
      <c r="B54" s="465"/>
      <c r="C54" s="63" t="s">
        <v>239</v>
      </c>
      <c r="D54" s="467"/>
      <c r="E54" s="60" t="s">
        <v>376</v>
      </c>
      <c r="F54" s="60"/>
      <c r="G54" s="60"/>
      <c r="H54" s="60"/>
      <c r="I54" s="60"/>
      <c r="J54" s="60"/>
      <c r="K54" s="59"/>
      <c r="L54" s="60"/>
      <c r="M54" s="60"/>
      <c r="N54" s="60"/>
    </row>
    <row r="55" spans="2:20">
      <c r="B55" s="465"/>
      <c r="C55" s="63" t="s">
        <v>377</v>
      </c>
      <c r="D55" s="467"/>
      <c r="E55" s="63" t="s">
        <v>379</v>
      </c>
      <c r="F55" s="60"/>
      <c r="G55" s="60"/>
      <c r="H55" s="60"/>
      <c r="I55" s="60"/>
      <c r="J55" s="60"/>
      <c r="K55" s="59"/>
      <c r="L55" s="60"/>
      <c r="M55" s="60"/>
      <c r="N55" s="60"/>
    </row>
    <row r="56" spans="2:20">
      <c r="B56" s="465"/>
      <c r="C56" s="63" t="s">
        <v>80</v>
      </c>
      <c r="D56" s="467"/>
      <c r="E56" s="60" t="s">
        <v>191</v>
      </c>
      <c r="F56" s="60"/>
      <c r="G56" s="59"/>
      <c r="H56" s="64"/>
      <c r="I56" s="64"/>
      <c r="J56" s="64"/>
      <c r="K56" s="64"/>
      <c r="L56" s="64"/>
      <c r="M56" s="64"/>
      <c r="N56" s="59"/>
    </row>
    <row r="57" spans="2:20">
      <c r="B57" s="465"/>
      <c r="C57" s="63" t="s">
        <v>240</v>
      </c>
      <c r="D57" s="467"/>
      <c r="E57" s="60" t="s">
        <v>192</v>
      </c>
      <c r="F57" s="60"/>
      <c r="G57" s="60"/>
      <c r="H57" s="60"/>
      <c r="I57" s="60"/>
      <c r="J57" s="64"/>
      <c r="K57" s="59"/>
      <c r="L57" s="60"/>
      <c r="M57" s="60"/>
      <c r="N57" s="60"/>
    </row>
    <row r="58" spans="2:20">
      <c r="B58" s="465"/>
      <c r="C58" s="63" t="s">
        <v>378</v>
      </c>
      <c r="D58" s="467"/>
      <c r="E58" s="60" t="s">
        <v>380</v>
      </c>
      <c r="F58" s="60"/>
      <c r="G58" s="60"/>
      <c r="H58" s="60"/>
      <c r="I58" s="60"/>
      <c r="J58" s="64"/>
      <c r="K58" s="59"/>
      <c r="L58" s="60"/>
      <c r="M58" s="60"/>
      <c r="N58" s="60"/>
    </row>
    <row r="59" spans="2:20">
      <c r="B59" s="465"/>
      <c r="C59" s="63" t="s">
        <v>241</v>
      </c>
      <c r="D59" s="467"/>
      <c r="E59" s="60" t="s">
        <v>193</v>
      </c>
      <c r="F59" s="60"/>
      <c r="G59" s="60"/>
      <c r="H59" s="60"/>
      <c r="I59" s="60"/>
      <c r="J59" s="60"/>
      <c r="K59" s="60"/>
      <c r="L59" s="64"/>
      <c r="M59" s="60"/>
      <c r="N59" s="60"/>
    </row>
    <row r="60" spans="2:20">
      <c r="B60" s="54" t="s">
        <v>335</v>
      </c>
      <c r="D60" s="54" t="s">
        <v>334</v>
      </c>
    </row>
    <row r="62" spans="2:20">
      <c r="B62" s="462" t="s">
        <v>255</v>
      </c>
      <c r="C62" s="462"/>
      <c r="D62" s="462"/>
      <c r="E62" s="462"/>
      <c r="F62" s="462"/>
      <c r="G62" s="462"/>
      <c r="H62" s="462"/>
      <c r="I62" s="462"/>
      <c r="J62" s="462"/>
      <c r="K62" s="462"/>
      <c r="L62" s="462"/>
      <c r="M62" s="462"/>
      <c r="N62" s="462"/>
      <c r="O62" s="462"/>
      <c r="P62" s="462"/>
      <c r="Q62" s="462"/>
      <c r="R62" s="462"/>
      <c r="S62" s="462"/>
      <c r="T62" s="462"/>
    </row>
    <row r="66" spans="2:22">
      <c r="B66" s="54" t="s">
        <v>373</v>
      </c>
    </row>
    <row r="67" spans="2:22">
      <c r="B67" s="54" t="s">
        <v>374</v>
      </c>
      <c r="M67" s="54" t="s">
        <v>340</v>
      </c>
      <c r="O67" s="54" t="s">
        <v>383</v>
      </c>
    </row>
    <row r="68" spans="2:22">
      <c r="D68" s="65"/>
      <c r="E68" s="66"/>
      <c r="F68" s="65"/>
      <c r="G68" s="66"/>
      <c r="H68" s="65"/>
      <c r="I68" s="66"/>
      <c r="J68" s="65"/>
      <c r="K68" s="66"/>
      <c r="L68" s="65"/>
      <c r="M68" s="66" t="s">
        <v>339</v>
      </c>
      <c r="N68" s="65"/>
      <c r="O68" s="66" t="s">
        <v>384</v>
      </c>
      <c r="P68" s="65"/>
      <c r="Q68" s="66"/>
      <c r="R68" s="65"/>
      <c r="S68" s="66"/>
      <c r="T68" s="65"/>
    </row>
    <row r="69" spans="2:22">
      <c r="C69" s="47">
        <v>2006</v>
      </c>
      <c r="D69" s="47"/>
      <c r="E69" s="47">
        <v>2007</v>
      </c>
      <c r="F69" s="47"/>
      <c r="G69" s="47">
        <v>2008</v>
      </c>
      <c r="H69" s="47"/>
      <c r="I69" s="47">
        <v>2009</v>
      </c>
      <c r="J69" s="47"/>
      <c r="K69" s="47">
        <v>2010</v>
      </c>
      <c r="L69" s="47"/>
      <c r="M69" s="47">
        <v>2011</v>
      </c>
      <c r="N69" s="47"/>
      <c r="O69" s="47">
        <v>2012</v>
      </c>
      <c r="P69" s="47"/>
      <c r="Q69" s="47">
        <v>2013</v>
      </c>
      <c r="R69" s="47"/>
      <c r="S69" s="47">
        <v>2014</v>
      </c>
      <c r="T69" s="47"/>
      <c r="U69" s="54">
        <v>2015</v>
      </c>
    </row>
    <row r="70" spans="2:22">
      <c r="B70" s="48" t="s">
        <v>127</v>
      </c>
      <c r="C70" s="49" t="s">
        <v>266</v>
      </c>
      <c r="D70" s="49" t="s">
        <v>150</v>
      </c>
      <c r="E70" s="49" t="s">
        <v>266</v>
      </c>
      <c r="F70" s="49" t="s">
        <v>150</v>
      </c>
      <c r="G70" s="49" t="s">
        <v>266</v>
      </c>
      <c r="H70" s="49" t="s">
        <v>150</v>
      </c>
      <c r="I70" s="49" t="s">
        <v>266</v>
      </c>
      <c r="J70" s="49" t="s">
        <v>150</v>
      </c>
      <c r="K70" s="49" t="s">
        <v>266</v>
      </c>
      <c r="L70" s="49" t="s">
        <v>150</v>
      </c>
      <c r="M70" s="49" t="s">
        <v>266</v>
      </c>
      <c r="N70" s="49" t="s">
        <v>150</v>
      </c>
      <c r="O70" s="49" t="s">
        <v>266</v>
      </c>
      <c r="P70" s="49" t="s">
        <v>150</v>
      </c>
      <c r="Q70" s="49" t="s">
        <v>266</v>
      </c>
      <c r="R70" s="49" t="s">
        <v>150</v>
      </c>
      <c r="S70" s="49" t="s">
        <v>266</v>
      </c>
      <c r="T70" s="49" t="s">
        <v>150</v>
      </c>
      <c r="U70" s="49" t="s">
        <v>266</v>
      </c>
      <c r="V70" s="37" t="s">
        <v>150</v>
      </c>
    </row>
    <row r="71" spans="2:22">
      <c r="B71" s="48" t="s">
        <v>256</v>
      </c>
      <c r="C71" s="49" t="s">
        <v>266</v>
      </c>
      <c r="D71" s="49" t="s">
        <v>164</v>
      </c>
      <c r="E71" s="49" t="s">
        <v>266</v>
      </c>
      <c r="F71" s="49" t="s">
        <v>164</v>
      </c>
      <c r="G71" s="49" t="s">
        <v>266</v>
      </c>
      <c r="H71" s="49" t="s">
        <v>164</v>
      </c>
      <c r="I71" s="49" t="s">
        <v>266</v>
      </c>
      <c r="J71" s="49" t="s">
        <v>164</v>
      </c>
      <c r="K71" s="49" t="s">
        <v>266</v>
      </c>
      <c r="L71" s="49" t="s">
        <v>164</v>
      </c>
      <c r="M71" s="49" t="s">
        <v>266</v>
      </c>
      <c r="N71" s="49" t="s">
        <v>164</v>
      </c>
      <c r="O71" s="49" t="s">
        <v>266</v>
      </c>
      <c r="P71" s="49" t="s">
        <v>164</v>
      </c>
      <c r="Q71" s="49" t="s">
        <v>266</v>
      </c>
      <c r="R71" s="49" t="s">
        <v>164</v>
      </c>
      <c r="S71" s="49" t="s">
        <v>266</v>
      </c>
      <c r="T71" s="49" t="s">
        <v>164</v>
      </c>
      <c r="U71" s="49" t="s">
        <v>266</v>
      </c>
      <c r="V71" s="37" t="s">
        <v>164</v>
      </c>
    </row>
    <row r="72" spans="2:22">
      <c r="B72" s="50" t="s">
        <v>128</v>
      </c>
      <c r="C72" s="66" t="s">
        <v>1</v>
      </c>
      <c r="D72" s="67"/>
      <c r="E72" s="68"/>
      <c r="F72" s="67"/>
      <c r="G72" s="68"/>
      <c r="H72" s="67"/>
      <c r="I72" s="68"/>
      <c r="J72" s="67"/>
      <c r="K72" s="68"/>
      <c r="L72" s="67"/>
      <c r="M72" s="68"/>
      <c r="N72" s="67"/>
      <c r="O72" s="68"/>
      <c r="P72" s="67"/>
      <c r="Q72" s="68"/>
      <c r="R72" s="67"/>
      <c r="S72" s="68"/>
      <c r="T72" s="67"/>
    </row>
    <row r="73" spans="2:22">
      <c r="B73" s="50" t="s">
        <v>2</v>
      </c>
      <c r="C73" s="66" t="s">
        <v>165</v>
      </c>
      <c r="D73" s="65"/>
      <c r="E73" s="66"/>
      <c r="F73" s="65"/>
      <c r="G73" s="66"/>
      <c r="H73" s="65"/>
      <c r="I73" s="66"/>
      <c r="J73" s="65"/>
      <c r="K73" s="66"/>
      <c r="L73" s="65"/>
      <c r="M73" s="66"/>
      <c r="N73" s="65"/>
      <c r="O73" s="66"/>
      <c r="P73" s="65"/>
      <c r="Q73" s="66"/>
      <c r="R73" s="65"/>
      <c r="S73" s="66"/>
      <c r="T73" s="65"/>
    </row>
    <row r="74" spans="2:22">
      <c r="B74" s="51" t="s">
        <v>3</v>
      </c>
      <c r="C74" s="66" t="s">
        <v>69</v>
      </c>
      <c r="D74" s="65"/>
      <c r="E74" s="66"/>
      <c r="F74" s="65"/>
      <c r="G74" s="66"/>
      <c r="H74" s="65"/>
      <c r="I74" s="66"/>
      <c r="J74" s="65"/>
      <c r="K74" s="66"/>
      <c r="L74" s="65"/>
      <c r="M74" s="66"/>
      <c r="N74" s="65"/>
      <c r="O74" s="66"/>
      <c r="P74" s="65"/>
      <c r="Q74" s="66"/>
      <c r="R74" s="65"/>
      <c r="S74" s="66"/>
      <c r="T74" s="65"/>
    </row>
    <row r="75" spans="2:22">
      <c r="B75" s="50" t="s">
        <v>5</v>
      </c>
      <c r="C75" s="66" t="s">
        <v>257</v>
      </c>
      <c r="D75" s="65"/>
      <c r="E75" s="66"/>
      <c r="F75" s="65"/>
      <c r="G75" s="66"/>
      <c r="H75" s="65"/>
      <c r="I75" s="66"/>
      <c r="J75" s="65"/>
      <c r="K75" s="66"/>
      <c r="L75" s="65"/>
      <c r="M75" s="66"/>
      <c r="N75" s="65"/>
      <c r="O75" s="66"/>
      <c r="P75" s="65"/>
      <c r="Q75" s="66"/>
      <c r="R75" s="65"/>
      <c r="S75" s="66"/>
      <c r="T75" s="65"/>
    </row>
    <row r="76" spans="2:22">
      <c r="B76" s="50" t="s">
        <v>7</v>
      </c>
      <c r="C76" s="69" t="s">
        <v>8</v>
      </c>
      <c r="D76" s="65"/>
      <c r="E76" s="66"/>
      <c r="F76" s="65"/>
      <c r="G76" s="66"/>
      <c r="H76" s="65"/>
      <c r="I76" s="66"/>
      <c r="J76" s="65"/>
      <c r="K76" s="66"/>
      <c r="L76" s="65"/>
      <c r="M76" s="66"/>
      <c r="N76" s="65"/>
      <c r="O76" s="66"/>
      <c r="P76" s="65"/>
      <c r="Q76" s="66"/>
      <c r="R76" s="65"/>
      <c r="S76" s="66"/>
      <c r="T76" s="65"/>
    </row>
    <row r="77" spans="2:22">
      <c r="B77" s="50" t="s">
        <v>9</v>
      </c>
      <c r="C77" s="69" t="s">
        <v>10</v>
      </c>
      <c r="D77" s="67"/>
      <c r="E77" s="68"/>
      <c r="F77" s="67"/>
      <c r="G77" s="68"/>
      <c r="H77" s="67"/>
      <c r="I77" s="68"/>
      <c r="J77" s="67"/>
      <c r="K77" s="68"/>
      <c r="L77" s="67"/>
      <c r="M77" s="68"/>
      <c r="N77" s="67"/>
      <c r="O77" s="68"/>
      <c r="P77" s="67"/>
      <c r="Q77" s="68"/>
      <c r="R77" s="67"/>
      <c r="S77" s="68"/>
      <c r="T77" s="67"/>
    </row>
    <row r="78" spans="2:22">
      <c r="B78" s="50" t="s">
        <v>12</v>
      </c>
      <c r="C78" s="69" t="s">
        <v>13</v>
      </c>
      <c r="D78" s="67"/>
      <c r="E78" s="66"/>
      <c r="F78" s="67"/>
      <c r="G78" s="66"/>
      <c r="H78" s="67"/>
      <c r="I78" s="66"/>
      <c r="J78" s="67"/>
      <c r="K78" s="66"/>
      <c r="L78" s="67"/>
      <c r="M78" s="66"/>
      <c r="N78" s="67"/>
      <c r="O78" s="66"/>
      <c r="P78" s="67"/>
      <c r="Q78" s="66"/>
      <c r="R78" s="67"/>
      <c r="S78" s="66"/>
      <c r="T78" s="67"/>
    </row>
    <row r="79" spans="2:22">
      <c r="B79" s="50" t="s">
        <v>14</v>
      </c>
      <c r="C79" s="69" t="s">
        <v>15</v>
      </c>
      <c r="D79" s="67"/>
      <c r="E79" s="66"/>
      <c r="F79" s="67"/>
      <c r="G79" s="66"/>
      <c r="H79" s="67"/>
      <c r="I79" s="66"/>
      <c r="J79" s="67"/>
      <c r="K79" s="66"/>
      <c r="L79" s="67"/>
      <c r="M79" s="66"/>
      <c r="N79" s="67"/>
      <c r="O79" s="66"/>
      <c r="P79" s="67"/>
      <c r="Q79" s="66"/>
      <c r="R79" s="67"/>
      <c r="S79" s="66"/>
      <c r="T79" s="67"/>
    </row>
    <row r="80" spans="2:22">
      <c r="B80" s="50" t="s">
        <v>17</v>
      </c>
      <c r="C80" s="69" t="s">
        <v>18</v>
      </c>
      <c r="D80" s="67"/>
      <c r="E80" s="66"/>
      <c r="F80" s="67"/>
      <c r="G80" s="66"/>
      <c r="H80" s="67"/>
      <c r="I80" s="66"/>
      <c r="J80" s="67"/>
      <c r="K80" s="66"/>
      <c r="L80" s="67"/>
      <c r="M80" s="66"/>
      <c r="N80" s="67"/>
      <c r="O80" s="66"/>
      <c r="P80" s="67"/>
      <c r="Q80" s="66"/>
      <c r="R80" s="67"/>
      <c r="S80" s="66"/>
      <c r="T80" s="67"/>
    </row>
    <row r="81" spans="2:20">
      <c r="B81" s="50" t="s">
        <v>19</v>
      </c>
      <c r="C81" s="69" t="s">
        <v>20</v>
      </c>
      <c r="D81" s="67"/>
      <c r="E81" s="66"/>
      <c r="F81" s="67"/>
      <c r="G81" s="66"/>
      <c r="H81" s="67"/>
      <c r="I81" s="66"/>
      <c r="J81" s="67"/>
      <c r="K81" s="66"/>
      <c r="L81" s="67"/>
      <c r="M81" s="66"/>
      <c r="N81" s="67"/>
      <c r="O81" s="66"/>
      <c r="P81" s="67"/>
      <c r="Q81" s="66"/>
      <c r="R81" s="67"/>
      <c r="S81" s="66"/>
      <c r="T81" s="67"/>
    </row>
    <row r="82" spans="2:20">
      <c r="B82" s="50" t="s">
        <v>21</v>
      </c>
      <c r="C82" s="69" t="s">
        <v>22</v>
      </c>
      <c r="D82" s="67"/>
      <c r="E82" s="68"/>
      <c r="F82" s="67"/>
      <c r="G82" s="68"/>
      <c r="H82" s="67"/>
      <c r="I82" s="68"/>
      <c r="J82" s="67"/>
      <c r="K82" s="68"/>
      <c r="L82" s="67"/>
      <c r="M82" s="68"/>
      <c r="N82" s="67"/>
      <c r="O82" s="68"/>
      <c r="P82" s="67"/>
      <c r="Q82" s="68"/>
      <c r="R82" s="67"/>
      <c r="S82" s="68"/>
      <c r="T82" s="67"/>
    </row>
    <row r="83" spans="2:20">
      <c r="B83" s="50" t="s">
        <v>23</v>
      </c>
      <c r="C83" s="69" t="s">
        <v>24</v>
      </c>
      <c r="D83" s="67"/>
      <c r="E83" s="66"/>
      <c r="F83" s="67"/>
      <c r="G83" s="66"/>
      <c r="H83" s="67"/>
      <c r="I83" s="66"/>
      <c r="J83" s="67"/>
      <c r="K83" s="66"/>
      <c r="L83" s="67"/>
      <c r="M83" s="66"/>
      <c r="N83" s="67"/>
      <c r="O83" s="66"/>
      <c r="P83" s="67"/>
      <c r="Q83" s="66"/>
      <c r="R83" s="67"/>
      <c r="S83" s="66"/>
      <c r="T83" s="67"/>
    </row>
    <row r="84" spans="2:20">
      <c r="B84" s="50" t="s">
        <v>25</v>
      </c>
      <c r="C84" s="69" t="s">
        <v>26</v>
      </c>
      <c r="D84" s="67"/>
      <c r="E84" s="66"/>
      <c r="F84" s="67"/>
      <c r="G84" s="66"/>
      <c r="H84" s="67"/>
      <c r="I84" s="66"/>
      <c r="J84" s="67"/>
      <c r="K84" s="66"/>
      <c r="L84" s="67"/>
      <c r="M84" s="66"/>
      <c r="N84" s="67"/>
      <c r="O84" s="66"/>
      <c r="P84" s="67"/>
      <c r="Q84" s="66"/>
      <c r="R84" s="67"/>
      <c r="S84" s="66"/>
      <c r="T84" s="67"/>
    </row>
    <row r="85" spans="2:20">
      <c r="B85" s="50" t="s">
        <v>27</v>
      </c>
      <c r="C85" s="69" t="s">
        <v>28</v>
      </c>
      <c r="D85" s="67"/>
      <c r="E85" s="66"/>
      <c r="F85" s="67"/>
      <c r="G85" s="66"/>
      <c r="H85" s="67"/>
      <c r="I85" s="66"/>
      <c r="J85" s="67"/>
      <c r="K85" s="66"/>
      <c r="L85" s="67"/>
      <c r="M85" s="66"/>
      <c r="N85" s="67"/>
      <c r="O85" s="66"/>
      <c r="P85" s="67"/>
      <c r="Q85" s="66"/>
      <c r="R85" s="67"/>
      <c r="S85" s="66"/>
      <c r="T85" s="67"/>
    </row>
    <row r="86" spans="2:20">
      <c r="B86" s="50" t="s">
        <v>29</v>
      </c>
      <c r="C86" s="69" t="s">
        <v>30</v>
      </c>
      <c r="D86" s="67"/>
      <c r="E86" s="66"/>
      <c r="F86" s="67"/>
      <c r="G86" s="66"/>
      <c r="H86" s="67"/>
      <c r="I86" s="66"/>
      <c r="J86" s="67"/>
      <c r="K86" s="66"/>
      <c r="L86" s="67"/>
      <c r="M86" s="66"/>
      <c r="N86" s="67"/>
      <c r="O86" s="66"/>
      <c r="P86" s="67"/>
      <c r="Q86" s="66"/>
      <c r="R86" s="67"/>
      <c r="S86" s="66"/>
      <c r="T86" s="67"/>
    </row>
    <row r="87" spans="2:20">
      <c r="B87" s="50" t="s">
        <v>31</v>
      </c>
      <c r="C87" s="69" t="s">
        <v>173</v>
      </c>
      <c r="D87" s="67"/>
      <c r="E87" s="66"/>
      <c r="F87" s="67"/>
      <c r="G87" s="66"/>
      <c r="H87" s="67"/>
      <c r="I87" s="66"/>
      <c r="J87" s="67"/>
      <c r="K87" s="66"/>
      <c r="L87" s="67"/>
      <c r="M87" s="66"/>
      <c r="N87" s="67"/>
      <c r="O87" s="66"/>
      <c r="P87" s="67"/>
      <c r="Q87" s="66"/>
      <c r="R87" s="67"/>
      <c r="S87" s="66"/>
      <c r="T87" s="67"/>
    </row>
    <row r="88" spans="2:20">
      <c r="B88" s="50" t="s">
        <v>32</v>
      </c>
      <c r="C88" s="55" t="s">
        <v>33</v>
      </c>
      <c r="D88" s="67"/>
      <c r="E88" s="66"/>
      <c r="F88" s="67"/>
      <c r="G88" s="66"/>
      <c r="H88" s="67"/>
      <c r="I88" s="66"/>
      <c r="J88" s="67"/>
      <c r="K88" s="66"/>
      <c r="L88" s="67"/>
      <c r="M88" s="66"/>
      <c r="N88" s="67"/>
      <c r="O88" s="66"/>
      <c r="P88" s="67"/>
      <c r="Q88" s="66"/>
      <c r="R88" s="67"/>
      <c r="S88" s="66"/>
      <c r="T88" s="67"/>
    </row>
    <row r="89" spans="2:20">
      <c r="B89" s="50" t="s">
        <v>34</v>
      </c>
      <c r="C89" s="55" t="s">
        <v>35</v>
      </c>
      <c r="D89" s="67"/>
      <c r="E89" s="68"/>
      <c r="F89" s="67"/>
      <c r="G89" s="68"/>
      <c r="H89" s="67"/>
      <c r="I89" s="68"/>
      <c r="J89" s="67"/>
      <c r="K89" s="68"/>
      <c r="L89" s="67"/>
      <c r="M89" s="68"/>
      <c r="N89" s="67"/>
      <c r="O89" s="68"/>
      <c r="P89" s="67"/>
      <c r="Q89" s="68"/>
      <c r="R89" s="67"/>
      <c r="S89" s="68"/>
      <c r="T89" s="67"/>
    </row>
    <row r="90" spans="2:20">
      <c r="B90" s="50" t="s">
        <v>37</v>
      </c>
      <c r="C90" s="55" t="s">
        <v>38</v>
      </c>
      <c r="D90" s="67"/>
      <c r="E90" s="66"/>
      <c r="F90" s="67"/>
      <c r="G90" s="66"/>
      <c r="H90" s="67"/>
      <c r="I90" s="66"/>
      <c r="J90" s="67"/>
      <c r="K90" s="66"/>
      <c r="L90" s="67"/>
      <c r="M90" s="66"/>
      <c r="N90" s="67"/>
      <c r="O90" s="66"/>
      <c r="P90" s="67"/>
      <c r="Q90" s="66"/>
      <c r="R90" s="67"/>
      <c r="S90" s="66"/>
      <c r="T90" s="67"/>
    </row>
    <row r="91" spans="2:20">
      <c r="B91" s="50" t="s">
        <v>39</v>
      </c>
      <c r="C91" s="55" t="s">
        <v>166</v>
      </c>
      <c r="D91" s="67"/>
      <c r="E91" s="66"/>
      <c r="F91" s="67"/>
      <c r="G91" s="66"/>
      <c r="H91" s="67"/>
      <c r="I91" s="66"/>
      <c r="J91" s="67"/>
      <c r="K91" s="66"/>
      <c r="L91" s="67"/>
      <c r="M91" s="66"/>
      <c r="N91" s="67"/>
      <c r="O91" s="66"/>
      <c r="P91" s="67"/>
      <c r="Q91" s="66"/>
      <c r="R91" s="67"/>
      <c r="S91" s="66"/>
      <c r="T91" s="67"/>
    </row>
    <row r="92" spans="2:20">
      <c r="B92" s="50" t="s">
        <v>40</v>
      </c>
      <c r="C92" s="55" t="s">
        <v>41</v>
      </c>
      <c r="D92" s="67"/>
      <c r="E92" s="66"/>
      <c r="F92" s="67"/>
      <c r="G92" s="66"/>
      <c r="H92" s="67"/>
      <c r="I92" s="66"/>
      <c r="J92" s="67"/>
      <c r="K92" s="66"/>
      <c r="L92" s="67"/>
      <c r="M92" s="66"/>
      <c r="N92" s="67"/>
      <c r="O92" s="66"/>
      <c r="P92" s="67"/>
      <c r="Q92" s="66"/>
      <c r="R92" s="67"/>
      <c r="S92" s="66"/>
      <c r="T92" s="67"/>
    </row>
    <row r="93" spans="2:20">
      <c r="B93" s="50" t="s">
        <v>42</v>
      </c>
      <c r="C93" s="55" t="s">
        <v>43</v>
      </c>
      <c r="D93" s="67"/>
      <c r="E93" s="66"/>
      <c r="F93" s="67"/>
      <c r="G93" s="66"/>
      <c r="H93" s="67"/>
      <c r="I93" s="66"/>
      <c r="J93" s="67"/>
      <c r="K93" s="66"/>
      <c r="L93" s="67"/>
      <c r="M93" s="66"/>
      <c r="N93" s="67"/>
      <c r="O93" s="66"/>
      <c r="P93" s="67"/>
      <c r="Q93" s="66"/>
      <c r="R93" s="67"/>
      <c r="S93" s="66"/>
      <c r="T93" s="67"/>
    </row>
    <row r="94" spans="2:20">
      <c r="B94" s="50" t="s">
        <v>45</v>
      </c>
      <c r="C94" s="55" t="s">
        <v>46</v>
      </c>
      <c r="D94" s="67"/>
      <c r="E94" s="68"/>
      <c r="F94" s="67"/>
      <c r="G94" s="68"/>
      <c r="H94" s="67"/>
      <c r="I94" s="68"/>
      <c r="J94" s="67"/>
      <c r="K94" s="68"/>
      <c r="L94" s="67"/>
      <c r="M94" s="68"/>
      <c r="N94" s="67"/>
      <c r="O94" s="68"/>
      <c r="P94" s="67"/>
      <c r="Q94" s="68"/>
      <c r="R94" s="67"/>
      <c r="S94" s="68"/>
      <c r="T94" s="67"/>
    </row>
    <row r="95" spans="2:20">
      <c r="B95" s="50" t="s">
        <v>47</v>
      </c>
      <c r="C95" s="55" t="s">
        <v>48</v>
      </c>
      <c r="D95" s="67"/>
      <c r="E95" s="68"/>
      <c r="F95" s="67"/>
      <c r="G95" s="68"/>
      <c r="H95" s="67"/>
      <c r="I95" s="68"/>
      <c r="J95" s="67"/>
      <c r="K95" s="68"/>
      <c r="L95" s="67"/>
      <c r="M95" s="68"/>
      <c r="N95" s="67"/>
      <c r="O95" s="68"/>
      <c r="P95" s="67"/>
      <c r="Q95" s="68"/>
      <c r="R95" s="67"/>
      <c r="S95" s="68"/>
      <c r="T95" s="67"/>
    </row>
    <row r="96" spans="2:20">
      <c r="B96" s="50" t="s">
        <v>50</v>
      </c>
      <c r="C96" s="55" t="s">
        <v>167</v>
      </c>
      <c r="D96" s="67"/>
      <c r="E96" s="68"/>
      <c r="F96" s="67"/>
      <c r="G96" s="68"/>
      <c r="H96" s="67"/>
      <c r="I96" s="68"/>
      <c r="J96" s="67"/>
      <c r="K96" s="68"/>
      <c r="L96" s="67"/>
      <c r="M96" s="68"/>
      <c r="N96" s="67"/>
      <c r="O96" s="68"/>
      <c r="P96" s="67"/>
      <c r="Q96" s="68"/>
      <c r="R96" s="67"/>
      <c r="S96" s="68"/>
      <c r="T96" s="67"/>
    </row>
    <row r="97" spans="2:20">
      <c r="B97" s="50" t="s">
        <v>51</v>
      </c>
      <c r="C97" s="55" t="s">
        <v>52</v>
      </c>
      <c r="D97" s="65"/>
      <c r="E97" s="66"/>
      <c r="F97" s="65"/>
      <c r="G97" s="66"/>
      <c r="H97" s="65"/>
      <c r="I97" s="66"/>
      <c r="J97" s="65"/>
      <c r="K97" s="66"/>
      <c r="L97" s="65"/>
      <c r="M97" s="66"/>
      <c r="N97" s="65"/>
      <c r="O97" s="66"/>
      <c r="P97" s="65"/>
      <c r="Q97" s="66"/>
      <c r="R97" s="65"/>
      <c r="S97" s="66"/>
      <c r="T97" s="65"/>
    </row>
    <row r="98" spans="2:20">
      <c r="B98" s="50" t="s">
        <v>53</v>
      </c>
      <c r="C98" s="55" t="s">
        <v>54</v>
      </c>
      <c r="D98" s="65"/>
      <c r="E98" s="66"/>
      <c r="F98" s="65"/>
      <c r="G98" s="66"/>
      <c r="H98" s="65"/>
      <c r="I98" s="66"/>
      <c r="J98" s="65"/>
      <c r="K98" s="66"/>
      <c r="L98" s="65"/>
      <c r="M98" s="66"/>
      <c r="N98" s="65"/>
      <c r="O98" s="66"/>
      <c r="P98" s="65"/>
      <c r="Q98" s="66"/>
      <c r="R98" s="65"/>
      <c r="S98" s="66"/>
      <c r="T98" s="65"/>
    </row>
    <row r="99" spans="2:20">
      <c r="B99" s="50" t="s">
        <v>55</v>
      </c>
      <c r="C99" s="55" t="s">
        <v>56</v>
      </c>
      <c r="D99" s="65"/>
      <c r="E99" s="66"/>
      <c r="F99" s="65"/>
      <c r="G99" s="66"/>
      <c r="H99" s="65"/>
      <c r="I99" s="66"/>
      <c r="J99" s="65"/>
      <c r="K99" s="66"/>
      <c r="L99" s="65"/>
      <c r="M99" s="66"/>
      <c r="N99" s="65"/>
      <c r="O99" s="66"/>
      <c r="P99" s="65"/>
      <c r="Q99" s="66"/>
      <c r="R99" s="65"/>
      <c r="S99" s="66"/>
      <c r="T99" s="65"/>
    </row>
    <row r="100" spans="2:20">
      <c r="B100" s="50" t="s">
        <v>57</v>
      </c>
      <c r="C100" s="55" t="s">
        <v>58</v>
      </c>
      <c r="D100" s="65"/>
      <c r="E100" s="66"/>
      <c r="F100" s="65"/>
      <c r="G100" s="66"/>
      <c r="H100" s="65"/>
      <c r="I100" s="66"/>
      <c r="J100" s="65"/>
      <c r="K100" s="66"/>
      <c r="L100" s="65"/>
      <c r="M100" s="66"/>
      <c r="N100" s="65"/>
      <c r="O100" s="66"/>
      <c r="P100" s="65"/>
      <c r="Q100" s="66"/>
      <c r="R100" s="65"/>
      <c r="S100" s="66"/>
      <c r="T100" s="65"/>
    </row>
    <row r="101" spans="2:20">
      <c r="B101" s="50" t="s">
        <v>59</v>
      </c>
      <c r="C101" s="55" t="s">
        <v>60</v>
      </c>
      <c r="D101" s="65"/>
      <c r="E101" s="66"/>
      <c r="F101" s="65"/>
      <c r="G101" s="66"/>
      <c r="H101" s="65"/>
      <c r="I101" s="66"/>
      <c r="J101" s="65"/>
      <c r="K101" s="66"/>
      <c r="L101" s="65"/>
      <c r="M101" s="66"/>
      <c r="N101" s="65"/>
      <c r="O101" s="66"/>
      <c r="P101" s="65"/>
      <c r="Q101" s="66"/>
      <c r="R101" s="65"/>
      <c r="S101" s="66"/>
      <c r="T101" s="65"/>
    </row>
    <row r="102" spans="2:20">
      <c r="B102" s="50" t="s">
        <v>53</v>
      </c>
      <c r="C102" s="55" t="s">
        <v>54</v>
      </c>
      <c r="D102" s="65"/>
      <c r="E102" s="66"/>
      <c r="F102" s="65"/>
      <c r="G102" s="66"/>
      <c r="H102" s="65"/>
      <c r="I102" s="66"/>
      <c r="J102" s="65"/>
      <c r="K102" s="66"/>
      <c r="L102" s="65"/>
      <c r="M102" s="66"/>
      <c r="N102" s="65"/>
      <c r="O102" s="66"/>
      <c r="P102" s="65"/>
      <c r="Q102" s="66"/>
      <c r="R102" s="65"/>
      <c r="S102" s="66"/>
      <c r="T102" s="65"/>
    </row>
    <row r="103" spans="2:20">
      <c r="B103" s="50" t="s">
        <v>405</v>
      </c>
      <c r="C103" s="55" t="s">
        <v>406</v>
      </c>
      <c r="D103" s="65"/>
      <c r="E103" s="66"/>
      <c r="F103" s="65"/>
      <c r="G103" s="66"/>
      <c r="H103" s="65"/>
      <c r="I103" s="66"/>
      <c r="J103" s="65"/>
      <c r="K103" s="66"/>
      <c r="L103" s="65"/>
      <c r="M103" s="66"/>
      <c r="N103" s="65"/>
      <c r="O103" s="66"/>
      <c r="P103" s="65"/>
      <c r="Q103" s="66"/>
      <c r="R103" s="65"/>
      <c r="S103" s="66"/>
      <c r="T103" s="65"/>
    </row>
    <row r="104" spans="2:20">
      <c r="B104" s="50" t="s">
        <v>62</v>
      </c>
      <c r="C104" s="55" t="s">
        <v>342</v>
      </c>
      <c r="D104" s="65"/>
      <c r="E104" s="66"/>
      <c r="F104" s="65"/>
      <c r="G104" s="66"/>
      <c r="H104" s="65"/>
      <c r="I104" s="66"/>
      <c r="J104" s="65"/>
      <c r="K104" s="66"/>
      <c r="L104" s="65"/>
      <c r="M104" s="66"/>
      <c r="N104" s="65"/>
      <c r="O104" s="66"/>
      <c r="P104" s="65"/>
      <c r="Q104" s="66"/>
      <c r="R104" s="65"/>
      <c r="S104" s="66"/>
      <c r="T104" s="65"/>
    </row>
    <row r="105" spans="2:20">
      <c r="B105" s="50" t="s">
        <v>126</v>
      </c>
      <c r="C105" s="55" t="s">
        <v>168</v>
      </c>
      <c r="D105" s="65"/>
      <c r="E105" s="66"/>
      <c r="F105" s="65"/>
      <c r="G105" s="66"/>
      <c r="H105" s="65"/>
      <c r="I105" s="66"/>
      <c r="J105" s="65"/>
      <c r="K105" s="66"/>
      <c r="L105" s="65"/>
      <c r="M105" s="66"/>
      <c r="N105" s="65"/>
      <c r="O105" s="66"/>
      <c r="P105" s="65"/>
      <c r="Q105" s="66"/>
      <c r="R105" s="65"/>
      <c r="S105" s="66"/>
      <c r="T105" s="65"/>
    </row>
    <row r="106" spans="2:20">
      <c r="B106" s="52" t="s">
        <v>63</v>
      </c>
      <c r="C106" s="55" t="s">
        <v>343</v>
      </c>
      <c r="D106" s="65"/>
      <c r="E106" s="66"/>
      <c r="F106" s="65"/>
      <c r="G106" s="66"/>
      <c r="H106" s="65"/>
      <c r="I106" s="66"/>
      <c r="J106" s="65"/>
      <c r="K106" s="66"/>
      <c r="L106" s="65"/>
      <c r="M106" s="66"/>
      <c r="N106" s="65"/>
      <c r="O106" s="66"/>
      <c r="P106" s="65"/>
      <c r="Q106" s="66"/>
      <c r="R106" s="65"/>
      <c r="S106" s="66"/>
      <c r="T106" s="65"/>
    </row>
    <row r="107" spans="2:20">
      <c r="B107" s="52" t="s">
        <v>64</v>
      </c>
      <c r="C107" s="55" t="s">
        <v>65</v>
      </c>
      <c r="D107" s="65"/>
      <c r="E107" s="66"/>
      <c r="F107" s="65"/>
      <c r="G107" s="66"/>
      <c r="H107" s="65"/>
      <c r="I107" s="66"/>
      <c r="J107" s="65"/>
      <c r="K107" s="66"/>
      <c r="L107" s="65"/>
      <c r="M107" s="66"/>
      <c r="N107" s="65"/>
      <c r="O107" s="66"/>
      <c r="P107" s="65"/>
      <c r="Q107" s="66"/>
      <c r="R107" s="65"/>
      <c r="S107" s="66"/>
      <c r="T107" s="65"/>
    </row>
    <row r="108" spans="2:20">
      <c r="B108" s="52" t="s">
        <v>66</v>
      </c>
      <c r="C108" s="55" t="s">
        <v>67</v>
      </c>
      <c r="D108" s="65"/>
      <c r="E108" s="66"/>
      <c r="F108" s="65"/>
      <c r="G108" s="66"/>
      <c r="H108" s="65"/>
      <c r="I108" s="66"/>
      <c r="J108" s="65"/>
      <c r="K108" s="66"/>
      <c r="L108" s="65"/>
      <c r="M108" s="66"/>
      <c r="N108" s="65"/>
      <c r="O108" s="66"/>
      <c r="P108" s="65"/>
      <c r="Q108" s="66"/>
      <c r="R108" s="65"/>
      <c r="S108" s="66"/>
      <c r="T108" s="65"/>
    </row>
    <row r="109" spans="2:20">
      <c r="B109" s="52" t="s">
        <v>68</v>
      </c>
      <c r="C109" s="55" t="s">
        <v>69</v>
      </c>
      <c r="D109" s="65"/>
      <c r="E109" s="66"/>
      <c r="F109" s="65"/>
      <c r="G109" s="66"/>
      <c r="H109" s="65"/>
      <c r="I109" s="66"/>
      <c r="J109" s="65"/>
      <c r="K109" s="66"/>
      <c r="L109" s="65"/>
      <c r="M109" s="66"/>
      <c r="N109" s="65"/>
      <c r="O109" s="66"/>
      <c r="P109" s="65"/>
      <c r="Q109" s="66"/>
      <c r="R109" s="65"/>
      <c r="S109" s="66"/>
      <c r="T109" s="65"/>
    </row>
    <row r="110" spans="2:20">
      <c r="B110" s="52" t="s">
        <v>70</v>
      </c>
      <c r="C110" s="55" t="s">
        <v>71</v>
      </c>
      <c r="D110" s="65"/>
      <c r="E110" s="66"/>
      <c r="F110" s="65"/>
      <c r="G110" s="66"/>
      <c r="H110" s="65"/>
      <c r="I110" s="66"/>
      <c r="J110" s="65"/>
      <c r="K110" s="66"/>
      <c r="L110" s="65"/>
      <c r="M110" s="66"/>
      <c r="N110" s="65"/>
      <c r="O110" s="66"/>
      <c r="P110" s="65"/>
      <c r="Q110" s="66"/>
      <c r="R110" s="65"/>
      <c r="S110" s="66"/>
      <c r="T110" s="65"/>
    </row>
    <row r="111" spans="2:20">
      <c r="B111" s="52" t="s">
        <v>72</v>
      </c>
      <c r="C111" s="55" t="s">
        <v>73</v>
      </c>
      <c r="D111" s="65"/>
      <c r="E111" s="66"/>
      <c r="F111" s="65"/>
      <c r="G111" s="66"/>
      <c r="H111" s="65"/>
      <c r="I111" s="66"/>
      <c r="J111" s="65"/>
      <c r="K111" s="66"/>
      <c r="L111" s="65"/>
      <c r="M111" s="66"/>
      <c r="N111" s="65"/>
      <c r="O111" s="66"/>
      <c r="P111" s="65"/>
      <c r="Q111" s="66"/>
      <c r="R111" s="65"/>
      <c r="S111" s="66"/>
      <c r="T111" s="65"/>
    </row>
    <row r="112" spans="2:20">
      <c r="B112" s="52" t="s">
        <v>129</v>
      </c>
      <c r="C112" s="55" t="s">
        <v>177</v>
      </c>
      <c r="D112" s="67"/>
      <c r="E112" s="68"/>
      <c r="F112" s="67"/>
      <c r="G112" s="68"/>
      <c r="H112" s="67"/>
      <c r="I112" s="68"/>
      <c r="J112" s="67"/>
      <c r="K112" s="68"/>
      <c r="L112" s="67"/>
      <c r="M112" s="68"/>
      <c r="N112" s="67"/>
      <c r="O112" s="68"/>
      <c r="P112" s="67"/>
      <c r="Q112" s="68"/>
      <c r="R112" s="67"/>
      <c r="S112" s="68"/>
      <c r="T112" s="67"/>
    </row>
    <row r="113" spans="2:20">
      <c r="B113" s="52" t="s">
        <v>75</v>
      </c>
      <c r="C113" s="55" t="s">
        <v>76</v>
      </c>
      <c r="D113" s="65"/>
      <c r="E113" s="66"/>
      <c r="F113" s="65"/>
      <c r="G113" s="66"/>
      <c r="H113" s="65"/>
      <c r="I113" s="66"/>
      <c r="J113" s="65"/>
      <c r="K113" s="66"/>
      <c r="L113" s="65"/>
      <c r="M113" s="66"/>
      <c r="N113" s="65"/>
      <c r="O113" s="66"/>
      <c r="P113" s="65"/>
      <c r="Q113" s="66"/>
      <c r="R113" s="65"/>
      <c r="S113" s="66"/>
      <c r="T113" s="65"/>
    </row>
    <row r="114" spans="2:20">
      <c r="B114" s="52" t="s">
        <v>77</v>
      </c>
      <c r="C114" s="55" t="s">
        <v>78</v>
      </c>
      <c r="D114" s="65"/>
      <c r="E114" s="66"/>
      <c r="F114" s="65"/>
      <c r="G114" s="66"/>
      <c r="H114" s="65"/>
      <c r="I114" s="66"/>
      <c r="J114" s="65"/>
      <c r="K114" s="66"/>
      <c r="L114" s="65"/>
      <c r="M114" s="66"/>
      <c r="N114" s="65"/>
      <c r="O114" s="66"/>
      <c r="P114" s="65"/>
      <c r="Q114" s="66"/>
      <c r="R114" s="65"/>
      <c r="S114" s="66"/>
      <c r="T114" s="65"/>
    </row>
    <row r="115" spans="2:20">
      <c r="B115" s="52" t="s">
        <v>79</v>
      </c>
      <c r="C115" s="55" t="s">
        <v>151</v>
      </c>
      <c r="D115" s="65"/>
      <c r="E115" s="66"/>
      <c r="F115" s="65"/>
      <c r="G115" s="66"/>
      <c r="H115" s="65"/>
      <c r="I115" s="66"/>
      <c r="J115" s="65"/>
      <c r="K115" s="66"/>
      <c r="L115" s="65"/>
      <c r="M115" s="66"/>
      <c r="N115" s="65"/>
      <c r="O115" s="66"/>
      <c r="P115" s="65"/>
      <c r="Q115" s="66"/>
      <c r="R115" s="65"/>
      <c r="S115" s="66"/>
      <c r="T115" s="65"/>
    </row>
    <row r="116" spans="2:20">
      <c r="B116" s="52" t="s">
        <v>80</v>
      </c>
      <c r="C116" s="55" t="s">
        <v>81</v>
      </c>
      <c r="D116" s="65"/>
      <c r="E116" s="66"/>
      <c r="F116" s="65"/>
      <c r="G116" s="66"/>
      <c r="H116" s="65"/>
      <c r="I116" s="66"/>
      <c r="J116" s="65"/>
      <c r="K116" s="66"/>
      <c r="L116" s="65"/>
      <c r="M116" s="66"/>
      <c r="N116" s="65"/>
      <c r="O116" s="66"/>
      <c r="P116" s="65"/>
      <c r="Q116" s="66"/>
      <c r="R116" s="65"/>
      <c r="S116" s="66"/>
      <c r="T116" s="65"/>
    </row>
    <row r="117" spans="2:20">
      <c r="B117" s="52" t="s">
        <v>82</v>
      </c>
      <c r="C117" s="55" t="s">
        <v>83</v>
      </c>
      <c r="D117" s="65"/>
      <c r="E117" s="66"/>
      <c r="F117" s="65"/>
      <c r="G117" s="66"/>
      <c r="H117" s="65"/>
      <c r="I117" s="66"/>
      <c r="J117" s="65"/>
      <c r="K117" s="66"/>
      <c r="L117" s="65"/>
      <c r="M117" s="66"/>
      <c r="N117" s="65"/>
      <c r="O117" s="66"/>
      <c r="P117" s="65"/>
      <c r="Q117" s="66"/>
      <c r="R117" s="65"/>
      <c r="S117" s="66"/>
      <c r="T117" s="65"/>
    </row>
    <row r="118" spans="2:20">
      <c r="B118" s="52" t="s">
        <v>84</v>
      </c>
      <c r="C118" s="55" t="s">
        <v>85</v>
      </c>
      <c r="D118" s="67"/>
      <c r="E118" s="68"/>
      <c r="F118" s="67"/>
      <c r="G118" s="68"/>
      <c r="H118" s="67"/>
      <c r="I118" s="68"/>
      <c r="J118" s="67"/>
      <c r="K118" s="68"/>
      <c r="L118" s="67"/>
      <c r="M118" s="68"/>
      <c r="N118" s="67"/>
      <c r="O118" s="68"/>
      <c r="P118" s="67"/>
      <c r="Q118" s="68"/>
      <c r="R118" s="67"/>
      <c r="S118" s="68"/>
      <c r="T118" s="67"/>
    </row>
    <row r="119" spans="2:20">
      <c r="B119" s="52" t="s">
        <v>86</v>
      </c>
      <c r="C119" s="55" t="s">
        <v>344</v>
      </c>
      <c r="D119" s="65"/>
      <c r="E119" s="66"/>
      <c r="F119" s="65"/>
      <c r="G119" s="66"/>
      <c r="H119" s="65"/>
      <c r="I119" s="66"/>
      <c r="J119" s="65"/>
      <c r="K119" s="66"/>
      <c r="L119" s="65"/>
      <c r="M119" s="66"/>
      <c r="N119" s="65"/>
      <c r="O119" s="66"/>
      <c r="P119" s="65"/>
      <c r="Q119" s="66"/>
      <c r="R119" s="65"/>
      <c r="S119" s="66"/>
      <c r="T119" s="65"/>
    </row>
    <row r="120" spans="2:20">
      <c r="B120" s="52" t="s">
        <v>130</v>
      </c>
      <c r="C120" s="55" t="s">
        <v>178</v>
      </c>
      <c r="D120" s="65"/>
      <c r="E120" s="66"/>
      <c r="F120" s="65"/>
      <c r="G120" s="66"/>
      <c r="H120" s="65"/>
      <c r="I120" s="66"/>
      <c r="J120" s="65"/>
      <c r="K120" s="66"/>
      <c r="L120" s="65"/>
      <c r="M120" s="66"/>
      <c r="N120" s="65"/>
      <c r="O120" s="66"/>
      <c r="P120" s="65"/>
      <c r="Q120" s="66"/>
      <c r="R120" s="65"/>
      <c r="S120" s="66"/>
      <c r="T120" s="65"/>
    </row>
    <row r="121" spans="2:20">
      <c r="B121" s="52" t="s">
        <v>87</v>
      </c>
      <c r="C121" s="55" t="s">
        <v>88</v>
      </c>
      <c r="D121" s="65"/>
      <c r="E121" s="66"/>
      <c r="F121" s="65"/>
      <c r="G121" s="66"/>
      <c r="H121" s="65"/>
      <c r="I121" s="66"/>
      <c r="J121" s="65"/>
      <c r="K121" s="66"/>
      <c r="L121" s="65"/>
      <c r="M121" s="66"/>
      <c r="N121" s="65"/>
      <c r="O121" s="66"/>
      <c r="P121" s="65"/>
      <c r="Q121" s="66"/>
      <c r="R121" s="65"/>
      <c r="S121" s="66"/>
      <c r="T121" s="65"/>
    </row>
    <row r="122" spans="2:20">
      <c r="B122" s="52" t="s">
        <v>89</v>
      </c>
      <c r="C122" s="55" t="s">
        <v>90</v>
      </c>
      <c r="D122" s="65"/>
      <c r="E122" s="66"/>
      <c r="F122" s="65"/>
      <c r="G122" s="66"/>
      <c r="H122" s="65"/>
      <c r="I122" s="66"/>
      <c r="J122" s="65"/>
      <c r="K122" s="66"/>
      <c r="L122" s="65"/>
      <c r="M122" s="66"/>
      <c r="N122" s="65"/>
      <c r="O122" s="66"/>
      <c r="P122" s="65"/>
      <c r="Q122" s="66"/>
      <c r="R122" s="65"/>
      <c r="S122" s="66"/>
      <c r="T122" s="65"/>
    </row>
    <row r="123" spans="2:20">
      <c r="B123" s="52" t="s">
        <v>91</v>
      </c>
      <c r="C123" s="55" t="s">
        <v>92</v>
      </c>
      <c r="D123" s="65"/>
      <c r="E123" s="66"/>
      <c r="F123" s="65"/>
      <c r="G123" s="66"/>
      <c r="H123" s="65"/>
      <c r="I123" s="66"/>
      <c r="J123" s="65"/>
      <c r="K123" s="66"/>
      <c r="L123" s="65"/>
      <c r="M123" s="66"/>
      <c r="N123" s="65"/>
      <c r="O123" s="66"/>
      <c r="P123" s="65"/>
      <c r="Q123" s="66"/>
      <c r="R123" s="65"/>
      <c r="S123" s="66"/>
      <c r="T123" s="65"/>
    </row>
    <row r="124" spans="2:20">
      <c r="B124" s="52" t="s">
        <v>93</v>
      </c>
      <c r="C124" s="55" t="s">
        <v>94</v>
      </c>
      <c r="D124" s="67"/>
      <c r="E124" s="68"/>
      <c r="F124" s="67"/>
      <c r="G124" s="68"/>
      <c r="H124" s="67"/>
      <c r="I124" s="68"/>
      <c r="J124" s="67"/>
      <c r="K124" s="68"/>
      <c r="L124" s="67"/>
      <c r="M124" s="68"/>
      <c r="N124" s="67"/>
      <c r="O124" s="68"/>
      <c r="P124" s="67"/>
      <c r="Q124" s="68"/>
      <c r="R124" s="67"/>
      <c r="S124" s="68"/>
      <c r="T124" s="67"/>
    </row>
    <row r="125" spans="2:20">
      <c r="B125" s="52" t="s">
        <v>95</v>
      </c>
      <c r="C125" s="55" t="s">
        <v>96</v>
      </c>
      <c r="D125" s="67"/>
      <c r="E125" s="68"/>
      <c r="F125" s="67"/>
      <c r="G125" s="68"/>
      <c r="H125" s="67"/>
      <c r="I125" s="68"/>
      <c r="J125" s="67"/>
      <c r="K125" s="68"/>
      <c r="L125" s="67"/>
      <c r="M125" s="68"/>
      <c r="N125" s="67"/>
      <c r="O125" s="68"/>
      <c r="P125" s="67"/>
      <c r="Q125" s="68"/>
      <c r="R125" s="67"/>
      <c r="S125" s="68"/>
      <c r="T125" s="67"/>
    </row>
    <row r="126" spans="2:20">
      <c r="B126" s="52" t="s">
        <v>97</v>
      </c>
      <c r="C126" s="55" t="s">
        <v>98</v>
      </c>
      <c r="D126" s="67"/>
      <c r="E126" s="68"/>
      <c r="F126" s="67"/>
      <c r="G126" s="68"/>
      <c r="H126" s="67"/>
      <c r="I126" s="68"/>
      <c r="J126" s="67"/>
      <c r="K126" s="68"/>
      <c r="L126" s="67"/>
      <c r="M126" s="68"/>
      <c r="N126" s="67"/>
      <c r="O126" s="68"/>
      <c r="P126" s="67"/>
      <c r="Q126" s="68"/>
      <c r="R126" s="67"/>
      <c r="S126" s="68"/>
      <c r="T126" s="67"/>
    </row>
    <row r="127" spans="2:20">
      <c r="B127" s="52" t="s">
        <v>100</v>
      </c>
      <c r="C127" s="55" t="s">
        <v>101</v>
      </c>
      <c r="D127" s="67"/>
      <c r="E127" s="68"/>
      <c r="F127" s="67"/>
      <c r="G127" s="68"/>
      <c r="H127" s="67"/>
      <c r="I127" s="68"/>
      <c r="J127" s="67"/>
      <c r="K127" s="68"/>
      <c r="L127" s="67"/>
      <c r="M127" s="68"/>
      <c r="N127" s="67"/>
      <c r="O127" s="68"/>
      <c r="P127" s="67"/>
      <c r="Q127" s="68"/>
      <c r="R127" s="67"/>
      <c r="S127" s="68"/>
      <c r="T127" s="67"/>
    </row>
    <row r="128" spans="2:20">
      <c r="B128" s="52" t="s">
        <v>102</v>
      </c>
      <c r="C128" s="55" t="s">
        <v>103</v>
      </c>
      <c r="D128" s="67"/>
      <c r="E128" s="68"/>
      <c r="F128" s="67"/>
      <c r="G128" s="68"/>
      <c r="H128" s="67"/>
      <c r="I128" s="68"/>
      <c r="J128" s="67"/>
      <c r="K128" s="68"/>
      <c r="L128" s="67"/>
      <c r="M128" s="68"/>
      <c r="N128" s="67"/>
      <c r="O128" s="68"/>
      <c r="P128" s="67"/>
      <c r="Q128" s="68"/>
      <c r="R128" s="67"/>
      <c r="S128" s="68"/>
      <c r="T128" s="67"/>
    </row>
    <row r="129" spans="2:20">
      <c r="B129" s="52" t="s">
        <v>104</v>
      </c>
      <c r="C129" s="55" t="s">
        <v>105</v>
      </c>
      <c r="D129" s="67"/>
      <c r="E129" s="68"/>
      <c r="F129" s="67"/>
      <c r="G129" s="68"/>
      <c r="H129" s="67"/>
      <c r="I129" s="68"/>
      <c r="J129" s="67"/>
      <c r="K129" s="68"/>
      <c r="L129" s="67"/>
      <c r="M129" s="68"/>
      <c r="N129" s="67"/>
      <c r="O129" s="68"/>
      <c r="P129" s="67"/>
      <c r="Q129" s="68"/>
      <c r="R129" s="67"/>
      <c r="S129" s="68"/>
      <c r="T129" s="67"/>
    </row>
    <row r="130" spans="2:20">
      <c r="B130" s="52" t="s">
        <v>106</v>
      </c>
      <c r="C130" s="55" t="s">
        <v>107</v>
      </c>
      <c r="D130" s="67"/>
      <c r="E130" s="68"/>
      <c r="F130" s="67"/>
      <c r="G130" s="68"/>
      <c r="H130" s="67"/>
      <c r="I130" s="68"/>
      <c r="J130" s="67"/>
      <c r="K130" s="68"/>
      <c r="L130" s="67"/>
      <c r="M130" s="68"/>
      <c r="N130" s="67"/>
      <c r="O130" s="68"/>
      <c r="P130" s="67"/>
      <c r="Q130" s="68"/>
      <c r="R130" s="67"/>
      <c r="S130" s="68"/>
      <c r="T130" s="67"/>
    </row>
    <row r="131" spans="2:20">
      <c r="B131" s="52" t="s">
        <v>108</v>
      </c>
      <c r="C131" s="55" t="s">
        <v>171</v>
      </c>
      <c r="D131" s="67"/>
      <c r="E131" s="68"/>
      <c r="F131" s="67"/>
      <c r="G131" s="68"/>
      <c r="H131" s="67"/>
      <c r="I131" s="68"/>
      <c r="J131" s="67"/>
      <c r="K131" s="68"/>
      <c r="L131" s="67"/>
      <c r="M131" s="68"/>
      <c r="N131" s="67"/>
      <c r="O131" s="68"/>
      <c r="P131" s="67"/>
      <c r="Q131" s="68"/>
      <c r="R131" s="67"/>
      <c r="S131" s="68"/>
      <c r="T131" s="67"/>
    </row>
    <row r="132" spans="2:20">
      <c r="B132" s="52" t="s">
        <v>109</v>
      </c>
      <c r="C132" s="55" t="s">
        <v>172</v>
      </c>
      <c r="D132" s="65"/>
      <c r="E132" s="66"/>
      <c r="F132" s="65"/>
      <c r="G132" s="66"/>
      <c r="H132" s="65"/>
      <c r="I132" s="66"/>
      <c r="J132" s="65"/>
      <c r="K132" s="66"/>
      <c r="L132" s="65"/>
      <c r="M132" s="66"/>
      <c r="N132" s="65"/>
      <c r="O132" s="66"/>
      <c r="P132" s="65"/>
      <c r="Q132" s="66"/>
      <c r="R132" s="65"/>
      <c r="S132" s="66"/>
      <c r="T132" s="65"/>
    </row>
    <row r="133" spans="2:20">
      <c r="B133" s="52" t="s">
        <v>131</v>
      </c>
      <c r="C133" s="55" t="s">
        <v>174</v>
      </c>
      <c r="D133" s="65"/>
      <c r="E133" s="66"/>
      <c r="F133" s="65"/>
      <c r="G133" s="66"/>
      <c r="H133" s="65"/>
      <c r="I133" s="66"/>
      <c r="J133" s="65"/>
      <c r="K133" s="66"/>
      <c r="L133" s="65"/>
      <c r="M133" s="66"/>
      <c r="N133" s="65"/>
      <c r="O133" s="66"/>
      <c r="P133" s="65"/>
      <c r="Q133" s="66"/>
      <c r="R133" s="65"/>
      <c r="S133" s="66"/>
      <c r="T133" s="65"/>
    </row>
    <row r="134" spans="2:20">
      <c r="B134" s="52" t="s">
        <v>111</v>
      </c>
      <c r="C134" s="55" t="s">
        <v>112</v>
      </c>
      <c r="D134" s="65"/>
      <c r="E134" s="66"/>
      <c r="F134" s="65"/>
      <c r="G134" s="66"/>
      <c r="H134" s="65"/>
      <c r="I134" s="66"/>
      <c r="J134" s="65"/>
      <c r="K134" s="66"/>
      <c r="L134" s="65"/>
      <c r="M134" s="66"/>
      <c r="N134" s="65"/>
      <c r="O134" s="66"/>
      <c r="P134" s="65"/>
      <c r="Q134" s="66"/>
      <c r="R134" s="65"/>
      <c r="S134" s="66"/>
      <c r="T134" s="65"/>
    </row>
    <row r="135" spans="2:20">
      <c r="B135" s="52" t="s">
        <v>118</v>
      </c>
      <c r="C135" s="55" t="s">
        <v>119</v>
      </c>
      <c r="D135" s="65"/>
      <c r="E135" s="66"/>
      <c r="F135" s="65"/>
      <c r="G135" s="66"/>
      <c r="H135" s="65"/>
      <c r="I135" s="66"/>
      <c r="J135" s="65"/>
      <c r="K135" s="66"/>
      <c r="L135" s="65"/>
      <c r="M135" s="66"/>
      <c r="N135" s="65"/>
      <c r="O135" s="66"/>
      <c r="P135" s="65"/>
      <c r="Q135" s="66"/>
      <c r="R135" s="65"/>
      <c r="S135" s="66"/>
      <c r="T135" s="65"/>
    </row>
    <row r="136" spans="2:20">
      <c r="B136" s="52" t="s">
        <v>152</v>
      </c>
      <c r="C136" s="55" t="s">
        <v>175</v>
      </c>
      <c r="D136" s="67"/>
      <c r="E136" s="68"/>
      <c r="F136" s="67"/>
      <c r="G136" s="68"/>
      <c r="H136" s="67"/>
      <c r="I136" s="68"/>
      <c r="J136" s="67"/>
      <c r="K136" s="68"/>
      <c r="L136" s="67"/>
      <c r="M136" s="68"/>
      <c r="N136" s="67"/>
      <c r="O136" s="68"/>
      <c r="P136" s="67"/>
      <c r="Q136" s="68"/>
      <c r="R136" s="67"/>
      <c r="S136" s="68"/>
      <c r="T136" s="67"/>
    </row>
    <row r="137" spans="2:20">
      <c r="B137" s="52" t="s">
        <v>132</v>
      </c>
      <c r="C137" s="55" t="s">
        <v>120</v>
      </c>
      <c r="D137" s="67"/>
      <c r="E137" s="68"/>
      <c r="F137" s="67"/>
      <c r="G137" s="68"/>
      <c r="H137" s="67"/>
      <c r="I137" s="68"/>
      <c r="J137" s="67"/>
      <c r="K137" s="68"/>
      <c r="L137" s="67"/>
      <c r="M137" s="68"/>
      <c r="N137" s="67"/>
      <c r="O137" s="68"/>
      <c r="P137" s="67"/>
      <c r="Q137" s="68"/>
      <c r="R137" s="67"/>
      <c r="S137" s="68"/>
      <c r="T137" s="67"/>
    </row>
    <row r="138" spans="2:20">
      <c r="B138" s="52" t="s">
        <v>133</v>
      </c>
      <c r="C138" s="55" t="s">
        <v>176</v>
      </c>
      <c r="D138" s="65"/>
      <c r="E138" s="66"/>
      <c r="F138" s="65"/>
      <c r="G138" s="66"/>
      <c r="H138" s="65"/>
      <c r="I138" s="66"/>
      <c r="J138" s="65"/>
      <c r="K138" s="66"/>
      <c r="L138" s="65"/>
      <c r="M138" s="66"/>
      <c r="N138" s="65"/>
      <c r="O138" s="66"/>
      <c r="P138" s="65"/>
      <c r="Q138" s="66"/>
      <c r="R138" s="65"/>
      <c r="S138" s="66"/>
      <c r="T138" s="65"/>
    </row>
    <row r="139" spans="2:20">
      <c r="B139" s="52" t="s">
        <v>0</v>
      </c>
      <c r="C139" s="55" t="s">
        <v>134</v>
      </c>
      <c r="D139" s="65"/>
      <c r="E139" s="66"/>
      <c r="F139" s="65"/>
      <c r="G139" s="66"/>
      <c r="H139" s="65"/>
      <c r="I139" s="66"/>
      <c r="J139" s="65"/>
      <c r="K139" s="66"/>
      <c r="L139" s="65"/>
      <c r="M139" s="66"/>
      <c r="N139" s="65"/>
      <c r="O139" s="66"/>
      <c r="P139" s="65"/>
      <c r="Q139" s="66"/>
      <c r="R139" s="65"/>
      <c r="S139" s="66"/>
      <c r="T139" s="65"/>
    </row>
    <row r="140" spans="2:20">
      <c r="B140" s="52" t="s">
        <v>135</v>
      </c>
      <c r="C140" s="55" t="s">
        <v>136</v>
      </c>
      <c r="D140" s="65"/>
      <c r="E140" s="66"/>
      <c r="F140" s="65"/>
      <c r="G140" s="66"/>
      <c r="H140" s="65"/>
      <c r="I140" s="66"/>
      <c r="J140" s="65"/>
      <c r="K140" s="66"/>
      <c r="L140" s="65"/>
      <c r="M140" s="66"/>
      <c r="N140" s="65"/>
      <c r="O140" s="66"/>
      <c r="P140" s="65"/>
      <c r="Q140" s="66"/>
      <c r="R140" s="65"/>
      <c r="S140" s="66"/>
      <c r="T140" s="65"/>
    </row>
    <row r="141" spans="2:20">
      <c r="B141" s="52" t="s">
        <v>137</v>
      </c>
      <c r="C141" s="55" t="s">
        <v>138</v>
      </c>
      <c r="D141" s="65"/>
      <c r="E141" s="66"/>
      <c r="F141" s="65"/>
      <c r="G141" s="66"/>
      <c r="H141" s="65"/>
      <c r="I141" s="66"/>
      <c r="J141" s="65"/>
      <c r="K141" s="66"/>
      <c r="L141" s="65"/>
      <c r="M141" s="66"/>
      <c r="N141" s="65"/>
      <c r="O141" s="66"/>
      <c r="P141" s="65"/>
      <c r="Q141" s="66"/>
      <c r="R141" s="65"/>
      <c r="S141" s="66"/>
      <c r="T141" s="65"/>
    </row>
    <row r="142" spans="2:20">
      <c r="B142" s="52" t="s">
        <v>116</v>
      </c>
      <c r="C142" s="55" t="s">
        <v>139</v>
      </c>
    </row>
    <row r="143" spans="2:20">
      <c r="B143" s="52" t="s">
        <v>113</v>
      </c>
      <c r="C143" s="55" t="s">
        <v>140</v>
      </c>
    </row>
    <row r="144" spans="2:20">
      <c r="B144" s="52" t="s">
        <v>141</v>
      </c>
      <c r="C144" s="55" t="s">
        <v>142</v>
      </c>
    </row>
    <row r="145" spans="2:22">
      <c r="B145" s="52" t="s">
        <v>121</v>
      </c>
      <c r="C145" s="55" t="s">
        <v>143</v>
      </c>
    </row>
    <row r="146" spans="2:22">
      <c r="B146" s="52" t="s">
        <v>144</v>
      </c>
      <c r="C146" s="55" t="s">
        <v>145</v>
      </c>
    </row>
    <row r="147" spans="2:22">
      <c r="B147" s="52" t="s">
        <v>122</v>
      </c>
      <c r="C147" s="55" t="s">
        <v>146</v>
      </c>
    </row>
    <row r="148" spans="2:22">
      <c r="B148" s="52" t="s">
        <v>123</v>
      </c>
      <c r="C148" s="55" t="s">
        <v>147</v>
      </c>
    </row>
    <row r="149" spans="2:22">
      <c r="B149" s="52" t="s">
        <v>331</v>
      </c>
      <c r="C149" s="55" t="s">
        <v>148</v>
      </c>
    </row>
    <row r="150" spans="2:22">
      <c r="B150" s="52" t="s">
        <v>125</v>
      </c>
      <c r="C150" s="55" t="s">
        <v>149</v>
      </c>
    </row>
    <row r="151" spans="2:22">
      <c r="B151" s="54" t="s">
        <v>269</v>
      </c>
      <c r="C151" s="54" t="s">
        <v>270</v>
      </c>
    </row>
    <row r="154" spans="2:22">
      <c r="B154" s="462" t="s">
        <v>259</v>
      </c>
      <c r="C154" s="462"/>
      <c r="D154" s="462"/>
      <c r="E154" s="462"/>
      <c r="F154" s="462"/>
      <c r="G154" s="462"/>
      <c r="H154" s="462"/>
      <c r="I154" s="462"/>
      <c r="J154" s="462"/>
      <c r="K154" s="462"/>
      <c r="L154" s="462"/>
      <c r="M154" s="462"/>
      <c r="N154" s="462"/>
      <c r="O154" s="462"/>
      <c r="P154" s="462"/>
      <c r="Q154" s="462"/>
      <c r="R154" s="462"/>
      <c r="S154" s="462"/>
      <c r="T154" s="462"/>
    </row>
    <row r="158" spans="2:22">
      <c r="C158" s="54">
        <v>2006</v>
      </c>
      <c r="E158" s="54">
        <v>2007</v>
      </c>
      <c r="G158" s="54">
        <v>2008</v>
      </c>
      <c r="I158" s="54">
        <v>2009</v>
      </c>
      <c r="K158" s="54">
        <v>2010</v>
      </c>
      <c r="M158" s="54">
        <v>2011</v>
      </c>
      <c r="O158" s="54">
        <v>2012</v>
      </c>
      <c r="Q158" s="54">
        <v>2013</v>
      </c>
      <c r="S158" s="54">
        <v>2014</v>
      </c>
      <c r="U158" s="54">
        <v>2015</v>
      </c>
    </row>
    <row r="159" spans="2:22">
      <c r="B159" s="54" t="s">
        <v>262</v>
      </c>
      <c r="C159" s="54" t="s">
        <v>266</v>
      </c>
      <c r="D159" s="54" t="s">
        <v>153</v>
      </c>
      <c r="E159" s="54" t="s">
        <v>266</v>
      </c>
      <c r="F159" s="54" t="s">
        <v>153</v>
      </c>
      <c r="G159" s="54" t="s">
        <v>266</v>
      </c>
      <c r="H159" s="54" t="s">
        <v>153</v>
      </c>
      <c r="I159" s="54" t="s">
        <v>266</v>
      </c>
      <c r="J159" s="54" t="s">
        <v>153</v>
      </c>
      <c r="K159" s="54" t="s">
        <v>266</v>
      </c>
      <c r="L159" s="54" t="s">
        <v>153</v>
      </c>
      <c r="M159" s="54" t="s">
        <v>266</v>
      </c>
      <c r="N159" s="54" t="s">
        <v>153</v>
      </c>
      <c r="O159" s="54" t="s">
        <v>266</v>
      </c>
      <c r="P159" s="54" t="s">
        <v>153</v>
      </c>
      <c r="Q159" s="54" t="s">
        <v>266</v>
      </c>
      <c r="R159" s="54" t="s">
        <v>153</v>
      </c>
      <c r="S159" s="54" t="s">
        <v>266</v>
      </c>
      <c r="T159" s="54" t="s">
        <v>153</v>
      </c>
      <c r="U159" s="54" t="s">
        <v>266</v>
      </c>
      <c r="V159" s="35" t="s">
        <v>153</v>
      </c>
    </row>
    <row r="160" spans="2:22">
      <c r="B160" s="54" t="s">
        <v>261</v>
      </c>
      <c r="C160" s="54" t="s">
        <v>266</v>
      </c>
      <c r="D160" s="54" t="s">
        <v>260</v>
      </c>
      <c r="E160" s="54" t="s">
        <v>266</v>
      </c>
      <c r="F160" s="54" t="s">
        <v>260</v>
      </c>
      <c r="G160" s="54" t="s">
        <v>266</v>
      </c>
      <c r="H160" s="54" t="s">
        <v>260</v>
      </c>
      <c r="I160" s="54" t="s">
        <v>266</v>
      </c>
      <c r="J160" s="54" t="s">
        <v>260</v>
      </c>
      <c r="K160" s="54" t="s">
        <v>266</v>
      </c>
      <c r="L160" s="54" t="s">
        <v>260</v>
      </c>
      <c r="M160" s="54" t="s">
        <v>266</v>
      </c>
      <c r="N160" s="54" t="s">
        <v>260</v>
      </c>
      <c r="O160" s="54" t="s">
        <v>266</v>
      </c>
      <c r="P160" s="54" t="s">
        <v>260</v>
      </c>
      <c r="Q160" s="54" t="s">
        <v>266</v>
      </c>
      <c r="R160" s="54" t="s">
        <v>260</v>
      </c>
      <c r="S160" s="54" t="s">
        <v>266</v>
      </c>
      <c r="T160" s="54" t="s">
        <v>260</v>
      </c>
      <c r="U160" s="54" t="s">
        <v>266</v>
      </c>
      <c r="V160" s="35" t="s">
        <v>260</v>
      </c>
    </row>
    <row r="161" spans="2:3">
      <c r="B161" s="54" t="s">
        <v>264</v>
      </c>
      <c r="C161" s="54" t="s">
        <v>263</v>
      </c>
    </row>
    <row r="162" spans="2:3">
      <c r="B162" s="54" t="s">
        <v>128</v>
      </c>
      <c r="C162" s="54" t="s">
        <v>1</v>
      </c>
    </row>
    <row r="163" spans="2:3">
      <c r="B163" s="54" t="s">
        <v>2</v>
      </c>
      <c r="C163" s="54" t="s">
        <v>165</v>
      </c>
    </row>
    <row r="164" spans="2:3">
      <c r="B164" s="54" t="s">
        <v>3</v>
      </c>
      <c r="C164" s="54" t="s">
        <v>4</v>
      </c>
    </row>
    <row r="165" spans="2:3">
      <c r="B165" s="54" t="s">
        <v>5</v>
      </c>
      <c r="C165" s="54" t="s">
        <v>6</v>
      </c>
    </row>
    <row r="166" spans="2:3">
      <c r="B166" s="54" t="s">
        <v>7</v>
      </c>
      <c r="C166" s="54" t="s">
        <v>8</v>
      </c>
    </row>
    <row r="167" spans="2:3">
      <c r="B167" s="54" t="s">
        <v>9</v>
      </c>
      <c r="C167" s="54" t="s">
        <v>10</v>
      </c>
    </row>
    <row r="168" spans="2:3">
      <c r="B168" s="54" t="s">
        <v>11</v>
      </c>
      <c r="C168" s="54" t="s">
        <v>267</v>
      </c>
    </row>
    <row r="169" spans="2:3">
      <c r="B169" s="54" t="s">
        <v>12</v>
      </c>
      <c r="C169" s="54" t="s">
        <v>13</v>
      </c>
    </row>
    <row r="170" spans="2:3">
      <c r="B170" s="54" t="s">
        <v>14</v>
      </c>
      <c r="C170" s="54" t="s">
        <v>15</v>
      </c>
    </row>
    <row r="171" spans="2:3">
      <c r="B171" s="54" t="s">
        <v>16</v>
      </c>
      <c r="C171" s="54" t="s">
        <v>18</v>
      </c>
    </row>
    <row r="172" spans="2:3">
      <c r="B172" s="54" t="s">
        <v>19</v>
      </c>
      <c r="C172" s="54" t="s">
        <v>20</v>
      </c>
    </row>
    <row r="173" spans="2:3">
      <c r="B173" s="54" t="s">
        <v>21</v>
      </c>
      <c r="C173" s="54" t="s">
        <v>22</v>
      </c>
    </row>
    <row r="174" spans="2:3">
      <c r="B174" s="54" t="s">
        <v>23</v>
      </c>
      <c r="C174" s="54" t="s">
        <v>24</v>
      </c>
    </row>
    <row r="175" spans="2:3">
      <c r="B175" s="54" t="s">
        <v>25</v>
      </c>
      <c r="C175" s="54" t="s">
        <v>26</v>
      </c>
    </row>
    <row r="176" spans="2:3">
      <c r="B176" s="54" t="s">
        <v>27</v>
      </c>
      <c r="C176" s="54" t="s">
        <v>28</v>
      </c>
    </row>
    <row r="177" spans="2:3">
      <c r="B177" s="54" t="s">
        <v>29</v>
      </c>
      <c r="C177" s="54" t="s">
        <v>30</v>
      </c>
    </row>
    <row r="178" spans="2:3">
      <c r="B178" s="54" t="s">
        <v>31</v>
      </c>
      <c r="C178" s="54" t="s">
        <v>173</v>
      </c>
    </row>
    <row r="179" spans="2:3">
      <c r="B179" s="54" t="s">
        <v>32</v>
      </c>
      <c r="C179" s="54" t="s">
        <v>33</v>
      </c>
    </row>
    <row r="180" spans="2:3">
      <c r="B180" s="54" t="s">
        <v>34</v>
      </c>
      <c r="C180" s="54" t="s">
        <v>271</v>
      </c>
    </row>
    <row r="181" spans="2:3">
      <c r="B181" s="54" t="s">
        <v>36</v>
      </c>
      <c r="C181" s="54" t="s">
        <v>276</v>
      </c>
    </row>
    <row r="182" spans="2:3">
      <c r="B182" s="54" t="s">
        <v>37</v>
      </c>
      <c r="C182" s="54" t="s">
        <v>38</v>
      </c>
    </row>
    <row r="183" spans="2:3">
      <c r="B183" s="54" t="s">
        <v>39</v>
      </c>
      <c r="C183" s="54" t="s">
        <v>166</v>
      </c>
    </row>
    <row r="184" spans="2:3">
      <c r="B184" s="54" t="s">
        <v>40</v>
      </c>
      <c r="C184" s="54" t="s">
        <v>41</v>
      </c>
    </row>
    <row r="185" spans="2:3">
      <c r="B185" s="54" t="s">
        <v>42</v>
      </c>
      <c r="C185" s="54" t="s">
        <v>43</v>
      </c>
    </row>
    <row r="186" spans="2:3">
      <c r="B186" s="54" t="s">
        <v>161</v>
      </c>
      <c r="C186" s="54" t="s">
        <v>281</v>
      </c>
    </row>
    <row r="187" spans="2:3">
      <c r="B187" s="54" t="s">
        <v>44</v>
      </c>
      <c r="C187" s="54" t="s">
        <v>280</v>
      </c>
    </row>
    <row r="188" spans="2:3">
      <c r="B188" s="54" t="s">
        <v>45</v>
      </c>
      <c r="C188" s="54" t="s">
        <v>46</v>
      </c>
    </row>
    <row r="189" spans="2:3">
      <c r="B189" s="54" t="s">
        <v>47</v>
      </c>
      <c r="C189" s="54" t="s">
        <v>48</v>
      </c>
    </row>
    <row r="190" spans="2:3">
      <c r="B190" s="54" t="s">
        <v>49</v>
      </c>
      <c r="C190" s="54" t="s">
        <v>272</v>
      </c>
    </row>
    <row r="191" spans="2:3">
      <c r="B191" s="54" t="s">
        <v>50</v>
      </c>
      <c r="C191" s="54" t="s">
        <v>167</v>
      </c>
    </row>
    <row r="192" spans="2:3">
      <c r="B192" s="54" t="s">
        <v>51</v>
      </c>
      <c r="C192" s="54" t="s">
        <v>52</v>
      </c>
    </row>
    <row r="193" spans="2:3">
      <c r="B193" s="54" t="s">
        <v>53</v>
      </c>
      <c r="C193" s="54" t="s">
        <v>54</v>
      </c>
    </row>
    <row r="194" spans="2:3">
      <c r="B194" s="54" t="s">
        <v>55</v>
      </c>
      <c r="C194" s="54" t="s">
        <v>56</v>
      </c>
    </row>
    <row r="195" spans="2:3">
      <c r="B195" s="54" t="s">
        <v>57</v>
      </c>
      <c r="C195" s="54" t="s">
        <v>58</v>
      </c>
    </row>
    <row r="196" spans="2:3">
      <c r="B196" s="54" t="s">
        <v>59</v>
      </c>
      <c r="C196" s="54" t="s">
        <v>60</v>
      </c>
    </row>
    <row r="197" spans="2:3">
      <c r="B197" s="54" t="s">
        <v>53</v>
      </c>
      <c r="C197" s="54" t="s">
        <v>54</v>
      </c>
    </row>
    <row r="198" spans="2:3">
      <c r="B198" s="50" t="s">
        <v>258</v>
      </c>
      <c r="C198" s="54" t="s">
        <v>61</v>
      </c>
    </row>
    <row r="199" spans="2:3">
      <c r="B199" s="54" t="s">
        <v>123</v>
      </c>
      <c r="C199" s="54" t="s">
        <v>147</v>
      </c>
    </row>
    <row r="200" spans="2:3">
      <c r="B200" s="54" t="s">
        <v>62</v>
      </c>
      <c r="C200" s="54" t="s">
        <v>342</v>
      </c>
    </row>
    <row r="201" spans="2:3">
      <c r="B201" s="54" t="s">
        <v>265</v>
      </c>
      <c r="C201" s="54" t="s">
        <v>273</v>
      </c>
    </row>
    <row r="202" spans="2:3">
      <c r="B202" s="54" t="s">
        <v>63</v>
      </c>
      <c r="C202" s="54" t="s">
        <v>343</v>
      </c>
    </row>
    <row r="203" spans="2:3">
      <c r="B203" s="54" t="s">
        <v>64</v>
      </c>
      <c r="C203" s="54" t="s">
        <v>65</v>
      </c>
    </row>
    <row r="204" spans="2:3">
      <c r="B204" s="54" t="s">
        <v>66</v>
      </c>
      <c r="C204" s="54" t="s">
        <v>67</v>
      </c>
    </row>
    <row r="205" spans="2:3">
      <c r="B205" s="54" t="s">
        <v>68</v>
      </c>
      <c r="C205" s="54" t="s">
        <v>69</v>
      </c>
    </row>
    <row r="206" spans="2:3">
      <c r="B206" s="54" t="s">
        <v>70</v>
      </c>
      <c r="C206" s="54" t="s">
        <v>71</v>
      </c>
    </row>
    <row r="207" spans="2:3">
      <c r="B207" s="54" t="s">
        <v>72</v>
      </c>
      <c r="C207" s="54" t="s">
        <v>73</v>
      </c>
    </row>
    <row r="208" spans="2:3">
      <c r="B208" s="54" t="s">
        <v>74</v>
      </c>
      <c r="C208" s="54" t="s">
        <v>274</v>
      </c>
    </row>
    <row r="209" spans="2:3">
      <c r="B209" s="54" t="s">
        <v>75</v>
      </c>
      <c r="C209" s="54" t="s">
        <v>76</v>
      </c>
    </row>
    <row r="210" spans="2:3">
      <c r="B210" s="54" t="s">
        <v>77</v>
      </c>
      <c r="C210" s="54" t="s">
        <v>78</v>
      </c>
    </row>
    <row r="211" spans="2:3">
      <c r="B211" s="54" t="s">
        <v>79</v>
      </c>
      <c r="C211" s="54" t="s">
        <v>275</v>
      </c>
    </row>
    <row r="212" spans="2:3">
      <c r="B212" s="54" t="s">
        <v>80</v>
      </c>
      <c r="C212" s="54" t="s">
        <v>81</v>
      </c>
    </row>
    <row r="213" spans="2:3">
      <c r="B213" s="54" t="s">
        <v>82</v>
      </c>
      <c r="C213" s="54" t="s">
        <v>83</v>
      </c>
    </row>
    <row r="214" spans="2:3">
      <c r="B214" s="54" t="s">
        <v>84</v>
      </c>
      <c r="C214" s="54" t="s">
        <v>85</v>
      </c>
    </row>
    <row r="215" spans="2:3">
      <c r="B215" s="54" t="s">
        <v>86</v>
      </c>
      <c r="C215" s="54" t="s">
        <v>344</v>
      </c>
    </row>
    <row r="216" spans="2:3">
      <c r="B216" s="54" t="s">
        <v>87</v>
      </c>
      <c r="C216" s="54" t="s">
        <v>88</v>
      </c>
    </row>
    <row r="217" spans="2:3">
      <c r="B217" s="54" t="s">
        <v>89</v>
      </c>
      <c r="C217" s="54" t="s">
        <v>90</v>
      </c>
    </row>
    <row r="218" spans="2:3">
      <c r="B218" s="54" t="s">
        <v>91</v>
      </c>
      <c r="C218" s="54" t="s">
        <v>92</v>
      </c>
    </row>
    <row r="219" spans="2:3">
      <c r="B219" s="54" t="s">
        <v>93</v>
      </c>
      <c r="C219" s="54" t="s">
        <v>94</v>
      </c>
    </row>
    <row r="220" spans="2:3">
      <c r="B220" s="54" t="s">
        <v>95</v>
      </c>
      <c r="C220" s="54" t="s">
        <v>96</v>
      </c>
    </row>
    <row r="221" spans="2:3">
      <c r="B221" s="54" t="s">
        <v>97</v>
      </c>
      <c r="C221" s="54" t="s">
        <v>98</v>
      </c>
    </row>
    <row r="222" spans="2:3">
      <c r="B222" s="54" t="s">
        <v>99</v>
      </c>
      <c r="C222" s="54" t="s">
        <v>101</v>
      </c>
    </row>
    <row r="223" spans="2:3">
      <c r="B223" s="54" t="s">
        <v>102</v>
      </c>
      <c r="C223" s="54" t="s">
        <v>103</v>
      </c>
    </row>
    <row r="224" spans="2:3">
      <c r="B224" s="54" t="s">
        <v>104</v>
      </c>
      <c r="C224" s="54" t="s">
        <v>105</v>
      </c>
    </row>
    <row r="225" spans="2:3">
      <c r="B225" s="54" t="s">
        <v>106</v>
      </c>
      <c r="C225" s="54" t="s">
        <v>107</v>
      </c>
    </row>
    <row r="226" spans="2:3">
      <c r="B226" s="54" t="s">
        <v>108</v>
      </c>
      <c r="C226" s="55" t="s">
        <v>171</v>
      </c>
    </row>
    <row r="227" spans="2:3">
      <c r="B227" s="54" t="s">
        <v>109</v>
      </c>
      <c r="C227" s="55" t="s">
        <v>172</v>
      </c>
    </row>
    <row r="228" spans="2:3">
      <c r="B228" s="54" t="s">
        <v>402</v>
      </c>
      <c r="C228" s="54" t="s">
        <v>345</v>
      </c>
    </row>
    <row r="229" spans="2:3">
      <c r="B229" s="54" t="s">
        <v>110</v>
      </c>
      <c r="C229" s="55" t="s">
        <v>174</v>
      </c>
    </row>
    <row r="230" spans="2:3">
      <c r="B230" s="54" t="s">
        <v>111</v>
      </c>
      <c r="C230" s="54" t="s">
        <v>112</v>
      </c>
    </row>
    <row r="231" spans="2:3">
      <c r="B231" s="54" t="s">
        <v>113</v>
      </c>
      <c r="C231" s="54" t="s">
        <v>114</v>
      </c>
    </row>
    <row r="232" spans="2:3">
      <c r="B232" s="54" t="s">
        <v>115</v>
      </c>
      <c r="C232" s="54" t="s">
        <v>117</v>
      </c>
    </row>
    <row r="233" spans="2:3">
      <c r="B233" s="54" t="s">
        <v>118</v>
      </c>
      <c r="C233" s="54" t="s">
        <v>119</v>
      </c>
    </row>
    <row r="234" spans="2:3">
      <c r="B234" s="54" t="s">
        <v>152</v>
      </c>
      <c r="C234" s="55" t="s">
        <v>175</v>
      </c>
    </row>
    <row r="235" spans="2:3">
      <c r="B235" s="54" t="s">
        <v>268</v>
      </c>
      <c r="C235" s="54" t="s">
        <v>289</v>
      </c>
    </row>
    <row r="236" spans="2:3">
      <c r="B236" s="54" t="s">
        <v>133</v>
      </c>
      <c r="C236" s="55" t="s">
        <v>176</v>
      </c>
    </row>
    <row r="237" spans="2:3">
      <c r="B237" s="54" t="s">
        <v>0</v>
      </c>
      <c r="C237" s="55" t="s">
        <v>134</v>
      </c>
    </row>
    <row r="238" spans="2:3">
      <c r="B238" s="54" t="s">
        <v>157</v>
      </c>
      <c r="C238" s="55" t="s">
        <v>136</v>
      </c>
    </row>
    <row r="239" spans="2:3">
      <c r="B239" s="54" t="s">
        <v>158</v>
      </c>
      <c r="C239" s="55" t="s">
        <v>138</v>
      </c>
    </row>
    <row r="240" spans="2:3">
      <c r="B240" s="54" t="s">
        <v>159</v>
      </c>
      <c r="C240" s="55" t="s">
        <v>139</v>
      </c>
    </row>
    <row r="241" spans="2:21">
      <c r="B241" s="54" t="s">
        <v>113</v>
      </c>
      <c r="C241" s="55" t="s">
        <v>140</v>
      </c>
    </row>
    <row r="242" spans="2:21">
      <c r="B242" s="54" t="s">
        <v>141</v>
      </c>
      <c r="C242" s="55" t="s">
        <v>142</v>
      </c>
    </row>
    <row r="243" spans="2:21">
      <c r="B243" s="54" t="s">
        <v>121</v>
      </c>
      <c r="C243" s="55" t="s">
        <v>143</v>
      </c>
    </row>
    <row r="244" spans="2:21">
      <c r="B244" s="54" t="s">
        <v>144</v>
      </c>
      <c r="C244" s="55" t="s">
        <v>145</v>
      </c>
    </row>
    <row r="245" spans="2:21">
      <c r="B245" s="54" t="s">
        <v>122</v>
      </c>
      <c r="C245" s="55" t="s">
        <v>146</v>
      </c>
    </row>
    <row r="246" spans="2:21">
      <c r="B246" s="54" t="s">
        <v>124</v>
      </c>
      <c r="C246" s="55" t="s">
        <v>148</v>
      </c>
    </row>
    <row r="247" spans="2:21">
      <c r="B247" s="54" t="s">
        <v>123</v>
      </c>
      <c r="C247" s="48" t="s">
        <v>147</v>
      </c>
    </row>
    <row r="248" spans="2:21">
      <c r="B248" s="54" t="s">
        <v>162</v>
      </c>
      <c r="C248" s="48" t="s">
        <v>278</v>
      </c>
    </row>
    <row r="249" spans="2:21">
      <c r="B249" s="54" t="s">
        <v>163</v>
      </c>
      <c r="C249" s="48" t="s">
        <v>279</v>
      </c>
    </row>
    <row r="250" spans="2:21">
      <c r="B250" s="54" t="s">
        <v>269</v>
      </c>
      <c r="C250" s="54" t="s">
        <v>277</v>
      </c>
    </row>
    <row r="253" spans="2:21">
      <c r="B253" s="462" t="s">
        <v>282</v>
      </c>
      <c r="C253" s="462"/>
      <c r="D253" s="462"/>
      <c r="E253" s="462"/>
      <c r="F253" s="462"/>
      <c r="G253" s="462"/>
      <c r="H253" s="462"/>
      <c r="I253" s="462"/>
      <c r="J253" s="462"/>
      <c r="K253" s="462"/>
      <c r="L253" s="462"/>
      <c r="M253" s="462"/>
      <c r="N253" s="462"/>
      <c r="O253" s="462"/>
      <c r="P253" s="462"/>
      <c r="Q253" s="462"/>
      <c r="R253" s="462"/>
      <c r="S253" s="462"/>
      <c r="T253" s="462"/>
    </row>
    <row r="256" spans="2:21">
      <c r="C256" s="54">
        <v>2006</v>
      </c>
      <c r="E256" s="54">
        <v>2007</v>
      </c>
      <c r="G256" s="54">
        <v>2008</v>
      </c>
      <c r="I256" s="54">
        <v>2009</v>
      </c>
      <c r="K256" s="54">
        <v>2010</v>
      </c>
      <c r="M256" s="54">
        <v>2011</v>
      </c>
      <c r="O256" s="54">
        <v>2012</v>
      </c>
      <c r="Q256" s="54">
        <v>2013</v>
      </c>
      <c r="S256" s="54">
        <v>2014</v>
      </c>
      <c r="U256" s="54">
        <v>2015</v>
      </c>
    </row>
    <row r="257" spans="2:22">
      <c r="B257" s="54" t="s">
        <v>238</v>
      </c>
      <c r="C257" s="54" t="s">
        <v>266</v>
      </c>
      <c r="D257" s="54" t="s">
        <v>153</v>
      </c>
      <c r="E257" s="54" t="s">
        <v>266</v>
      </c>
      <c r="F257" s="54" t="s">
        <v>153</v>
      </c>
      <c r="G257" s="54" t="s">
        <v>266</v>
      </c>
      <c r="H257" s="54" t="s">
        <v>153</v>
      </c>
      <c r="I257" s="54" t="s">
        <v>266</v>
      </c>
      <c r="J257" s="54" t="s">
        <v>153</v>
      </c>
      <c r="K257" s="54" t="s">
        <v>266</v>
      </c>
      <c r="L257" s="54" t="s">
        <v>153</v>
      </c>
      <c r="M257" s="54" t="s">
        <v>266</v>
      </c>
      <c r="N257" s="54" t="s">
        <v>153</v>
      </c>
      <c r="O257" s="54" t="s">
        <v>266</v>
      </c>
      <c r="P257" s="54" t="s">
        <v>153</v>
      </c>
      <c r="Q257" s="54" t="s">
        <v>266</v>
      </c>
      <c r="R257" s="54" t="s">
        <v>153</v>
      </c>
      <c r="S257" s="54" t="s">
        <v>266</v>
      </c>
      <c r="T257" s="54" t="s">
        <v>153</v>
      </c>
      <c r="U257" s="54" t="s">
        <v>266</v>
      </c>
      <c r="V257" s="35" t="s">
        <v>153</v>
      </c>
    </row>
    <row r="258" spans="2:22">
      <c r="B258" s="54" t="s">
        <v>190</v>
      </c>
      <c r="C258" s="54" t="s">
        <v>266</v>
      </c>
      <c r="D258" s="54" t="s">
        <v>260</v>
      </c>
      <c r="E258" s="54" t="s">
        <v>266</v>
      </c>
      <c r="F258" s="54" t="s">
        <v>260</v>
      </c>
      <c r="G258" s="54" t="s">
        <v>266</v>
      </c>
      <c r="H258" s="54" t="s">
        <v>260</v>
      </c>
      <c r="I258" s="54" t="s">
        <v>266</v>
      </c>
      <c r="J258" s="54" t="s">
        <v>260</v>
      </c>
      <c r="K258" s="54" t="s">
        <v>266</v>
      </c>
      <c r="L258" s="54" t="s">
        <v>260</v>
      </c>
      <c r="M258" s="54" t="s">
        <v>266</v>
      </c>
      <c r="N258" s="54" t="s">
        <v>260</v>
      </c>
      <c r="O258" s="54" t="s">
        <v>266</v>
      </c>
      <c r="P258" s="54" t="s">
        <v>260</v>
      </c>
      <c r="Q258" s="54" t="s">
        <v>266</v>
      </c>
      <c r="R258" s="54" t="s">
        <v>260</v>
      </c>
      <c r="S258" s="54" t="s">
        <v>266</v>
      </c>
      <c r="T258" s="54" t="s">
        <v>260</v>
      </c>
      <c r="U258" s="54" t="s">
        <v>266</v>
      </c>
      <c r="V258" s="35" t="s">
        <v>260</v>
      </c>
    </row>
    <row r="259" spans="2:22">
      <c r="B259" s="54" t="s">
        <v>128</v>
      </c>
      <c r="C259" s="54" t="s">
        <v>1</v>
      </c>
    </row>
    <row r="260" spans="2:22">
      <c r="B260" s="54" t="s">
        <v>2</v>
      </c>
      <c r="C260" s="54" t="s">
        <v>165</v>
      </c>
    </row>
    <row r="261" spans="2:22">
      <c r="B261" s="54" t="s">
        <v>3</v>
      </c>
      <c r="C261" s="54" t="s">
        <v>4</v>
      </c>
    </row>
    <row r="262" spans="2:22">
      <c r="B262" s="54" t="s">
        <v>5</v>
      </c>
      <c r="C262" s="54" t="s">
        <v>6</v>
      </c>
    </row>
    <row r="263" spans="2:22">
      <c r="B263" s="54" t="s">
        <v>7</v>
      </c>
      <c r="C263" s="54" t="s">
        <v>8</v>
      </c>
    </row>
    <row r="264" spans="2:22">
      <c r="B264" s="54" t="s">
        <v>9</v>
      </c>
      <c r="C264" s="54" t="s">
        <v>10</v>
      </c>
    </row>
    <row r="265" spans="2:22">
      <c r="B265" s="54" t="s">
        <v>12</v>
      </c>
      <c r="C265" s="54" t="s">
        <v>13</v>
      </c>
    </row>
    <row r="266" spans="2:22">
      <c r="B266" s="54" t="s">
        <v>14</v>
      </c>
      <c r="C266" s="54" t="s">
        <v>15</v>
      </c>
    </row>
    <row r="267" spans="2:22">
      <c r="B267" s="54" t="s">
        <v>11</v>
      </c>
      <c r="C267" s="54" t="s">
        <v>284</v>
      </c>
    </row>
    <row r="268" spans="2:22">
      <c r="B268" s="54" t="s">
        <v>16</v>
      </c>
      <c r="C268" s="54" t="s">
        <v>18</v>
      </c>
    </row>
    <row r="269" spans="2:22">
      <c r="B269" s="54" t="s">
        <v>19</v>
      </c>
      <c r="C269" s="54" t="s">
        <v>20</v>
      </c>
    </row>
    <row r="270" spans="2:22">
      <c r="B270" s="54" t="s">
        <v>21</v>
      </c>
      <c r="C270" s="54" t="s">
        <v>22</v>
      </c>
    </row>
    <row r="271" spans="2:22">
      <c r="B271" s="54" t="s">
        <v>23</v>
      </c>
      <c r="C271" s="54" t="s">
        <v>24</v>
      </c>
    </row>
    <row r="272" spans="2:22">
      <c r="B272" s="54" t="s">
        <v>25</v>
      </c>
      <c r="C272" s="54" t="s">
        <v>26</v>
      </c>
    </row>
    <row r="273" spans="2:3">
      <c r="B273" s="54" t="s">
        <v>27</v>
      </c>
      <c r="C273" s="54" t="s">
        <v>28</v>
      </c>
    </row>
    <row r="274" spans="2:3">
      <c r="B274" s="54" t="s">
        <v>29</v>
      </c>
      <c r="C274" s="54" t="s">
        <v>30</v>
      </c>
    </row>
    <row r="275" spans="2:3">
      <c r="B275" s="54" t="s">
        <v>39</v>
      </c>
      <c r="C275" s="54" t="s">
        <v>166</v>
      </c>
    </row>
    <row r="276" spans="2:3">
      <c r="B276" s="54" t="s">
        <v>53</v>
      </c>
      <c r="C276" s="54" t="s">
        <v>54</v>
      </c>
    </row>
    <row r="277" spans="2:3">
      <c r="B277" s="50" t="s">
        <v>258</v>
      </c>
      <c r="C277" s="54" t="s">
        <v>61</v>
      </c>
    </row>
    <row r="278" spans="2:3">
      <c r="B278" s="54" t="s">
        <v>238</v>
      </c>
      <c r="C278" s="54" t="s">
        <v>285</v>
      </c>
    </row>
    <row r="279" spans="2:3">
      <c r="B279" s="54" t="s">
        <v>283</v>
      </c>
      <c r="C279" s="54" t="s">
        <v>286</v>
      </c>
    </row>
    <row r="280" spans="2:3">
      <c r="B280" s="54" t="s">
        <v>63</v>
      </c>
      <c r="C280" s="54" t="s">
        <v>343</v>
      </c>
    </row>
    <row r="281" spans="2:3">
      <c r="B281" s="54" t="s">
        <v>64</v>
      </c>
      <c r="C281" s="54" t="s">
        <v>65</v>
      </c>
    </row>
    <row r="282" spans="2:3">
      <c r="B282" s="54" t="s">
        <v>66</v>
      </c>
      <c r="C282" s="54" t="s">
        <v>67</v>
      </c>
    </row>
    <row r="283" spans="2:3">
      <c r="B283" s="54" t="s">
        <v>68</v>
      </c>
      <c r="C283" s="54" t="s">
        <v>69</v>
      </c>
    </row>
    <row r="284" spans="2:3">
      <c r="B284" s="54" t="s">
        <v>70</v>
      </c>
      <c r="C284" s="54" t="s">
        <v>71</v>
      </c>
    </row>
    <row r="285" spans="2:3">
      <c r="B285" s="54" t="s">
        <v>72</v>
      </c>
      <c r="C285" s="54" t="s">
        <v>73</v>
      </c>
    </row>
    <row r="286" spans="2:3">
      <c r="B286" s="54" t="s">
        <v>154</v>
      </c>
      <c r="C286" s="54" t="s">
        <v>274</v>
      </c>
    </row>
    <row r="287" spans="2:3">
      <c r="B287" s="54" t="s">
        <v>75</v>
      </c>
      <c r="C287" s="54" t="s">
        <v>76</v>
      </c>
    </row>
    <row r="288" spans="2:3">
      <c r="B288" s="54" t="s">
        <v>77</v>
      </c>
      <c r="C288" s="54" t="s">
        <v>78</v>
      </c>
    </row>
    <row r="289" spans="2:3">
      <c r="B289" s="54" t="s">
        <v>79</v>
      </c>
      <c r="C289" s="54" t="s">
        <v>275</v>
      </c>
    </row>
    <row r="290" spans="2:3">
      <c r="B290" s="54" t="s">
        <v>80</v>
      </c>
      <c r="C290" s="54" t="s">
        <v>81</v>
      </c>
    </row>
    <row r="291" spans="2:3">
      <c r="B291" s="54" t="s">
        <v>82</v>
      </c>
      <c r="C291" s="54" t="s">
        <v>83</v>
      </c>
    </row>
    <row r="292" spans="2:3">
      <c r="B292" s="54" t="s">
        <v>84</v>
      </c>
      <c r="C292" s="54" t="s">
        <v>85</v>
      </c>
    </row>
    <row r="293" spans="2:3">
      <c r="B293" s="54" t="s">
        <v>86</v>
      </c>
      <c r="C293" s="54" t="s">
        <v>344</v>
      </c>
    </row>
    <row r="294" spans="2:3">
      <c r="B294" s="54" t="s">
        <v>403</v>
      </c>
      <c r="C294" s="54" t="s">
        <v>346</v>
      </c>
    </row>
    <row r="295" spans="2:3">
      <c r="B295" s="54" t="s">
        <v>87</v>
      </c>
      <c r="C295" s="54" t="s">
        <v>88</v>
      </c>
    </row>
    <row r="296" spans="2:3">
      <c r="B296" s="54" t="s">
        <v>89</v>
      </c>
      <c r="C296" s="54" t="s">
        <v>90</v>
      </c>
    </row>
    <row r="297" spans="2:3">
      <c r="B297" s="54" t="s">
        <v>91</v>
      </c>
      <c r="C297" s="54" t="s">
        <v>92</v>
      </c>
    </row>
    <row r="298" spans="2:3">
      <c r="B298" s="54" t="s">
        <v>93</v>
      </c>
      <c r="C298" s="54" t="s">
        <v>94</v>
      </c>
    </row>
    <row r="299" spans="2:3">
      <c r="B299" s="54" t="s">
        <v>95</v>
      </c>
      <c r="C299" s="54" t="s">
        <v>96</v>
      </c>
    </row>
    <row r="300" spans="2:3">
      <c r="B300" s="54" t="s">
        <v>97</v>
      </c>
      <c r="C300" s="54" t="s">
        <v>98</v>
      </c>
    </row>
    <row r="301" spans="2:3">
      <c r="B301" s="54" t="s">
        <v>155</v>
      </c>
      <c r="C301" s="54" t="s">
        <v>101</v>
      </c>
    </row>
    <row r="302" spans="2:3">
      <c r="B302" s="54" t="s">
        <v>102</v>
      </c>
      <c r="C302" s="54" t="s">
        <v>103</v>
      </c>
    </row>
    <row r="303" spans="2:3">
      <c r="B303" s="54" t="s">
        <v>104</v>
      </c>
      <c r="C303" s="54" t="s">
        <v>105</v>
      </c>
    </row>
    <row r="304" spans="2:3">
      <c r="B304" s="54" t="s">
        <v>109</v>
      </c>
      <c r="C304" s="55" t="s">
        <v>172</v>
      </c>
    </row>
    <row r="305" spans="2:3">
      <c r="B305" s="54" t="s">
        <v>106</v>
      </c>
      <c r="C305" s="54" t="s">
        <v>107</v>
      </c>
    </row>
    <row r="306" spans="2:3">
      <c r="B306" s="54" t="s">
        <v>131</v>
      </c>
      <c r="C306" s="54" t="s">
        <v>345</v>
      </c>
    </row>
    <row r="307" spans="2:3">
      <c r="B307" s="54" t="s">
        <v>110</v>
      </c>
      <c r="C307" s="54" t="s">
        <v>287</v>
      </c>
    </row>
    <row r="308" spans="2:3">
      <c r="B308" s="54" t="s">
        <v>156</v>
      </c>
      <c r="C308" s="54" t="s">
        <v>288</v>
      </c>
    </row>
    <row r="309" spans="2:3">
      <c r="B309" s="54" t="s">
        <v>111</v>
      </c>
      <c r="C309" s="54" t="s">
        <v>112</v>
      </c>
    </row>
    <row r="310" spans="2:3">
      <c r="B310" s="54" t="s">
        <v>113</v>
      </c>
      <c r="C310" s="54" t="s">
        <v>114</v>
      </c>
    </row>
    <row r="311" spans="2:3">
      <c r="B311" s="54" t="s">
        <v>116</v>
      </c>
      <c r="C311" s="54" t="s">
        <v>117</v>
      </c>
    </row>
    <row r="312" spans="2:3">
      <c r="B312" s="54" t="s">
        <v>118</v>
      </c>
      <c r="C312" s="54" t="s">
        <v>119</v>
      </c>
    </row>
    <row r="313" spans="2:3">
      <c r="B313" s="54" t="s">
        <v>152</v>
      </c>
      <c r="C313" s="55" t="s">
        <v>175</v>
      </c>
    </row>
    <row r="314" spans="2:3">
      <c r="B314" s="54" t="s">
        <v>268</v>
      </c>
      <c r="C314" s="54" t="s">
        <v>289</v>
      </c>
    </row>
    <row r="315" spans="2:3">
      <c r="B315" s="54" t="s">
        <v>133</v>
      </c>
      <c r="C315" s="55" t="s">
        <v>176</v>
      </c>
    </row>
    <row r="316" spans="2:3">
      <c r="B316" s="54" t="s">
        <v>0</v>
      </c>
      <c r="C316" s="55" t="s">
        <v>134</v>
      </c>
    </row>
    <row r="317" spans="2:3">
      <c r="B317" s="54" t="s">
        <v>157</v>
      </c>
      <c r="C317" s="55" t="s">
        <v>136</v>
      </c>
    </row>
    <row r="318" spans="2:3">
      <c r="B318" s="54" t="s">
        <v>158</v>
      </c>
      <c r="C318" s="55" t="s">
        <v>138</v>
      </c>
    </row>
    <row r="319" spans="2:3">
      <c r="B319" s="54" t="s">
        <v>116</v>
      </c>
      <c r="C319" s="55" t="s">
        <v>139</v>
      </c>
    </row>
    <row r="320" spans="2:3">
      <c r="B320" s="54" t="s">
        <v>113</v>
      </c>
      <c r="C320" s="55" t="s">
        <v>140</v>
      </c>
    </row>
    <row r="321" spans="2:20">
      <c r="B321" s="54" t="s">
        <v>141</v>
      </c>
      <c r="C321" s="55" t="s">
        <v>142</v>
      </c>
    </row>
    <row r="322" spans="2:20">
      <c r="B322" s="54" t="s">
        <v>121</v>
      </c>
      <c r="C322" s="55" t="s">
        <v>290</v>
      </c>
    </row>
    <row r="323" spans="2:20">
      <c r="B323" s="54" t="s">
        <v>144</v>
      </c>
      <c r="C323" s="55" t="s">
        <v>145</v>
      </c>
    </row>
    <row r="324" spans="2:20">
      <c r="B324" s="54" t="s">
        <v>122</v>
      </c>
      <c r="C324" s="55" t="s">
        <v>146</v>
      </c>
    </row>
    <row r="325" spans="2:20">
      <c r="B325" s="54" t="s">
        <v>123</v>
      </c>
      <c r="C325" s="48" t="s">
        <v>147</v>
      </c>
    </row>
    <row r="326" spans="2:20">
      <c r="B326" s="54" t="s">
        <v>124</v>
      </c>
      <c r="C326" s="55" t="s">
        <v>291</v>
      </c>
    </row>
    <row r="327" spans="2:20">
      <c r="B327" s="54" t="s">
        <v>160</v>
      </c>
      <c r="C327" s="55" t="s">
        <v>149</v>
      </c>
    </row>
    <row r="328" spans="2:20">
      <c r="B328" s="54" t="s">
        <v>269</v>
      </c>
      <c r="C328" s="54" t="s">
        <v>277</v>
      </c>
    </row>
    <row r="331" spans="2:20">
      <c r="B331" s="462" t="s">
        <v>317</v>
      </c>
      <c r="C331" s="462"/>
      <c r="D331" s="462"/>
      <c r="E331" s="462"/>
      <c r="F331" s="462"/>
      <c r="G331" s="462"/>
      <c r="H331" s="462"/>
      <c r="I331" s="462"/>
      <c r="J331" s="462"/>
      <c r="K331" s="462"/>
      <c r="L331" s="462"/>
      <c r="M331" s="462"/>
      <c r="N331" s="462"/>
      <c r="O331" s="462"/>
      <c r="P331" s="462"/>
      <c r="Q331" s="462"/>
      <c r="R331" s="462"/>
      <c r="S331" s="462"/>
      <c r="T331" s="462"/>
    </row>
    <row r="334" spans="2:20">
      <c r="C334" s="54">
        <v>2013</v>
      </c>
    </row>
    <row r="335" spans="2:20">
      <c r="B335" s="54" t="s">
        <v>387</v>
      </c>
      <c r="C335" s="54" t="s">
        <v>295</v>
      </c>
      <c r="D335" s="54" t="s">
        <v>296</v>
      </c>
      <c r="E335" s="54" t="s">
        <v>297</v>
      </c>
      <c r="F335" s="54" t="s">
        <v>298</v>
      </c>
      <c r="G335" s="54" t="s">
        <v>299</v>
      </c>
      <c r="H335" s="54" t="s">
        <v>300</v>
      </c>
      <c r="I335" s="54" t="s">
        <v>301</v>
      </c>
      <c r="J335" s="54" t="s">
        <v>302</v>
      </c>
      <c r="K335" s="54" t="s">
        <v>303</v>
      </c>
      <c r="L335" s="54" t="s">
        <v>304</v>
      </c>
      <c r="M335" s="54" t="s">
        <v>305</v>
      </c>
      <c r="N335" s="54" t="s">
        <v>306</v>
      </c>
      <c r="O335" s="54" t="s">
        <v>386</v>
      </c>
    </row>
    <row r="336" spans="2:20">
      <c r="B336" s="54" t="s">
        <v>388</v>
      </c>
      <c r="C336" s="54" t="s">
        <v>318</v>
      </c>
      <c r="D336" s="54" t="s">
        <v>319</v>
      </c>
      <c r="E336" s="54" t="s">
        <v>320</v>
      </c>
      <c r="F336" s="54" t="s">
        <v>298</v>
      </c>
      <c r="G336" s="54" t="s">
        <v>321</v>
      </c>
      <c r="H336" s="54" t="s">
        <v>322</v>
      </c>
      <c r="I336" s="54" t="s">
        <v>323</v>
      </c>
      <c r="J336" s="54" t="s">
        <v>324</v>
      </c>
      <c r="K336" s="54" t="s">
        <v>325</v>
      </c>
      <c r="L336" s="54" t="s">
        <v>326</v>
      </c>
      <c r="M336" s="54" t="s">
        <v>327</v>
      </c>
      <c r="N336" s="54" t="s">
        <v>328</v>
      </c>
      <c r="O336" s="54" t="s">
        <v>385</v>
      </c>
    </row>
    <row r="337" spans="2:3">
      <c r="B337" s="54" t="s">
        <v>128</v>
      </c>
      <c r="C337" s="54" t="s">
        <v>1</v>
      </c>
    </row>
    <row r="338" spans="2:3">
      <c r="B338" s="54" t="s">
        <v>2</v>
      </c>
      <c r="C338" s="54" t="s">
        <v>165</v>
      </c>
    </row>
    <row r="339" spans="2:3">
      <c r="B339" s="54" t="s">
        <v>3</v>
      </c>
      <c r="C339" s="54" t="s">
        <v>4</v>
      </c>
    </row>
    <row r="340" spans="2:3">
      <c r="B340" s="54" t="s">
        <v>5</v>
      </c>
      <c r="C340" s="54" t="s">
        <v>6</v>
      </c>
    </row>
    <row r="341" spans="2:3">
      <c r="B341" s="54" t="s">
        <v>307</v>
      </c>
      <c r="C341" s="54" t="s">
        <v>8</v>
      </c>
    </row>
    <row r="342" spans="2:3">
      <c r="B342" s="54" t="s">
        <v>9</v>
      </c>
      <c r="C342" s="54" t="s">
        <v>10</v>
      </c>
    </row>
    <row r="343" spans="2:3">
      <c r="B343" s="54" t="s">
        <v>308</v>
      </c>
      <c r="C343" s="54" t="s">
        <v>13</v>
      </c>
    </row>
    <row r="344" spans="2:3">
      <c r="B344" s="54" t="s">
        <v>309</v>
      </c>
      <c r="C344" s="54" t="s">
        <v>15</v>
      </c>
    </row>
    <row r="345" spans="2:3">
      <c r="B345" s="54" t="s">
        <v>16</v>
      </c>
      <c r="C345" s="54" t="s">
        <v>18</v>
      </c>
    </row>
    <row r="346" spans="2:3">
      <c r="B346" s="54" t="s">
        <v>19</v>
      </c>
      <c r="C346" s="54" t="s">
        <v>20</v>
      </c>
    </row>
    <row r="347" spans="2:3">
      <c r="B347" s="54" t="s">
        <v>310</v>
      </c>
      <c r="C347" s="54" t="s">
        <v>22</v>
      </c>
    </row>
    <row r="348" spans="2:3">
      <c r="B348" s="54" t="s">
        <v>311</v>
      </c>
      <c r="C348" s="54" t="s">
        <v>24</v>
      </c>
    </row>
    <row r="349" spans="2:3">
      <c r="B349" s="54" t="s">
        <v>312</v>
      </c>
      <c r="C349" s="54" t="s">
        <v>26</v>
      </c>
    </row>
    <row r="350" spans="2:3">
      <c r="B350" s="54" t="s">
        <v>27</v>
      </c>
      <c r="C350" s="54" t="s">
        <v>28</v>
      </c>
    </row>
    <row r="351" spans="2:3">
      <c r="B351" s="54" t="s">
        <v>29</v>
      </c>
      <c r="C351" s="54" t="s">
        <v>30</v>
      </c>
    </row>
    <row r="352" spans="2:3">
      <c r="B352" s="54" t="s">
        <v>31</v>
      </c>
      <c r="C352" s="54" t="s">
        <v>173</v>
      </c>
    </row>
    <row r="353" spans="2:3">
      <c r="B353" s="54" t="s">
        <v>32</v>
      </c>
      <c r="C353" s="54" t="s">
        <v>33</v>
      </c>
    </row>
    <row r="354" spans="2:3">
      <c r="B354" s="54" t="s">
        <v>34</v>
      </c>
      <c r="C354" s="54" t="s">
        <v>35</v>
      </c>
    </row>
    <row r="355" spans="2:3">
      <c r="B355" s="54" t="s">
        <v>37</v>
      </c>
      <c r="C355" s="54" t="s">
        <v>38</v>
      </c>
    </row>
    <row r="356" spans="2:3">
      <c r="B356" s="54" t="s">
        <v>39</v>
      </c>
      <c r="C356" s="54" t="s">
        <v>166</v>
      </c>
    </row>
    <row r="357" spans="2:3">
      <c r="B357" s="54" t="s">
        <v>330</v>
      </c>
      <c r="C357" s="54" t="s">
        <v>41</v>
      </c>
    </row>
    <row r="358" spans="2:3">
      <c r="B358" s="54" t="s">
        <v>313</v>
      </c>
      <c r="C358" s="54" t="s">
        <v>43</v>
      </c>
    </row>
    <row r="359" spans="2:3">
      <c r="B359" s="54" t="s">
        <v>45</v>
      </c>
      <c r="C359" s="54" t="s">
        <v>46</v>
      </c>
    </row>
    <row r="360" spans="2:3">
      <c r="B360" s="54" t="s">
        <v>314</v>
      </c>
      <c r="C360" s="54" t="s">
        <v>48</v>
      </c>
    </row>
    <row r="361" spans="2:3">
      <c r="B361" s="54" t="s">
        <v>315</v>
      </c>
      <c r="C361" s="54" t="s">
        <v>167</v>
      </c>
    </row>
    <row r="362" spans="2:3">
      <c r="B362" s="54" t="s">
        <v>51</v>
      </c>
      <c r="C362" s="54" t="s">
        <v>52</v>
      </c>
    </row>
    <row r="363" spans="2:3">
      <c r="B363" s="54" t="s">
        <v>53</v>
      </c>
      <c r="C363" s="54" t="s">
        <v>54</v>
      </c>
    </row>
    <row r="364" spans="2:3">
      <c r="B364" s="54" t="s">
        <v>55</v>
      </c>
      <c r="C364" s="54" t="s">
        <v>56</v>
      </c>
    </row>
    <row r="365" spans="2:3">
      <c r="B365" s="54" t="s">
        <v>57</v>
      </c>
      <c r="C365" s="54" t="s">
        <v>58</v>
      </c>
    </row>
    <row r="366" spans="2:3">
      <c r="B366" s="54" t="s">
        <v>316</v>
      </c>
      <c r="C366" s="54" t="s">
        <v>60</v>
      </c>
    </row>
    <row r="367" spans="2:3">
      <c r="B367" s="54" t="s">
        <v>53</v>
      </c>
      <c r="C367" s="54" t="s">
        <v>54</v>
      </c>
    </row>
    <row r="368" spans="2:3">
      <c r="B368" s="50" t="s">
        <v>258</v>
      </c>
      <c r="C368" s="54" t="s">
        <v>61</v>
      </c>
    </row>
    <row r="369" spans="2:3">
      <c r="B369" s="54" t="s">
        <v>62</v>
      </c>
      <c r="C369" s="54" t="s">
        <v>342</v>
      </c>
    </row>
    <row r="370" spans="2:3">
      <c r="B370" s="54" t="s">
        <v>126</v>
      </c>
      <c r="C370" s="54" t="s">
        <v>168</v>
      </c>
    </row>
    <row r="371" spans="2:3">
      <c r="B371" s="54" t="s">
        <v>63</v>
      </c>
      <c r="C371" s="54" t="s">
        <v>343</v>
      </c>
    </row>
    <row r="372" spans="2:3">
      <c r="B372" s="54" t="s">
        <v>64</v>
      </c>
      <c r="C372" s="54" t="s">
        <v>65</v>
      </c>
    </row>
    <row r="373" spans="2:3">
      <c r="B373" s="54" t="s">
        <v>66</v>
      </c>
      <c r="C373" s="54" t="s">
        <v>67</v>
      </c>
    </row>
    <row r="374" spans="2:3">
      <c r="B374" s="54" t="s">
        <v>68</v>
      </c>
      <c r="C374" s="54" t="s">
        <v>69</v>
      </c>
    </row>
    <row r="375" spans="2:3">
      <c r="B375" s="54" t="s">
        <v>70</v>
      </c>
      <c r="C375" s="54" t="s">
        <v>71</v>
      </c>
    </row>
    <row r="376" spans="2:3">
      <c r="B376" s="54" t="s">
        <v>72</v>
      </c>
      <c r="C376" s="54" t="s">
        <v>73</v>
      </c>
    </row>
    <row r="377" spans="2:3">
      <c r="B377" s="54" t="s">
        <v>129</v>
      </c>
      <c r="C377" s="54" t="s">
        <v>177</v>
      </c>
    </row>
    <row r="378" spans="2:3">
      <c r="B378" s="54" t="s">
        <v>75</v>
      </c>
      <c r="C378" s="54" t="s">
        <v>76</v>
      </c>
    </row>
    <row r="379" spans="2:3">
      <c r="B379" s="54" t="s">
        <v>77</v>
      </c>
      <c r="C379" s="54" t="s">
        <v>78</v>
      </c>
    </row>
    <row r="380" spans="2:3">
      <c r="B380" s="54" t="s">
        <v>79</v>
      </c>
      <c r="C380" s="54" t="s">
        <v>151</v>
      </c>
    </row>
    <row r="381" spans="2:3">
      <c r="B381" s="54" t="s">
        <v>80</v>
      </c>
      <c r="C381" s="54" t="s">
        <v>81</v>
      </c>
    </row>
    <row r="382" spans="2:3">
      <c r="B382" s="54" t="s">
        <v>82</v>
      </c>
      <c r="C382" s="54" t="s">
        <v>83</v>
      </c>
    </row>
    <row r="383" spans="2:3">
      <c r="B383" s="54" t="s">
        <v>84</v>
      </c>
      <c r="C383" s="54" t="s">
        <v>85</v>
      </c>
    </row>
    <row r="384" spans="2:3">
      <c r="B384" s="54" t="s">
        <v>86</v>
      </c>
      <c r="C384" s="54" t="s">
        <v>344</v>
      </c>
    </row>
    <row r="385" spans="2:3">
      <c r="B385" s="54" t="s">
        <v>130</v>
      </c>
      <c r="C385" s="54" t="s">
        <v>178</v>
      </c>
    </row>
    <row r="386" spans="2:3">
      <c r="B386" s="54" t="s">
        <v>87</v>
      </c>
      <c r="C386" s="54" t="s">
        <v>88</v>
      </c>
    </row>
    <row r="387" spans="2:3">
      <c r="B387" s="54" t="s">
        <v>89</v>
      </c>
      <c r="C387" s="54" t="s">
        <v>90</v>
      </c>
    </row>
    <row r="388" spans="2:3">
      <c r="B388" s="54" t="s">
        <v>91</v>
      </c>
      <c r="C388" s="54" t="s">
        <v>92</v>
      </c>
    </row>
    <row r="389" spans="2:3">
      <c r="B389" s="54" t="s">
        <v>93</v>
      </c>
      <c r="C389" s="54" t="s">
        <v>94</v>
      </c>
    </row>
    <row r="390" spans="2:3">
      <c r="B390" s="54" t="s">
        <v>95</v>
      </c>
      <c r="C390" s="54" t="s">
        <v>96</v>
      </c>
    </row>
    <row r="391" spans="2:3">
      <c r="B391" s="54" t="s">
        <v>97</v>
      </c>
      <c r="C391" s="54" t="s">
        <v>98</v>
      </c>
    </row>
    <row r="392" spans="2:3">
      <c r="B392" s="54" t="s">
        <v>100</v>
      </c>
      <c r="C392" s="54" t="s">
        <v>101</v>
      </c>
    </row>
    <row r="393" spans="2:3">
      <c r="B393" s="54" t="s">
        <v>102</v>
      </c>
      <c r="C393" s="54" t="s">
        <v>103</v>
      </c>
    </row>
    <row r="394" spans="2:3">
      <c r="B394" s="54" t="s">
        <v>104</v>
      </c>
      <c r="C394" s="54" t="s">
        <v>105</v>
      </c>
    </row>
    <row r="395" spans="2:3">
      <c r="B395" s="54" t="s">
        <v>106</v>
      </c>
      <c r="C395" s="54" t="s">
        <v>107</v>
      </c>
    </row>
    <row r="396" spans="2:3">
      <c r="B396" s="54" t="s">
        <v>108</v>
      </c>
      <c r="C396" s="54" t="s">
        <v>171</v>
      </c>
    </row>
    <row r="397" spans="2:3">
      <c r="B397" s="54" t="s">
        <v>109</v>
      </c>
      <c r="C397" s="54" t="s">
        <v>172</v>
      </c>
    </row>
    <row r="398" spans="2:3">
      <c r="B398" s="54" t="s">
        <v>131</v>
      </c>
      <c r="C398" s="54" t="s">
        <v>375</v>
      </c>
    </row>
    <row r="399" spans="2:3">
      <c r="B399" s="54" t="s">
        <v>111</v>
      </c>
      <c r="C399" s="54" t="s">
        <v>112</v>
      </c>
    </row>
    <row r="400" spans="2:3">
      <c r="B400" s="54" t="s">
        <v>118</v>
      </c>
      <c r="C400" s="54" t="s">
        <v>119</v>
      </c>
    </row>
    <row r="401" spans="2:3">
      <c r="B401" s="54" t="s">
        <v>152</v>
      </c>
      <c r="C401" s="54" t="s">
        <v>175</v>
      </c>
    </row>
    <row r="402" spans="2:3">
      <c r="B402" s="54" t="s">
        <v>132</v>
      </c>
      <c r="C402" s="54" t="s">
        <v>120</v>
      </c>
    </row>
    <row r="403" spans="2:3">
      <c r="B403" s="54" t="s">
        <v>133</v>
      </c>
      <c r="C403" s="54" t="s">
        <v>176</v>
      </c>
    </row>
    <row r="404" spans="2:3">
      <c r="B404" s="54" t="s">
        <v>0</v>
      </c>
      <c r="C404" s="54" t="s">
        <v>134</v>
      </c>
    </row>
    <row r="405" spans="2:3">
      <c r="B405" s="54" t="s">
        <v>135</v>
      </c>
      <c r="C405" s="54" t="s">
        <v>136</v>
      </c>
    </row>
    <row r="406" spans="2:3">
      <c r="B406" s="54" t="s">
        <v>137</v>
      </c>
      <c r="C406" s="54" t="s">
        <v>138</v>
      </c>
    </row>
    <row r="407" spans="2:3">
      <c r="B407" s="54" t="s">
        <v>116</v>
      </c>
      <c r="C407" s="54" t="s">
        <v>139</v>
      </c>
    </row>
    <row r="408" spans="2:3">
      <c r="B408" s="54" t="s">
        <v>113</v>
      </c>
      <c r="C408" s="54" t="s">
        <v>140</v>
      </c>
    </row>
    <row r="409" spans="2:3">
      <c r="B409" s="54" t="s">
        <v>141</v>
      </c>
      <c r="C409" s="54" t="s">
        <v>142</v>
      </c>
    </row>
    <row r="410" spans="2:3">
      <c r="B410" s="54" t="s">
        <v>121</v>
      </c>
      <c r="C410" s="54" t="s">
        <v>143</v>
      </c>
    </row>
    <row r="411" spans="2:3">
      <c r="B411" s="54" t="s">
        <v>144</v>
      </c>
      <c r="C411" s="54" t="s">
        <v>145</v>
      </c>
    </row>
    <row r="412" spans="2:3">
      <c r="B412" s="54" t="s">
        <v>122</v>
      </c>
      <c r="C412" s="54" t="s">
        <v>146</v>
      </c>
    </row>
    <row r="413" spans="2:3">
      <c r="B413" s="54" t="s">
        <v>123</v>
      </c>
      <c r="C413" s="54" t="s">
        <v>147</v>
      </c>
    </row>
    <row r="414" spans="2:3">
      <c r="B414" s="54" t="s">
        <v>331</v>
      </c>
      <c r="C414" s="54" t="s">
        <v>148</v>
      </c>
    </row>
    <row r="415" spans="2:3">
      <c r="B415" s="54" t="s">
        <v>125</v>
      </c>
      <c r="C415" s="54" t="s">
        <v>149</v>
      </c>
    </row>
    <row r="416" spans="2:3">
      <c r="B416" s="54" t="s">
        <v>269</v>
      </c>
      <c r="C416" s="54" t="s">
        <v>270</v>
      </c>
    </row>
    <row r="419" spans="2:23">
      <c r="B419" s="462" t="s">
        <v>389</v>
      </c>
      <c r="C419" s="463"/>
      <c r="D419" s="463"/>
      <c r="E419" s="463"/>
      <c r="F419" s="463"/>
      <c r="G419" s="463"/>
      <c r="H419" s="463"/>
      <c r="I419" s="463"/>
      <c r="J419" s="463"/>
      <c r="K419" s="463"/>
      <c r="L419" s="463"/>
      <c r="M419" s="463"/>
      <c r="N419" s="463"/>
      <c r="O419" s="463"/>
      <c r="P419" s="463"/>
      <c r="Q419" s="463"/>
      <c r="R419" s="463"/>
      <c r="S419" s="463"/>
      <c r="T419" s="463"/>
    </row>
    <row r="421" spans="2:23">
      <c r="B421" s="54" t="s">
        <v>329</v>
      </c>
    </row>
    <row r="422" spans="2:23">
      <c r="B422" s="54" t="s">
        <v>336</v>
      </c>
      <c r="O422" s="35"/>
    </row>
    <row r="424" spans="2:23">
      <c r="B424" s="54" t="s">
        <v>391</v>
      </c>
    </row>
    <row r="425" spans="2:23">
      <c r="B425" s="54" t="s">
        <v>391</v>
      </c>
    </row>
    <row r="427" spans="2:23">
      <c r="B427" s="462" t="s">
        <v>332</v>
      </c>
      <c r="C427" s="462"/>
      <c r="D427" s="462"/>
      <c r="E427" s="462"/>
      <c r="F427" s="462"/>
      <c r="G427" s="462"/>
      <c r="H427" s="462"/>
      <c r="I427" s="462"/>
      <c r="J427" s="462"/>
      <c r="K427" s="462"/>
      <c r="L427" s="462"/>
      <c r="M427" s="462"/>
      <c r="N427" s="462"/>
      <c r="O427" s="462"/>
      <c r="P427" s="462"/>
      <c r="Q427" s="462"/>
      <c r="R427" s="462"/>
      <c r="S427" s="462"/>
      <c r="T427" s="462"/>
    </row>
    <row r="429" spans="2:23">
      <c r="B429" s="54" t="s">
        <v>337</v>
      </c>
      <c r="C429" s="54" t="s">
        <v>243</v>
      </c>
      <c r="D429" s="54" t="s">
        <v>390</v>
      </c>
      <c r="E429" s="70" t="s">
        <v>392</v>
      </c>
      <c r="F429" s="70" t="s">
        <v>393</v>
      </c>
    </row>
    <row r="430" spans="2:23">
      <c r="B430" s="54" t="s">
        <v>338</v>
      </c>
      <c r="C430" s="54" t="s">
        <v>341</v>
      </c>
      <c r="D430" s="54" t="s">
        <v>390</v>
      </c>
      <c r="E430" s="70" t="s">
        <v>392</v>
      </c>
      <c r="F430" s="70" t="s">
        <v>394</v>
      </c>
      <c r="W430" s="75"/>
    </row>
    <row r="432" spans="2:23">
      <c r="B432" s="462" t="s">
        <v>347</v>
      </c>
      <c r="C432" s="462"/>
      <c r="D432" s="462"/>
      <c r="E432" s="462"/>
      <c r="F432" s="462"/>
      <c r="G432" s="462"/>
      <c r="H432" s="462"/>
      <c r="I432" s="462"/>
      <c r="J432" s="462"/>
      <c r="K432" s="462"/>
      <c r="L432" s="462"/>
      <c r="M432" s="462"/>
      <c r="N432" s="462"/>
      <c r="O432" s="462"/>
      <c r="P432" s="462"/>
      <c r="Q432" s="462"/>
      <c r="R432" s="462"/>
      <c r="S432" s="462"/>
      <c r="T432" s="462"/>
    </row>
    <row r="435" spans="2:6">
      <c r="B435" s="54" t="s">
        <v>355</v>
      </c>
      <c r="C435" s="54" t="s">
        <v>356</v>
      </c>
    </row>
    <row r="437" spans="2:6">
      <c r="B437" s="54" t="s">
        <v>348</v>
      </c>
      <c r="C437" s="54" t="s">
        <v>347</v>
      </c>
    </row>
    <row r="438" spans="2:6">
      <c r="B438" s="54" t="s">
        <v>349</v>
      </c>
      <c r="C438" s="54" t="s">
        <v>357</v>
      </c>
    </row>
    <row r="439" spans="2:6">
      <c r="B439" s="54" t="s">
        <v>350</v>
      </c>
      <c r="C439" s="54" t="s">
        <v>358</v>
      </c>
    </row>
    <row r="441" spans="2:6">
      <c r="B441" s="54" t="s">
        <v>359</v>
      </c>
      <c r="C441" s="54" t="s">
        <v>351</v>
      </c>
      <c r="D441" s="54" t="s">
        <v>352</v>
      </c>
      <c r="E441" s="54" t="s">
        <v>353</v>
      </c>
      <c r="F441" s="54" t="s">
        <v>354</v>
      </c>
    </row>
    <row r="442" spans="2:6">
      <c r="B442" s="54" t="s">
        <v>360</v>
      </c>
      <c r="C442" s="54" t="s">
        <v>361</v>
      </c>
      <c r="D442" s="54" t="s">
        <v>362</v>
      </c>
      <c r="E442" s="54" t="s">
        <v>363</v>
      </c>
      <c r="F442" s="54" t="s">
        <v>364</v>
      </c>
    </row>
    <row r="443" spans="2:6">
      <c r="B443" s="54" t="s">
        <v>365</v>
      </c>
    </row>
    <row r="444" spans="2:6">
      <c r="B444" s="54" t="s">
        <v>366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 tab</vt:lpstr>
      <vt:lpstr>Core data tab</vt:lpstr>
      <vt:lpstr>Cental Budget_int</vt:lpstr>
      <vt:lpstr>Local Government_int</vt:lpstr>
      <vt:lpstr>Public expenditure_int</vt:lpstr>
      <vt:lpstr>MasterSheet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2015-09-22T08:28:34Z</cp:lastPrinted>
  <dcterms:created xsi:type="dcterms:W3CDTF">2008-03-17T08:49:23Z</dcterms:created>
  <dcterms:modified xsi:type="dcterms:W3CDTF">2017-09-01T08:43:05Z</dcterms:modified>
</cp:coreProperties>
</file>