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ilica.rahovic\Desktop\NOVO\IZVJEŠTAJI\NOVEMBAR 2025\"/>
    </mc:Choice>
  </mc:AlternateContent>
  <xr:revisionPtr revIDLastSave="0" documentId="13_ncr:1_{3FFEECB1-874C-4596-BA1D-57792AC731EB}" xr6:coauthVersionLast="36" xr6:coauthVersionMax="36" xr10:uidLastSave="{00000000-0000-0000-0000-000000000000}"/>
  <workbookProtection workbookAlgorithmName="SHA-512" workbookHashValue="sVG9SJZq1KnoM/IGUhAAOuvkOU0uGCaVJ883z9fxlCk5e6cNfX5sSxUQADSz/OnvJi8BV9a4sCR0jmOxer3qfw==" workbookSaltValue="XLUomIfXQLFcWl9UYM4STQ==" workbookSpinCount="100000" lockStructure="1"/>
  <bookViews>
    <workbookView xWindow="0" yWindow="0" windowWidth="28800" windowHeight="12225" firstSheet="1" activeTab="1" xr2:uid="{00000000-000D-0000-FFFF-FFFF00000000}"/>
  </bookViews>
  <sheets>
    <sheet name="Master" sheetId="4" state="hidden" r:id="rId1"/>
    <sheet name="Pregled" sheetId="2" r:id="rId2"/>
    <sheet name="Analitika 2025" sheetId="3" r:id="rId3"/>
    <sheet name="2025" sheetId="1" r:id="rId4"/>
  </sheets>
  <externalReferences>
    <externalReference r:id="rId5"/>
  </externalReferences>
  <definedNames>
    <definedName name="_xlnm.Print_Area" localSheetId="2">'Analitika 2025'!$B$3:$Q$292</definedName>
    <definedName name="_xlnm.Print_Area" localSheetId="1">Pregled!$B$1:$U$42</definedName>
    <definedName name="_xlnm.Print_Titles" localSheetId="2">'Analitika 2025'!$3:$7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00" i="1" l="1"/>
  <c r="F300" i="1"/>
  <c r="G300" i="1"/>
  <c r="H300" i="1"/>
  <c r="I300" i="1"/>
  <c r="J300" i="1"/>
  <c r="K300" i="1"/>
  <c r="L300" i="1"/>
  <c r="M300" i="1"/>
  <c r="N300" i="1"/>
  <c r="O300" i="1"/>
  <c r="P300" i="1"/>
  <c r="E300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302" i="1" l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301" i="1"/>
  <c r="Q251" i="1" l="1"/>
  <c r="Q252" i="1"/>
  <c r="Q253" i="1"/>
  <c r="Q254" i="1"/>
  <c r="Q255" i="1"/>
  <c r="Q256" i="1"/>
  <c r="Q257" i="1"/>
  <c r="Q258" i="1"/>
  <c r="Q259" i="1"/>
  <c r="Q260" i="1"/>
  <c r="Q250" i="1" l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 l="1"/>
  <c r="C6" i="4"/>
  <c r="F9" i="4"/>
  <c r="F15" i="4" s="1"/>
  <c r="D4" i="4"/>
  <c r="U291" i="1" l="1"/>
  <c r="U281" i="1"/>
  <c r="F282" i="3" s="1"/>
  <c r="U271" i="1"/>
  <c r="F272" i="3" s="1"/>
  <c r="U261" i="1"/>
  <c r="F262" i="3" s="1"/>
  <c r="U251" i="1"/>
  <c r="F252" i="3" s="1"/>
  <c r="U241" i="1"/>
  <c r="F242" i="3" s="1"/>
  <c r="U231" i="1"/>
  <c r="F232" i="3" s="1"/>
  <c r="U221" i="1"/>
  <c r="F222" i="3" s="1"/>
  <c r="U211" i="1"/>
  <c r="F212" i="3" s="1"/>
  <c r="U201" i="1"/>
  <c r="F202" i="3" s="1"/>
  <c r="U191" i="1"/>
  <c r="F192" i="3" s="1"/>
  <c r="U257" i="1"/>
  <c r="F258" i="3" s="1"/>
  <c r="U227" i="1"/>
  <c r="F228" i="3" s="1"/>
  <c r="U197" i="1"/>
  <c r="F198" i="3" s="1"/>
  <c r="U236" i="1"/>
  <c r="F237" i="3" s="1"/>
  <c r="U196" i="1"/>
  <c r="F197" i="3" s="1"/>
  <c r="U275" i="1"/>
  <c r="F276" i="3" s="1"/>
  <c r="U205" i="1"/>
  <c r="F206" i="3" s="1"/>
  <c r="U244" i="1"/>
  <c r="F245" i="3" s="1"/>
  <c r="U184" i="1"/>
  <c r="F185" i="3" s="1"/>
  <c r="U290" i="1"/>
  <c r="F291" i="3" s="1"/>
  <c r="U280" i="1"/>
  <c r="F281" i="3" s="1"/>
  <c r="U270" i="1"/>
  <c r="F271" i="3" s="1"/>
  <c r="U260" i="1"/>
  <c r="F261" i="3" s="1"/>
  <c r="U250" i="1"/>
  <c r="F251" i="3" s="1"/>
  <c r="U240" i="1"/>
  <c r="F241" i="3" s="1"/>
  <c r="U230" i="1"/>
  <c r="F231" i="3" s="1"/>
  <c r="U220" i="1"/>
  <c r="F221" i="3" s="1"/>
  <c r="U210" i="1"/>
  <c r="F211" i="3" s="1"/>
  <c r="U200" i="1"/>
  <c r="F201" i="3" s="1"/>
  <c r="U190" i="1"/>
  <c r="F191" i="3" s="1"/>
  <c r="U267" i="1"/>
  <c r="F268" i="3" s="1"/>
  <c r="U237" i="1"/>
  <c r="F238" i="3" s="1"/>
  <c r="U187" i="1"/>
  <c r="F188" i="3" s="1"/>
  <c r="U256" i="1"/>
  <c r="F257" i="3" s="1"/>
  <c r="U226" i="1"/>
  <c r="F227" i="3" s="1"/>
  <c r="U186" i="1"/>
  <c r="F187" i="3" s="1"/>
  <c r="U245" i="1"/>
  <c r="F246" i="3" s="1"/>
  <c r="U195" i="1"/>
  <c r="F196" i="3" s="1"/>
  <c r="U254" i="1"/>
  <c r="F255" i="3" s="1"/>
  <c r="U204" i="1"/>
  <c r="F205" i="3" s="1"/>
  <c r="U289" i="1"/>
  <c r="F290" i="3" s="1"/>
  <c r="U279" i="1"/>
  <c r="F280" i="3" s="1"/>
  <c r="U269" i="1"/>
  <c r="F270" i="3" s="1"/>
  <c r="U259" i="1"/>
  <c r="F260" i="3" s="1"/>
  <c r="U249" i="1"/>
  <c r="F250" i="3" s="1"/>
  <c r="U239" i="1"/>
  <c r="F240" i="3" s="1"/>
  <c r="U229" i="1"/>
  <c r="F230" i="3" s="1"/>
  <c r="U219" i="1"/>
  <c r="F220" i="3" s="1"/>
  <c r="U209" i="1"/>
  <c r="F210" i="3" s="1"/>
  <c r="U199" i="1"/>
  <c r="F200" i="3" s="1"/>
  <c r="U189" i="1"/>
  <c r="F190" i="3" s="1"/>
  <c r="U287" i="1"/>
  <c r="F288" i="3" s="1"/>
  <c r="U217" i="1"/>
  <c r="F218" i="3" s="1"/>
  <c r="U266" i="1"/>
  <c r="F267" i="3" s="1"/>
  <c r="U216" i="1"/>
  <c r="F217" i="3" s="1"/>
  <c r="U265" i="1"/>
  <c r="F266" i="3" s="1"/>
  <c r="U225" i="1"/>
  <c r="F226" i="3" s="1"/>
  <c r="U264" i="1"/>
  <c r="F265" i="3" s="1"/>
  <c r="U214" i="1"/>
  <c r="F215" i="3" s="1"/>
  <c r="U288" i="1"/>
  <c r="F289" i="3" s="1"/>
  <c r="U278" i="1"/>
  <c r="F279" i="3" s="1"/>
  <c r="U268" i="1"/>
  <c r="F269" i="3" s="1"/>
  <c r="U258" i="1"/>
  <c r="F259" i="3" s="1"/>
  <c r="U248" i="1"/>
  <c r="F249" i="3" s="1"/>
  <c r="U238" i="1"/>
  <c r="F239" i="3" s="1"/>
  <c r="U228" i="1"/>
  <c r="F229" i="3" s="1"/>
  <c r="U218" i="1"/>
  <c r="F219" i="3" s="1"/>
  <c r="U208" i="1"/>
  <c r="F209" i="3" s="1"/>
  <c r="U198" i="1"/>
  <c r="F199" i="3" s="1"/>
  <c r="U188" i="1"/>
  <c r="F189" i="3" s="1"/>
  <c r="U277" i="1"/>
  <c r="F278" i="3" s="1"/>
  <c r="U247" i="1"/>
  <c r="F248" i="3" s="1"/>
  <c r="U207" i="1"/>
  <c r="F208" i="3" s="1"/>
  <c r="U286" i="1"/>
  <c r="F287" i="3" s="1"/>
  <c r="U276" i="1"/>
  <c r="F277" i="3" s="1"/>
  <c r="U246" i="1"/>
  <c r="F247" i="3" s="1"/>
  <c r="U206" i="1"/>
  <c r="F207" i="3" s="1"/>
  <c r="U255" i="1"/>
  <c r="F256" i="3" s="1"/>
  <c r="U215" i="1"/>
  <c r="F216" i="3" s="1"/>
  <c r="U284" i="1"/>
  <c r="F285" i="3" s="1"/>
  <c r="U224" i="1"/>
  <c r="F225" i="3" s="1"/>
  <c r="U283" i="1"/>
  <c r="F284" i="3" s="1"/>
  <c r="U273" i="1"/>
  <c r="F274" i="3" s="1"/>
  <c r="U263" i="1"/>
  <c r="F264" i="3" s="1"/>
  <c r="U253" i="1"/>
  <c r="F254" i="3" s="1"/>
  <c r="U243" i="1"/>
  <c r="F244" i="3" s="1"/>
  <c r="U233" i="1"/>
  <c r="F234" i="3" s="1"/>
  <c r="U223" i="1"/>
  <c r="F224" i="3" s="1"/>
  <c r="U213" i="1"/>
  <c r="F214" i="3" s="1"/>
  <c r="U203" i="1"/>
  <c r="F204" i="3" s="1"/>
  <c r="U193" i="1"/>
  <c r="F194" i="3" s="1"/>
  <c r="U282" i="1"/>
  <c r="F283" i="3" s="1"/>
  <c r="U272" i="1"/>
  <c r="F273" i="3" s="1"/>
  <c r="U262" i="1"/>
  <c r="F263" i="3" s="1"/>
  <c r="U252" i="1"/>
  <c r="F253" i="3" s="1"/>
  <c r="U242" i="1"/>
  <c r="F243" i="3" s="1"/>
  <c r="U232" i="1"/>
  <c r="F233" i="3" s="1"/>
  <c r="U222" i="1"/>
  <c r="F223" i="3" s="1"/>
  <c r="U212" i="1"/>
  <c r="F213" i="3" s="1"/>
  <c r="U202" i="1"/>
  <c r="F203" i="3" s="1"/>
  <c r="U192" i="1"/>
  <c r="F193" i="3" s="1"/>
  <c r="U285" i="1"/>
  <c r="F286" i="3" s="1"/>
  <c r="U235" i="1"/>
  <c r="F236" i="3" s="1"/>
  <c r="U185" i="1"/>
  <c r="F186" i="3" s="1"/>
  <c r="U274" i="1"/>
  <c r="F275" i="3" s="1"/>
  <c r="U234" i="1"/>
  <c r="F235" i="3" s="1"/>
  <c r="U194" i="1"/>
  <c r="F195" i="3" s="1"/>
  <c r="U575" i="1"/>
  <c r="E283" i="3" s="1"/>
  <c r="U565" i="1"/>
  <c r="E273" i="3" s="1"/>
  <c r="U586" i="1"/>
  <c r="U574" i="1"/>
  <c r="E282" i="3" s="1"/>
  <c r="U564" i="1"/>
  <c r="E272" i="3" s="1"/>
  <c r="U583" i="1"/>
  <c r="E291" i="3" s="1"/>
  <c r="U573" i="1"/>
  <c r="E281" i="3" s="1"/>
  <c r="U563" i="1"/>
  <c r="E271" i="3" s="1"/>
  <c r="U582" i="1"/>
  <c r="E290" i="3" s="1"/>
  <c r="U572" i="1"/>
  <c r="E280" i="3" s="1"/>
  <c r="U562" i="1"/>
  <c r="E270" i="3" s="1"/>
  <c r="U581" i="1"/>
  <c r="E289" i="3" s="1"/>
  <c r="U571" i="1"/>
  <c r="E279" i="3" s="1"/>
  <c r="U561" i="1"/>
  <c r="E269" i="3" s="1"/>
  <c r="U580" i="1"/>
  <c r="E288" i="3" s="1"/>
  <c r="U570" i="1"/>
  <c r="E278" i="3" s="1"/>
  <c r="U560" i="1"/>
  <c r="E268" i="3" s="1"/>
  <c r="U579" i="1"/>
  <c r="E287" i="3" s="1"/>
  <c r="U569" i="1"/>
  <c r="E277" i="3" s="1"/>
  <c r="U559" i="1"/>
  <c r="E267" i="3" s="1"/>
  <c r="U578" i="1"/>
  <c r="E286" i="3" s="1"/>
  <c r="U568" i="1"/>
  <c r="E276" i="3" s="1"/>
  <c r="U558" i="1"/>
  <c r="E266" i="3" s="1"/>
  <c r="U577" i="1"/>
  <c r="E285" i="3" s="1"/>
  <c r="U567" i="1"/>
  <c r="E275" i="3" s="1"/>
  <c r="U557" i="1"/>
  <c r="E265" i="3" s="1"/>
  <c r="U576" i="1"/>
  <c r="E284" i="3" s="1"/>
  <c r="U566" i="1"/>
  <c r="E274" i="3" s="1"/>
  <c r="U544" i="1"/>
  <c r="E252" i="3" s="1"/>
  <c r="U548" i="1"/>
  <c r="E256" i="3" s="1"/>
  <c r="U552" i="1"/>
  <c r="E260" i="3" s="1"/>
  <c r="U556" i="1"/>
  <c r="E264" i="3" s="1"/>
  <c r="U545" i="1"/>
  <c r="E253" i="3" s="1"/>
  <c r="U549" i="1"/>
  <c r="E257" i="3" s="1"/>
  <c r="U553" i="1"/>
  <c r="E261" i="3" s="1"/>
  <c r="U546" i="1"/>
  <c r="E254" i="3" s="1"/>
  <c r="U550" i="1"/>
  <c r="E258" i="3" s="1"/>
  <c r="U554" i="1"/>
  <c r="E262" i="3" s="1"/>
  <c r="U547" i="1"/>
  <c r="E255" i="3" s="1"/>
  <c r="U551" i="1"/>
  <c r="E259" i="3" s="1"/>
  <c r="U555" i="1"/>
  <c r="E263" i="3" s="1"/>
  <c r="U517" i="1"/>
  <c r="E225" i="3" s="1"/>
  <c r="L4" i="3"/>
  <c r="U180" i="1"/>
  <c r="F181" i="3" s="1"/>
  <c r="U172" i="1"/>
  <c r="F173" i="3" s="1"/>
  <c r="U164" i="1"/>
  <c r="F165" i="3" s="1"/>
  <c r="U156" i="1"/>
  <c r="F157" i="3" s="1"/>
  <c r="U148" i="1"/>
  <c r="F149" i="3" s="1"/>
  <c r="U140" i="1"/>
  <c r="F141" i="3" s="1"/>
  <c r="U132" i="1"/>
  <c r="F133" i="3" s="1"/>
  <c r="U124" i="1"/>
  <c r="F125" i="3" s="1"/>
  <c r="U116" i="1"/>
  <c r="F117" i="3" s="1"/>
  <c r="U108" i="1"/>
  <c r="F109" i="3" s="1"/>
  <c r="U100" i="1"/>
  <c r="F101" i="3" s="1"/>
  <c r="U92" i="1"/>
  <c r="F93" i="3" s="1"/>
  <c r="U84" i="1"/>
  <c r="F85" i="3" s="1"/>
  <c r="U76" i="1"/>
  <c r="F77" i="3" s="1"/>
  <c r="U68" i="1"/>
  <c r="F69" i="3" s="1"/>
  <c r="U179" i="1"/>
  <c r="F180" i="3" s="1"/>
  <c r="U171" i="1"/>
  <c r="F172" i="3" s="1"/>
  <c r="U163" i="1"/>
  <c r="F164" i="3" s="1"/>
  <c r="U155" i="1"/>
  <c r="F156" i="3" s="1"/>
  <c r="U147" i="1"/>
  <c r="F148" i="3" s="1"/>
  <c r="U139" i="1"/>
  <c r="F140" i="3" s="1"/>
  <c r="U131" i="1"/>
  <c r="F132" i="3" s="1"/>
  <c r="U123" i="1"/>
  <c r="F124" i="3" s="1"/>
  <c r="U115" i="1"/>
  <c r="F116" i="3" s="1"/>
  <c r="U107" i="1"/>
  <c r="F108" i="3" s="1"/>
  <c r="U99" i="1"/>
  <c r="F100" i="3" s="1"/>
  <c r="U91" i="1"/>
  <c r="F92" i="3" s="1"/>
  <c r="U83" i="1"/>
  <c r="F84" i="3" s="1"/>
  <c r="U181" i="1"/>
  <c r="F182" i="3" s="1"/>
  <c r="U169" i="1"/>
  <c r="F170" i="3" s="1"/>
  <c r="U159" i="1"/>
  <c r="F160" i="3" s="1"/>
  <c r="U149" i="1"/>
  <c r="F150" i="3" s="1"/>
  <c r="U137" i="1"/>
  <c r="F138" i="3" s="1"/>
  <c r="U127" i="1"/>
  <c r="F128" i="3" s="1"/>
  <c r="U117" i="1"/>
  <c r="F118" i="3" s="1"/>
  <c r="U105" i="1"/>
  <c r="F106" i="3" s="1"/>
  <c r="U95" i="1"/>
  <c r="F96" i="3" s="1"/>
  <c r="U85" i="1"/>
  <c r="F86" i="3" s="1"/>
  <c r="U74" i="1"/>
  <c r="F75" i="3" s="1"/>
  <c r="U65" i="1"/>
  <c r="F66" i="3" s="1"/>
  <c r="U57" i="1"/>
  <c r="F58" i="3" s="1"/>
  <c r="U49" i="1"/>
  <c r="F50" i="3" s="1"/>
  <c r="U41" i="1"/>
  <c r="F42" i="3" s="1"/>
  <c r="U33" i="1"/>
  <c r="F34" i="3" s="1"/>
  <c r="U25" i="1"/>
  <c r="F26" i="3" s="1"/>
  <c r="U17" i="1"/>
  <c r="F18" i="3" s="1"/>
  <c r="U9" i="1"/>
  <c r="F10" i="3" s="1"/>
  <c r="U481" i="1"/>
  <c r="E189" i="3" s="1"/>
  <c r="U473" i="1"/>
  <c r="E181" i="3" s="1"/>
  <c r="U465" i="1"/>
  <c r="E173" i="3" s="1"/>
  <c r="U457" i="1"/>
  <c r="E165" i="3" s="1"/>
  <c r="U449" i="1"/>
  <c r="E157" i="3" s="1"/>
  <c r="U441" i="1"/>
  <c r="E149" i="3" s="1"/>
  <c r="U433" i="1"/>
  <c r="E141" i="3" s="1"/>
  <c r="U425" i="1"/>
  <c r="E133" i="3" s="1"/>
  <c r="U417" i="1"/>
  <c r="E125" i="3" s="1"/>
  <c r="U409" i="1"/>
  <c r="E117" i="3" s="1"/>
  <c r="U401" i="1"/>
  <c r="E109" i="3" s="1"/>
  <c r="U393" i="1"/>
  <c r="E101" i="3" s="1"/>
  <c r="U385" i="1"/>
  <c r="E93" i="3" s="1"/>
  <c r="U377" i="1"/>
  <c r="E85" i="3" s="1"/>
  <c r="U369" i="1"/>
  <c r="E77" i="3" s="1"/>
  <c r="U361" i="1"/>
  <c r="E69" i="3" s="1"/>
  <c r="U353" i="1"/>
  <c r="E61" i="3" s="1"/>
  <c r="U345" i="1"/>
  <c r="E53" i="3" s="1"/>
  <c r="U337" i="1"/>
  <c r="E45" i="3" s="1"/>
  <c r="U329" i="1"/>
  <c r="E37" i="3" s="1"/>
  <c r="U321" i="1"/>
  <c r="E29" i="3" s="1"/>
  <c r="U313" i="1"/>
  <c r="E21" i="3" s="1"/>
  <c r="U305" i="1"/>
  <c r="E13" i="3" s="1"/>
  <c r="U73" i="1"/>
  <c r="F74" i="3" s="1"/>
  <c r="U8" i="1"/>
  <c r="U472" i="1"/>
  <c r="E180" i="3" s="1"/>
  <c r="U456" i="1"/>
  <c r="E164" i="3" s="1"/>
  <c r="U448" i="1"/>
  <c r="E156" i="3" s="1"/>
  <c r="U432" i="1"/>
  <c r="E140" i="3" s="1"/>
  <c r="U424" i="1"/>
  <c r="E132" i="3" s="1"/>
  <c r="U416" i="1"/>
  <c r="E124" i="3" s="1"/>
  <c r="U400" i="1"/>
  <c r="E108" i="3" s="1"/>
  <c r="U392" i="1"/>
  <c r="E100" i="3" s="1"/>
  <c r="U384" i="1"/>
  <c r="E92" i="3" s="1"/>
  <c r="U376" i="1"/>
  <c r="E84" i="3" s="1"/>
  <c r="U368" i="1"/>
  <c r="E76" i="3" s="1"/>
  <c r="U360" i="1"/>
  <c r="E68" i="3" s="1"/>
  <c r="U352" i="1"/>
  <c r="E60" i="3" s="1"/>
  <c r="U344" i="1"/>
  <c r="E52" i="3" s="1"/>
  <c r="U336" i="1"/>
  <c r="E44" i="3" s="1"/>
  <c r="U328" i="1"/>
  <c r="E36" i="3" s="1"/>
  <c r="U320" i="1"/>
  <c r="E28" i="3" s="1"/>
  <c r="U312" i="1"/>
  <c r="E20" i="3" s="1"/>
  <c r="U304" i="1"/>
  <c r="E12" i="3" s="1"/>
  <c r="U178" i="1"/>
  <c r="F179" i="3" s="1"/>
  <c r="U168" i="1"/>
  <c r="F169" i="3" s="1"/>
  <c r="U158" i="1"/>
  <c r="F159" i="3" s="1"/>
  <c r="U146" i="1"/>
  <c r="F147" i="3" s="1"/>
  <c r="U136" i="1"/>
  <c r="F137" i="3" s="1"/>
  <c r="U126" i="1"/>
  <c r="F127" i="3" s="1"/>
  <c r="U114" i="1"/>
  <c r="F115" i="3" s="1"/>
  <c r="U104" i="1"/>
  <c r="F105" i="3" s="1"/>
  <c r="U94" i="1"/>
  <c r="F95" i="3" s="1"/>
  <c r="U82" i="1"/>
  <c r="F83" i="3" s="1"/>
  <c r="U64" i="1"/>
  <c r="F65" i="3" s="1"/>
  <c r="U56" i="1"/>
  <c r="F57" i="3" s="1"/>
  <c r="U48" i="1"/>
  <c r="F49" i="3" s="1"/>
  <c r="U40" i="1"/>
  <c r="F41" i="3" s="1"/>
  <c r="U32" i="1"/>
  <c r="F33" i="3" s="1"/>
  <c r="U24" i="1"/>
  <c r="F25" i="3" s="1"/>
  <c r="U16" i="1"/>
  <c r="F17" i="3" s="1"/>
  <c r="U480" i="1"/>
  <c r="E188" i="3" s="1"/>
  <c r="U464" i="1"/>
  <c r="E172" i="3" s="1"/>
  <c r="U440" i="1"/>
  <c r="E148" i="3" s="1"/>
  <c r="U408" i="1"/>
  <c r="E116" i="3" s="1"/>
  <c r="U176" i="1"/>
  <c r="F177" i="3" s="1"/>
  <c r="U166" i="1"/>
  <c r="F167" i="3" s="1"/>
  <c r="U154" i="1"/>
  <c r="F155" i="3" s="1"/>
  <c r="U144" i="1"/>
  <c r="F145" i="3" s="1"/>
  <c r="U134" i="1"/>
  <c r="F135" i="3" s="1"/>
  <c r="U122" i="1"/>
  <c r="F123" i="3" s="1"/>
  <c r="U112" i="1"/>
  <c r="F113" i="3" s="1"/>
  <c r="U102" i="1"/>
  <c r="F103" i="3" s="1"/>
  <c r="U90" i="1"/>
  <c r="F91" i="3" s="1"/>
  <c r="U80" i="1"/>
  <c r="F81" i="3" s="1"/>
  <c r="U71" i="1"/>
  <c r="F72" i="3" s="1"/>
  <c r="U62" i="1"/>
  <c r="F63" i="3" s="1"/>
  <c r="U54" i="1"/>
  <c r="F55" i="3" s="1"/>
  <c r="U46" i="1"/>
  <c r="F47" i="3" s="1"/>
  <c r="U38" i="1"/>
  <c r="F39" i="3" s="1"/>
  <c r="U30" i="1"/>
  <c r="F31" i="3" s="1"/>
  <c r="U22" i="1"/>
  <c r="F23" i="3" s="1"/>
  <c r="U14" i="1"/>
  <c r="F15" i="3" s="1"/>
  <c r="U486" i="1"/>
  <c r="E194" i="3" s="1"/>
  <c r="U478" i="1"/>
  <c r="E186" i="3" s="1"/>
  <c r="U470" i="1"/>
  <c r="E178" i="3" s="1"/>
  <c r="U462" i="1"/>
  <c r="E170" i="3" s="1"/>
  <c r="U454" i="1"/>
  <c r="E162" i="3" s="1"/>
  <c r="U446" i="1"/>
  <c r="E154" i="3" s="1"/>
  <c r="U438" i="1"/>
  <c r="E146" i="3" s="1"/>
  <c r="U430" i="1"/>
  <c r="E138" i="3" s="1"/>
  <c r="U422" i="1"/>
  <c r="E130" i="3" s="1"/>
  <c r="U414" i="1"/>
  <c r="E122" i="3" s="1"/>
  <c r="U406" i="1"/>
  <c r="E114" i="3" s="1"/>
  <c r="U398" i="1"/>
  <c r="E106" i="3" s="1"/>
  <c r="U390" i="1"/>
  <c r="E98" i="3" s="1"/>
  <c r="U382" i="1"/>
  <c r="E90" i="3" s="1"/>
  <c r="U374" i="1"/>
  <c r="E82" i="3" s="1"/>
  <c r="U366" i="1"/>
  <c r="E74" i="3" s="1"/>
  <c r="U358" i="1"/>
  <c r="E66" i="3" s="1"/>
  <c r="U350" i="1"/>
  <c r="E58" i="3" s="1"/>
  <c r="U342" i="1"/>
  <c r="E50" i="3" s="1"/>
  <c r="U334" i="1"/>
  <c r="E42" i="3" s="1"/>
  <c r="U326" i="1"/>
  <c r="E34" i="3" s="1"/>
  <c r="U318" i="1"/>
  <c r="E26" i="3" s="1"/>
  <c r="U310" i="1"/>
  <c r="E18" i="3" s="1"/>
  <c r="U302" i="1"/>
  <c r="E10" i="3" s="1"/>
  <c r="U153" i="1"/>
  <c r="F154" i="3" s="1"/>
  <c r="U111" i="1"/>
  <c r="F112" i="3" s="1"/>
  <c r="U89" i="1"/>
  <c r="F90" i="3" s="1"/>
  <c r="U70" i="1"/>
  <c r="F71" i="3" s="1"/>
  <c r="U53" i="1"/>
  <c r="F54" i="3" s="1"/>
  <c r="U37" i="1"/>
  <c r="F38" i="3" s="1"/>
  <c r="U29" i="1"/>
  <c r="F30" i="3" s="1"/>
  <c r="U13" i="1"/>
  <c r="F14" i="3" s="1"/>
  <c r="U477" i="1"/>
  <c r="E185" i="3" s="1"/>
  <c r="U461" i="1"/>
  <c r="E169" i="3" s="1"/>
  <c r="U445" i="1"/>
  <c r="E153" i="3" s="1"/>
  <c r="U437" i="1"/>
  <c r="E145" i="3" s="1"/>
  <c r="U421" i="1"/>
  <c r="E129" i="3" s="1"/>
  <c r="U405" i="1"/>
  <c r="E113" i="3" s="1"/>
  <c r="U389" i="1"/>
  <c r="E97" i="3" s="1"/>
  <c r="U381" i="1"/>
  <c r="E89" i="3" s="1"/>
  <c r="U365" i="1"/>
  <c r="E73" i="3" s="1"/>
  <c r="U341" i="1"/>
  <c r="E49" i="3" s="1"/>
  <c r="U325" i="1"/>
  <c r="E33" i="3" s="1"/>
  <c r="U175" i="1"/>
  <c r="F176" i="3" s="1"/>
  <c r="U165" i="1"/>
  <c r="F166" i="3" s="1"/>
  <c r="U143" i="1"/>
  <c r="F144" i="3" s="1"/>
  <c r="U133" i="1"/>
  <c r="F134" i="3" s="1"/>
  <c r="U121" i="1"/>
  <c r="F122" i="3" s="1"/>
  <c r="U101" i="1"/>
  <c r="F102" i="3" s="1"/>
  <c r="U79" i="1"/>
  <c r="F80" i="3" s="1"/>
  <c r="U61" i="1"/>
  <c r="F62" i="3" s="1"/>
  <c r="U45" i="1"/>
  <c r="F46" i="3" s="1"/>
  <c r="U21" i="1"/>
  <c r="F22" i="3" s="1"/>
  <c r="U485" i="1"/>
  <c r="E193" i="3" s="1"/>
  <c r="U469" i="1"/>
  <c r="E177" i="3" s="1"/>
  <c r="U453" i="1"/>
  <c r="E161" i="3" s="1"/>
  <c r="U429" i="1"/>
  <c r="E137" i="3" s="1"/>
  <c r="U413" i="1"/>
  <c r="E121" i="3" s="1"/>
  <c r="U397" i="1"/>
  <c r="E105" i="3" s="1"/>
  <c r="U373" i="1"/>
  <c r="E81" i="3" s="1"/>
  <c r="U357" i="1"/>
  <c r="E65" i="3" s="1"/>
  <c r="U349" i="1"/>
  <c r="E57" i="3" s="1"/>
  <c r="U333" i="1"/>
  <c r="E41" i="3" s="1"/>
  <c r="U317" i="1"/>
  <c r="E25" i="3" s="1"/>
  <c r="U309" i="1"/>
  <c r="E17" i="3" s="1"/>
  <c r="U173" i="1"/>
  <c r="F174" i="3" s="1"/>
  <c r="U151" i="1"/>
  <c r="F152" i="3" s="1"/>
  <c r="U129" i="1"/>
  <c r="F130" i="3" s="1"/>
  <c r="U109" i="1"/>
  <c r="F110" i="3" s="1"/>
  <c r="U87" i="1"/>
  <c r="F88" i="3" s="1"/>
  <c r="U67" i="1"/>
  <c r="F68" i="3" s="1"/>
  <c r="U51" i="1"/>
  <c r="F52" i="3" s="1"/>
  <c r="U35" i="1"/>
  <c r="F36" i="3" s="1"/>
  <c r="U19" i="1"/>
  <c r="F20" i="3" s="1"/>
  <c r="U483" i="1"/>
  <c r="E191" i="3" s="1"/>
  <c r="U467" i="1"/>
  <c r="E175" i="3" s="1"/>
  <c r="U451" i="1"/>
  <c r="E159" i="3" s="1"/>
  <c r="U435" i="1"/>
  <c r="E143" i="3" s="1"/>
  <c r="U419" i="1"/>
  <c r="E127" i="3" s="1"/>
  <c r="U403" i="1"/>
  <c r="E111" i="3" s="1"/>
  <c r="U387" i="1"/>
  <c r="E95" i="3" s="1"/>
  <c r="U371" i="1"/>
  <c r="E79" i="3" s="1"/>
  <c r="U355" i="1"/>
  <c r="E63" i="3" s="1"/>
  <c r="U339" i="1"/>
  <c r="E47" i="3" s="1"/>
  <c r="U323" i="1"/>
  <c r="E31" i="3" s="1"/>
  <c r="U307" i="1"/>
  <c r="E15" i="3" s="1"/>
  <c r="U170" i="1"/>
  <c r="F171" i="3" s="1"/>
  <c r="U150" i="1"/>
  <c r="F151" i="3" s="1"/>
  <c r="U128" i="1"/>
  <c r="F129" i="3" s="1"/>
  <c r="U106" i="1"/>
  <c r="F107" i="3" s="1"/>
  <c r="U86" i="1"/>
  <c r="F87" i="3" s="1"/>
  <c r="U66" i="1"/>
  <c r="F67" i="3" s="1"/>
  <c r="U50" i="1"/>
  <c r="F51" i="3" s="1"/>
  <c r="U34" i="1"/>
  <c r="F35" i="3" s="1"/>
  <c r="U18" i="1"/>
  <c r="F19" i="3" s="1"/>
  <c r="U482" i="1"/>
  <c r="E190" i="3" s="1"/>
  <c r="U466" i="1"/>
  <c r="E174" i="3" s="1"/>
  <c r="U450" i="1"/>
  <c r="E158" i="3" s="1"/>
  <c r="U434" i="1"/>
  <c r="E142" i="3" s="1"/>
  <c r="U418" i="1"/>
  <c r="E126" i="3" s="1"/>
  <c r="U402" i="1"/>
  <c r="E110" i="3" s="1"/>
  <c r="U386" i="1"/>
  <c r="E94" i="3" s="1"/>
  <c r="U370" i="1"/>
  <c r="E78" i="3" s="1"/>
  <c r="U354" i="1"/>
  <c r="E62" i="3" s="1"/>
  <c r="U338" i="1"/>
  <c r="E46" i="3" s="1"/>
  <c r="U322" i="1"/>
  <c r="E30" i="3" s="1"/>
  <c r="U306" i="1"/>
  <c r="E14" i="3" s="1"/>
  <c r="U167" i="1"/>
  <c r="F168" i="3" s="1"/>
  <c r="U145" i="1"/>
  <c r="F146" i="3" s="1"/>
  <c r="U125" i="1"/>
  <c r="F126" i="3" s="1"/>
  <c r="U103" i="1"/>
  <c r="F104" i="3" s="1"/>
  <c r="U81" i="1"/>
  <c r="F82" i="3" s="1"/>
  <c r="U63" i="1"/>
  <c r="F64" i="3" s="1"/>
  <c r="U47" i="1"/>
  <c r="F48" i="3" s="1"/>
  <c r="U31" i="1"/>
  <c r="F32" i="3" s="1"/>
  <c r="U15" i="1"/>
  <c r="F16" i="3" s="1"/>
  <c r="U479" i="1"/>
  <c r="E187" i="3" s="1"/>
  <c r="U463" i="1"/>
  <c r="E171" i="3" s="1"/>
  <c r="U447" i="1"/>
  <c r="E155" i="3" s="1"/>
  <c r="U431" i="1"/>
  <c r="E139" i="3" s="1"/>
  <c r="U415" i="1"/>
  <c r="E123" i="3" s="1"/>
  <c r="U399" i="1"/>
  <c r="E107" i="3" s="1"/>
  <c r="U383" i="1"/>
  <c r="E91" i="3" s="1"/>
  <c r="U367" i="1"/>
  <c r="E75" i="3" s="1"/>
  <c r="U351" i="1"/>
  <c r="E59" i="3" s="1"/>
  <c r="U335" i="1"/>
  <c r="E43" i="3" s="1"/>
  <c r="U319" i="1"/>
  <c r="E27" i="3" s="1"/>
  <c r="U303" i="1"/>
  <c r="E11" i="3" s="1"/>
  <c r="U177" i="1"/>
  <c r="F178" i="3" s="1"/>
  <c r="U135" i="1"/>
  <c r="F136" i="3" s="1"/>
  <c r="U93" i="1"/>
  <c r="F94" i="3" s="1"/>
  <c r="U39" i="1"/>
  <c r="F40" i="3" s="1"/>
  <c r="U471" i="1"/>
  <c r="E179" i="3" s="1"/>
  <c r="U407" i="1"/>
  <c r="E115" i="3" s="1"/>
  <c r="U311" i="1"/>
  <c r="E19" i="3" s="1"/>
  <c r="U162" i="1"/>
  <c r="F163" i="3" s="1"/>
  <c r="U142" i="1"/>
  <c r="F143" i="3" s="1"/>
  <c r="U120" i="1"/>
  <c r="F121" i="3" s="1"/>
  <c r="U98" i="1"/>
  <c r="F99" i="3" s="1"/>
  <c r="U78" i="1"/>
  <c r="F79" i="3" s="1"/>
  <c r="U60" i="1"/>
  <c r="F61" i="3" s="1"/>
  <c r="U44" i="1"/>
  <c r="F45" i="3" s="1"/>
  <c r="U28" i="1"/>
  <c r="F29" i="3" s="1"/>
  <c r="U12" i="1"/>
  <c r="F13" i="3" s="1"/>
  <c r="U476" i="1"/>
  <c r="E184" i="3" s="1"/>
  <c r="U460" i="1"/>
  <c r="E168" i="3" s="1"/>
  <c r="U444" i="1"/>
  <c r="E152" i="3" s="1"/>
  <c r="U428" i="1"/>
  <c r="E136" i="3" s="1"/>
  <c r="U412" i="1"/>
  <c r="E120" i="3" s="1"/>
  <c r="U396" i="1"/>
  <c r="E104" i="3" s="1"/>
  <c r="U380" i="1"/>
  <c r="E88" i="3" s="1"/>
  <c r="U364" i="1"/>
  <c r="E72" i="3" s="1"/>
  <c r="U348" i="1"/>
  <c r="E56" i="3" s="1"/>
  <c r="U332" i="1"/>
  <c r="E40" i="3" s="1"/>
  <c r="U316" i="1"/>
  <c r="E24" i="3" s="1"/>
  <c r="U182" i="1"/>
  <c r="F183" i="3" s="1"/>
  <c r="U138" i="1"/>
  <c r="F139" i="3" s="1"/>
  <c r="U118" i="1"/>
  <c r="F119" i="3" s="1"/>
  <c r="U75" i="1"/>
  <c r="F76" i="3" s="1"/>
  <c r="U26" i="1"/>
  <c r="F27" i="3" s="1"/>
  <c r="U474" i="1"/>
  <c r="E182" i="3" s="1"/>
  <c r="U442" i="1"/>
  <c r="E150" i="3" s="1"/>
  <c r="U410" i="1"/>
  <c r="E118" i="3" s="1"/>
  <c r="U378" i="1"/>
  <c r="E86" i="3" s="1"/>
  <c r="U330" i="1"/>
  <c r="E38" i="3" s="1"/>
  <c r="U157" i="1"/>
  <c r="F158" i="3" s="1"/>
  <c r="U72" i="1"/>
  <c r="F73" i="3" s="1"/>
  <c r="U487" i="1"/>
  <c r="E195" i="3" s="1"/>
  <c r="U439" i="1"/>
  <c r="E147" i="3" s="1"/>
  <c r="U391" i="1"/>
  <c r="E99" i="3" s="1"/>
  <c r="U343" i="1"/>
  <c r="E51" i="3" s="1"/>
  <c r="U110" i="1"/>
  <c r="F111" i="3" s="1"/>
  <c r="U20" i="1"/>
  <c r="F21" i="3" s="1"/>
  <c r="U452" i="1"/>
  <c r="E160" i="3" s="1"/>
  <c r="U404" i="1"/>
  <c r="E112" i="3" s="1"/>
  <c r="U372" i="1"/>
  <c r="E80" i="3" s="1"/>
  <c r="U308" i="1"/>
  <c r="E16" i="3" s="1"/>
  <c r="U183" i="1"/>
  <c r="F184" i="3" s="1"/>
  <c r="U161" i="1"/>
  <c r="F162" i="3" s="1"/>
  <c r="U141" i="1"/>
  <c r="F142" i="3" s="1"/>
  <c r="U119" i="1"/>
  <c r="F120" i="3" s="1"/>
  <c r="U97" i="1"/>
  <c r="F98" i="3" s="1"/>
  <c r="U77" i="1"/>
  <c r="F78" i="3" s="1"/>
  <c r="U59" i="1"/>
  <c r="F60" i="3" s="1"/>
  <c r="U43" i="1"/>
  <c r="F44" i="3" s="1"/>
  <c r="U27" i="1"/>
  <c r="F28" i="3" s="1"/>
  <c r="U11" i="1"/>
  <c r="F12" i="3" s="1"/>
  <c r="U475" i="1"/>
  <c r="E183" i="3" s="1"/>
  <c r="U459" i="1"/>
  <c r="E167" i="3" s="1"/>
  <c r="U443" i="1"/>
  <c r="E151" i="3" s="1"/>
  <c r="U427" i="1"/>
  <c r="E135" i="3" s="1"/>
  <c r="U411" i="1"/>
  <c r="E119" i="3" s="1"/>
  <c r="U395" i="1"/>
  <c r="E103" i="3" s="1"/>
  <c r="U379" i="1"/>
  <c r="E87" i="3" s="1"/>
  <c r="U363" i="1"/>
  <c r="E71" i="3" s="1"/>
  <c r="U347" i="1"/>
  <c r="E55" i="3" s="1"/>
  <c r="U331" i="1"/>
  <c r="E39" i="3" s="1"/>
  <c r="U315" i="1"/>
  <c r="E23" i="3" s="1"/>
  <c r="U160" i="1"/>
  <c r="F161" i="3" s="1"/>
  <c r="U96" i="1"/>
  <c r="F97" i="3" s="1"/>
  <c r="U58" i="1"/>
  <c r="F59" i="3" s="1"/>
  <c r="U42" i="1"/>
  <c r="F43" i="3" s="1"/>
  <c r="U10" i="1"/>
  <c r="F11" i="3" s="1"/>
  <c r="U458" i="1"/>
  <c r="E166" i="3" s="1"/>
  <c r="U426" i="1"/>
  <c r="E134" i="3" s="1"/>
  <c r="U394" i="1"/>
  <c r="E102" i="3" s="1"/>
  <c r="U346" i="1"/>
  <c r="E54" i="3" s="1"/>
  <c r="U314" i="1"/>
  <c r="E22" i="3" s="1"/>
  <c r="U113" i="1"/>
  <c r="F114" i="3" s="1"/>
  <c r="U55" i="1"/>
  <c r="F56" i="3" s="1"/>
  <c r="U23" i="1"/>
  <c r="F24" i="3" s="1"/>
  <c r="U455" i="1"/>
  <c r="E163" i="3" s="1"/>
  <c r="U423" i="1"/>
  <c r="E131" i="3" s="1"/>
  <c r="U375" i="1"/>
  <c r="E83" i="3" s="1"/>
  <c r="U327" i="1"/>
  <c r="E35" i="3" s="1"/>
  <c r="U152" i="1"/>
  <c r="F153" i="3" s="1"/>
  <c r="U88" i="1"/>
  <c r="F89" i="3" s="1"/>
  <c r="U52" i="1"/>
  <c r="F53" i="3" s="1"/>
  <c r="U484" i="1"/>
  <c r="E192" i="3" s="1"/>
  <c r="U436" i="1"/>
  <c r="E144" i="3" s="1"/>
  <c r="U388" i="1"/>
  <c r="E96" i="3" s="1"/>
  <c r="U356" i="1"/>
  <c r="E64" i="3" s="1"/>
  <c r="U324" i="1"/>
  <c r="E32" i="3" s="1"/>
  <c r="U362" i="1"/>
  <c r="E70" i="3" s="1"/>
  <c r="U359" i="1"/>
  <c r="E67" i="3" s="1"/>
  <c r="U174" i="1"/>
  <c r="F175" i="3" s="1"/>
  <c r="U130" i="1"/>
  <c r="F131" i="3" s="1"/>
  <c r="U69" i="1"/>
  <c r="F70" i="3" s="1"/>
  <c r="U36" i="1"/>
  <c r="F37" i="3" s="1"/>
  <c r="U468" i="1"/>
  <c r="E176" i="3" s="1"/>
  <c r="U420" i="1"/>
  <c r="E128" i="3" s="1"/>
  <c r="U340" i="1"/>
  <c r="E48" i="3" s="1"/>
  <c r="U509" i="1"/>
  <c r="E217" i="3" s="1"/>
  <c r="U493" i="1"/>
  <c r="E201" i="3" s="1"/>
  <c r="U501" i="1"/>
  <c r="E209" i="3" s="1"/>
  <c r="U525" i="1"/>
  <c r="E233" i="3" s="1"/>
  <c r="U533" i="1"/>
  <c r="E241" i="3" s="1"/>
  <c r="U541" i="1"/>
  <c r="E249" i="3" s="1"/>
  <c r="U502" i="1"/>
  <c r="E210" i="3" s="1"/>
  <c r="U518" i="1"/>
  <c r="E226" i="3" s="1"/>
  <c r="U534" i="1"/>
  <c r="E242" i="3" s="1"/>
  <c r="U495" i="1"/>
  <c r="E203" i="3" s="1"/>
  <c r="U519" i="1"/>
  <c r="E227" i="3" s="1"/>
  <c r="U543" i="1"/>
  <c r="E251" i="3" s="1"/>
  <c r="U488" i="1"/>
  <c r="E196" i="3" s="1"/>
  <c r="U496" i="1"/>
  <c r="E204" i="3" s="1"/>
  <c r="U504" i="1"/>
  <c r="E212" i="3" s="1"/>
  <c r="U512" i="1"/>
  <c r="E220" i="3" s="1"/>
  <c r="U520" i="1"/>
  <c r="E228" i="3" s="1"/>
  <c r="U528" i="1"/>
  <c r="E236" i="3" s="1"/>
  <c r="U536" i="1"/>
  <c r="E244" i="3" s="1"/>
  <c r="U489" i="1"/>
  <c r="E197" i="3" s="1"/>
  <c r="U497" i="1"/>
  <c r="E205" i="3" s="1"/>
  <c r="U505" i="1"/>
  <c r="E213" i="3" s="1"/>
  <c r="U513" i="1"/>
  <c r="E221" i="3" s="1"/>
  <c r="U521" i="1"/>
  <c r="E229" i="3" s="1"/>
  <c r="U529" i="1"/>
  <c r="E237" i="3" s="1"/>
  <c r="U537" i="1"/>
  <c r="E245" i="3" s="1"/>
  <c r="U494" i="1"/>
  <c r="E202" i="3" s="1"/>
  <c r="U510" i="1"/>
  <c r="E218" i="3" s="1"/>
  <c r="U526" i="1"/>
  <c r="E234" i="3" s="1"/>
  <c r="U542" i="1"/>
  <c r="E250" i="3" s="1"/>
  <c r="U503" i="1"/>
  <c r="E211" i="3" s="1"/>
  <c r="U535" i="1"/>
  <c r="E243" i="3" s="1"/>
  <c r="U490" i="1"/>
  <c r="E198" i="3" s="1"/>
  <c r="U498" i="1"/>
  <c r="E206" i="3" s="1"/>
  <c r="U506" i="1"/>
  <c r="E214" i="3" s="1"/>
  <c r="U514" i="1"/>
  <c r="E222" i="3" s="1"/>
  <c r="U522" i="1"/>
  <c r="E230" i="3" s="1"/>
  <c r="U530" i="1"/>
  <c r="E238" i="3" s="1"/>
  <c r="U538" i="1"/>
  <c r="E246" i="3" s="1"/>
  <c r="U491" i="1"/>
  <c r="E199" i="3" s="1"/>
  <c r="U499" i="1"/>
  <c r="E207" i="3" s="1"/>
  <c r="U507" i="1"/>
  <c r="E215" i="3" s="1"/>
  <c r="U515" i="1"/>
  <c r="E223" i="3" s="1"/>
  <c r="U523" i="1"/>
  <c r="E231" i="3" s="1"/>
  <c r="U531" i="1"/>
  <c r="E239" i="3" s="1"/>
  <c r="U539" i="1"/>
  <c r="E247" i="3" s="1"/>
  <c r="U301" i="1"/>
  <c r="U511" i="1"/>
  <c r="E219" i="3" s="1"/>
  <c r="U527" i="1"/>
  <c r="E235" i="3" s="1"/>
  <c r="U492" i="1"/>
  <c r="E200" i="3" s="1"/>
  <c r="U500" i="1"/>
  <c r="E208" i="3" s="1"/>
  <c r="U508" i="1"/>
  <c r="E216" i="3" s="1"/>
  <c r="U516" i="1"/>
  <c r="E224" i="3" s="1"/>
  <c r="U524" i="1"/>
  <c r="E232" i="3" s="1"/>
  <c r="U532" i="1"/>
  <c r="E240" i="3" s="1"/>
  <c r="U540" i="1"/>
  <c r="E248" i="3" s="1"/>
  <c r="F16" i="4"/>
  <c r="F10" i="4"/>
  <c r="F19" i="4"/>
  <c r="F12" i="4"/>
  <c r="F20" i="4"/>
  <c r="F17" i="4"/>
  <c r="D6" i="4" s="1"/>
  <c r="F4" i="3" s="1"/>
  <c r="F11" i="4"/>
  <c r="F13" i="4"/>
  <c r="F18" i="4"/>
  <c r="F14" i="4"/>
  <c r="U300" i="1" l="1"/>
  <c r="E9" i="3"/>
  <c r="H255" i="3"/>
  <c r="G255" i="3"/>
  <c r="I255" i="3"/>
  <c r="J255" i="3" s="1"/>
  <c r="H256" i="3"/>
  <c r="I256" i="3"/>
  <c r="J256" i="3" s="1"/>
  <c r="G256" i="3"/>
  <c r="I265" i="3"/>
  <c r="J265" i="3" s="1"/>
  <c r="H265" i="3"/>
  <c r="G265" i="3"/>
  <c r="G245" i="3"/>
  <c r="I245" i="3"/>
  <c r="J245" i="3" s="1"/>
  <c r="H245" i="3"/>
  <c r="G233" i="3"/>
  <c r="H233" i="3"/>
  <c r="I233" i="3"/>
  <c r="J233" i="3" s="1"/>
  <c r="G234" i="3"/>
  <c r="I234" i="3"/>
  <c r="J234" i="3" s="1"/>
  <c r="H234" i="3"/>
  <c r="G246" i="3"/>
  <c r="H246" i="3"/>
  <c r="I246" i="3"/>
  <c r="J246" i="3" s="1"/>
  <c r="G235" i="3"/>
  <c r="H235" i="3"/>
  <c r="I235" i="3"/>
  <c r="J235" i="3" s="1"/>
  <c r="I243" i="3"/>
  <c r="J243" i="3" s="1"/>
  <c r="G243" i="3"/>
  <c r="H243" i="3"/>
  <c r="H244" i="3"/>
  <c r="I244" i="3"/>
  <c r="J244" i="3" s="1"/>
  <c r="G244" i="3"/>
  <c r="I247" i="3"/>
  <c r="J247" i="3" s="1"/>
  <c r="H247" i="3"/>
  <c r="G247" i="3"/>
  <c r="H266" i="3"/>
  <c r="I266" i="3"/>
  <c r="J266" i="3" s="1"/>
  <c r="G266" i="3"/>
  <c r="G240" i="3"/>
  <c r="H240" i="3"/>
  <c r="I240" i="3"/>
  <c r="J240" i="3" s="1"/>
  <c r="H276" i="3"/>
  <c r="G276" i="3"/>
  <c r="I276" i="3"/>
  <c r="J276" i="3" s="1"/>
  <c r="I232" i="3"/>
  <c r="J232" i="3" s="1"/>
  <c r="G232" i="3"/>
  <c r="H232" i="3"/>
  <c r="H275" i="3"/>
  <c r="G275" i="3"/>
  <c r="I275" i="3"/>
  <c r="J275" i="3" s="1"/>
  <c r="I253" i="3"/>
  <c r="J253" i="3" s="1"/>
  <c r="G253" i="3"/>
  <c r="H253" i="3"/>
  <c r="H254" i="3"/>
  <c r="I254" i="3"/>
  <c r="J254" i="3" s="1"/>
  <c r="G254" i="3"/>
  <c r="I277" i="3"/>
  <c r="J277" i="3" s="1"/>
  <c r="G277" i="3"/>
  <c r="H277" i="3"/>
  <c r="G239" i="3"/>
  <c r="I239" i="3"/>
  <c r="J239" i="3" s="1"/>
  <c r="H239" i="3"/>
  <c r="H250" i="3"/>
  <c r="G250" i="3"/>
  <c r="I250" i="3"/>
  <c r="J250" i="3" s="1"/>
  <c r="G241" i="3"/>
  <c r="I241" i="3"/>
  <c r="J241" i="3" s="1"/>
  <c r="H241" i="3"/>
  <c r="G242" i="3"/>
  <c r="H242" i="3"/>
  <c r="I242" i="3"/>
  <c r="J242" i="3" s="1"/>
  <c r="H263" i="3"/>
  <c r="G263" i="3"/>
  <c r="I263" i="3"/>
  <c r="J263" i="3" s="1"/>
  <c r="H264" i="3"/>
  <c r="G264" i="3"/>
  <c r="I264" i="3"/>
  <c r="J264" i="3" s="1"/>
  <c r="I287" i="3"/>
  <c r="J287" i="3" s="1"/>
  <c r="H287" i="3"/>
  <c r="G287" i="3"/>
  <c r="G249" i="3"/>
  <c r="H249" i="3"/>
  <c r="I249" i="3"/>
  <c r="J249" i="3" s="1"/>
  <c r="H267" i="3"/>
  <c r="G267" i="3"/>
  <c r="I267" i="3"/>
  <c r="J267" i="3" s="1"/>
  <c r="H260" i="3"/>
  <c r="I260" i="3"/>
  <c r="J260" i="3" s="1"/>
  <c r="G260" i="3"/>
  <c r="I257" i="3"/>
  <c r="J257" i="3" s="1"/>
  <c r="H257" i="3"/>
  <c r="G257" i="3"/>
  <c r="H251" i="3"/>
  <c r="G251" i="3"/>
  <c r="I251" i="3"/>
  <c r="J251" i="3" s="1"/>
  <c r="G237" i="3"/>
  <c r="I237" i="3"/>
  <c r="J237" i="3" s="1"/>
  <c r="H237" i="3"/>
  <c r="H252" i="3"/>
  <c r="I252" i="3"/>
  <c r="J252" i="3" s="1"/>
  <c r="G252" i="3"/>
  <c r="H236" i="3"/>
  <c r="G236" i="3"/>
  <c r="I236" i="3"/>
  <c r="J236" i="3" s="1"/>
  <c r="I273" i="3"/>
  <c r="J273" i="3" s="1"/>
  <c r="G273" i="3"/>
  <c r="H273" i="3"/>
  <c r="H274" i="3"/>
  <c r="G274" i="3"/>
  <c r="I274" i="3"/>
  <c r="J274" i="3" s="1"/>
  <c r="H259" i="3"/>
  <c r="G259" i="3"/>
  <c r="I259" i="3"/>
  <c r="J259" i="3" s="1"/>
  <c r="H270" i="3"/>
  <c r="I270" i="3"/>
  <c r="J270" i="3" s="1"/>
  <c r="G270" i="3"/>
  <c r="I261" i="3"/>
  <c r="J261" i="3" s="1"/>
  <c r="H261" i="3"/>
  <c r="G261" i="3"/>
  <c r="H262" i="3"/>
  <c r="I262" i="3"/>
  <c r="J262" i="3" s="1"/>
  <c r="G262" i="3"/>
  <c r="U7" i="1"/>
  <c r="F9" i="3"/>
  <c r="G286" i="3"/>
  <c r="H286" i="3"/>
  <c r="I286" i="3"/>
  <c r="J286" i="3" s="1"/>
  <c r="I283" i="3"/>
  <c r="J283" i="3" s="1"/>
  <c r="H283" i="3"/>
  <c r="G283" i="3"/>
  <c r="H284" i="3"/>
  <c r="G284" i="3"/>
  <c r="I284" i="3"/>
  <c r="J284" i="3" s="1"/>
  <c r="G248" i="3"/>
  <c r="I248" i="3"/>
  <c r="J248" i="3" s="1"/>
  <c r="H248" i="3"/>
  <c r="I269" i="3"/>
  <c r="J269" i="3" s="1"/>
  <c r="H269" i="3"/>
  <c r="G269" i="3"/>
  <c r="H288" i="3"/>
  <c r="G288" i="3"/>
  <c r="I288" i="3"/>
  <c r="J288" i="3" s="1"/>
  <c r="H280" i="3"/>
  <c r="G280" i="3"/>
  <c r="I280" i="3"/>
  <c r="J280" i="3" s="1"/>
  <c r="G238" i="3"/>
  <c r="I238" i="3"/>
  <c r="J238" i="3" s="1"/>
  <c r="H238" i="3"/>
  <c r="H271" i="3"/>
  <c r="G271" i="3"/>
  <c r="I271" i="3"/>
  <c r="J271" i="3" s="1"/>
  <c r="H272" i="3"/>
  <c r="G272" i="3"/>
  <c r="I272" i="3"/>
  <c r="J272" i="3" s="1"/>
  <c r="H278" i="3"/>
  <c r="G278" i="3"/>
  <c r="I278" i="3"/>
  <c r="J278" i="3" s="1"/>
  <c r="H279" i="3"/>
  <c r="G279" i="3"/>
  <c r="I279" i="3"/>
  <c r="J279" i="3" s="1"/>
  <c r="H290" i="3"/>
  <c r="G290" i="3"/>
  <c r="I290" i="3"/>
  <c r="J290" i="3" s="1"/>
  <c r="H268" i="3"/>
  <c r="I268" i="3"/>
  <c r="J268" i="3" s="1"/>
  <c r="G268" i="3"/>
  <c r="I281" i="3"/>
  <c r="J281" i="3" s="1"/>
  <c r="G281" i="3"/>
  <c r="H281" i="3"/>
  <c r="H258" i="3"/>
  <c r="I258" i="3"/>
  <c r="J258" i="3" s="1"/>
  <c r="G258" i="3"/>
  <c r="H282" i="3"/>
  <c r="G282" i="3"/>
  <c r="I282" i="3"/>
  <c r="J282" i="3" s="1"/>
  <c r="L289" i="3"/>
  <c r="L279" i="3"/>
  <c r="L269" i="3"/>
  <c r="L259" i="3"/>
  <c r="L249" i="3"/>
  <c r="L239" i="3"/>
  <c r="L229" i="3"/>
  <c r="L219" i="3"/>
  <c r="L209" i="3"/>
  <c r="L199" i="3"/>
  <c r="L189" i="3"/>
  <c r="L179" i="3"/>
  <c r="L169" i="3"/>
  <c r="L159" i="3"/>
  <c r="L149" i="3"/>
  <c r="L139" i="3"/>
  <c r="L129" i="3"/>
  <c r="L119" i="3"/>
  <c r="L109" i="3"/>
  <c r="L99" i="3"/>
  <c r="L89" i="3"/>
  <c r="L79" i="3"/>
  <c r="L69" i="3"/>
  <c r="L59" i="3"/>
  <c r="L49" i="3"/>
  <c r="L39" i="3"/>
  <c r="L282" i="3"/>
  <c r="L271" i="3"/>
  <c r="L260" i="3"/>
  <c r="L248" i="3"/>
  <c r="L237" i="3"/>
  <c r="L226" i="3"/>
  <c r="L215" i="3"/>
  <c r="L204" i="3"/>
  <c r="L193" i="3"/>
  <c r="L182" i="3"/>
  <c r="L171" i="3"/>
  <c r="L160" i="3"/>
  <c r="L148" i="3"/>
  <c r="L137" i="3"/>
  <c r="L126" i="3"/>
  <c r="L115" i="3"/>
  <c r="L104" i="3"/>
  <c r="L93" i="3"/>
  <c r="L82" i="3"/>
  <c r="L71" i="3"/>
  <c r="L60" i="3"/>
  <c r="L48" i="3"/>
  <c r="L37" i="3"/>
  <c r="L27" i="3"/>
  <c r="L17" i="3"/>
  <c r="K290" i="3"/>
  <c r="K280" i="3"/>
  <c r="K270" i="3"/>
  <c r="K260" i="3"/>
  <c r="K250" i="3"/>
  <c r="K240" i="3"/>
  <c r="K230" i="3"/>
  <c r="K220" i="3"/>
  <c r="K210" i="3"/>
  <c r="K200" i="3"/>
  <c r="K190" i="3"/>
  <c r="K180" i="3"/>
  <c r="K170" i="3"/>
  <c r="K160" i="3"/>
  <c r="K150" i="3"/>
  <c r="K140" i="3"/>
  <c r="K130" i="3"/>
  <c r="K120" i="3"/>
  <c r="K110" i="3"/>
  <c r="K100" i="3"/>
  <c r="K90" i="3"/>
  <c r="K80" i="3"/>
  <c r="K70" i="3"/>
  <c r="K60" i="3"/>
  <c r="K50" i="3"/>
  <c r="K40" i="3"/>
  <c r="K30" i="3"/>
  <c r="K20" i="3"/>
  <c r="L284" i="3"/>
  <c r="L272" i="3"/>
  <c r="L258" i="3"/>
  <c r="L246" i="3"/>
  <c r="L234" i="3"/>
  <c r="L222" i="3"/>
  <c r="L210" i="3"/>
  <c r="L197" i="3"/>
  <c r="L185" i="3"/>
  <c r="L173" i="3"/>
  <c r="L161" i="3"/>
  <c r="L147" i="3"/>
  <c r="L135" i="3"/>
  <c r="L123" i="3"/>
  <c r="L111" i="3"/>
  <c r="L98" i="3"/>
  <c r="L86" i="3"/>
  <c r="L74" i="3"/>
  <c r="L62" i="3"/>
  <c r="L50" i="3"/>
  <c r="L36" i="3"/>
  <c r="L25" i="3"/>
  <c r="L14" i="3"/>
  <c r="K286" i="3"/>
  <c r="K275" i="3"/>
  <c r="K264" i="3"/>
  <c r="K253" i="3"/>
  <c r="K242" i="3"/>
  <c r="K231" i="3"/>
  <c r="K219" i="3"/>
  <c r="K208" i="3"/>
  <c r="K197" i="3"/>
  <c r="K186" i="3"/>
  <c r="K175" i="3"/>
  <c r="K164" i="3"/>
  <c r="K153" i="3"/>
  <c r="K142" i="3"/>
  <c r="K131" i="3"/>
  <c r="K119" i="3"/>
  <c r="K108" i="3"/>
  <c r="K97" i="3"/>
  <c r="K86" i="3"/>
  <c r="K75" i="3"/>
  <c r="K64" i="3"/>
  <c r="K53" i="3"/>
  <c r="K42" i="3"/>
  <c r="K31" i="3"/>
  <c r="K19" i="3"/>
  <c r="K9" i="3"/>
  <c r="L291" i="3"/>
  <c r="L278" i="3"/>
  <c r="L266" i="3"/>
  <c r="L254" i="3"/>
  <c r="L242" i="3"/>
  <c r="L230" i="3"/>
  <c r="L217" i="3"/>
  <c r="L205" i="3"/>
  <c r="L192" i="3"/>
  <c r="L180" i="3"/>
  <c r="L167" i="3"/>
  <c r="L155" i="3"/>
  <c r="L143" i="3"/>
  <c r="L131" i="3"/>
  <c r="L118" i="3"/>
  <c r="L106" i="3"/>
  <c r="L94" i="3"/>
  <c r="L81" i="3"/>
  <c r="L68" i="3"/>
  <c r="L56" i="3"/>
  <c r="L44" i="3"/>
  <c r="L32" i="3"/>
  <c r="L21" i="3"/>
  <c r="L10" i="3"/>
  <c r="K282" i="3"/>
  <c r="K271" i="3"/>
  <c r="K259" i="3"/>
  <c r="K248" i="3"/>
  <c r="K237" i="3"/>
  <c r="K226" i="3"/>
  <c r="K215" i="3"/>
  <c r="K204" i="3"/>
  <c r="K193" i="3"/>
  <c r="K182" i="3"/>
  <c r="K171" i="3"/>
  <c r="K159" i="3"/>
  <c r="K148" i="3"/>
  <c r="K137" i="3"/>
  <c r="K126" i="3"/>
  <c r="K115" i="3"/>
  <c r="K104" i="3"/>
  <c r="K93" i="3"/>
  <c r="K82" i="3"/>
  <c r="K71" i="3"/>
  <c r="K59" i="3"/>
  <c r="K48" i="3"/>
  <c r="K37" i="3"/>
  <c r="K26" i="3"/>
  <c r="K15" i="3"/>
  <c r="L290" i="3"/>
  <c r="L277" i="3"/>
  <c r="L265" i="3"/>
  <c r="L253" i="3"/>
  <c r="L241" i="3"/>
  <c r="L228" i="3"/>
  <c r="L216" i="3"/>
  <c r="L203" i="3"/>
  <c r="L191" i="3"/>
  <c r="L166" i="3"/>
  <c r="L154" i="3"/>
  <c r="L281" i="3"/>
  <c r="L263" i="3"/>
  <c r="L245" i="3"/>
  <c r="L227" i="3"/>
  <c r="L211" i="3"/>
  <c r="L194" i="3"/>
  <c r="L176" i="3"/>
  <c r="L158" i="3"/>
  <c r="L142" i="3"/>
  <c r="L127" i="3"/>
  <c r="L112" i="3"/>
  <c r="L96" i="3"/>
  <c r="L80" i="3"/>
  <c r="L65" i="3"/>
  <c r="L51" i="3"/>
  <c r="L34" i="3"/>
  <c r="L20" i="3"/>
  <c r="K289" i="3"/>
  <c r="K276" i="3"/>
  <c r="K262" i="3"/>
  <c r="K247" i="3"/>
  <c r="K234" i="3"/>
  <c r="K221" i="3"/>
  <c r="K206" i="3"/>
  <c r="K192" i="3"/>
  <c r="K178" i="3"/>
  <c r="K165" i="3"/>
  <c r="K151" i="3"/>
  <c r="K136" i="3"/>
  <c r="K123" i="3"/>
  <c r="K109" i="3"/>
  <c r="K95" i="3"/>
  <c r="K81" i="3"/>
  <c r="K67" i="3"/>
  <c r="K54" i="3"/>
  <c r="K39" i="3"/>
  <c r="K25" i="3"/>
  <c r="K12" i="3"/>
  <c r="L108" i="3"/>
  <c r="K176" i="3"/>
  <c r="L280" i="3"/>
  <c r="L262" i="3"/>
  <c r="L244" i="3"/>
  <c r="L225" i="3"/>
  <c r="L208" i="3"/>
  <c r="L190" i="3"/>
  <c r="L175" i="3"/>
  <c r="L157" i="3"/>
  <c r="L141" i="3"/>
  <c r="L125" i="3"/>
  <c r="L110" i="3"/>
  <c r="L95" i="3"/>
  <c r="L78" i="3"/>
  <c r="L64" i="3"/>
  <c r="L47" i="3"/>
  <c r="L33" i="3"/>
  <c r="L19" i="3"/>
  <c r="K288" i="3"/>
  <c r="K274" i="3"/>
  <c r="K261" i="3"/>
  <c r="K246" i="3"/>
  <c r="K233" i="3"/>
  <c r="K218" i="3"/>
  <c r="K205" i="3"/>
  <c r="K191" i="3"/>
  <c r="K177" i="3"/>
  <c r="K163" i="3"/>
  <c r="K149" i="3"/>
  <c r="K135" i="3"/>
  <c r="K122" i="3"/>
  <c r="K107" i="3"/>
  <c r="K94" i="3"/>
  <c r="K79" i="3"/>
  <c r="K66" i="3"/>
  <c r="K52" i="3"/>
  <c r="K38" i="3"/>
  <c r="K24" i="3"/>
  <c r="K11" i="3"/>
  <c r="L261" i="3"/>
  <c r="L77" i="3"/>
  <c r="K217" i="3"/>
  <c r="K10" i="3"/>
  <c r="L275" i="3"/>
  <c r="L257" i="3"/>
  <c r="L240" i="3"/>
  <c r="L223" i="3"/>
  <c r="L206" i="3"/>
  <c r="L187" i="3"/>
  <c r="L172" i="3"/>
  <c r="L153" i="3"/>
  <c r="L138" i="3"/>
  <c r="L122" i="3"/>
  <c r="L107" i="3"/>
  <c r="L91" i="3"/>
  <c r="L76" i="3"/>
  <c r="L61" i="3"/>
  <c r="L45" i="3"/>
  <c r="L30" i="3"/>
  <c r="L16" i="3"/>
  <c r="K285" i="3"/>
  <c r="K272" i="3"/>
  <c r="K257" i="3"/>
  <c r="K244" i="3"/>
  <c r="K229" i="3"/>
  <c r="K216" i="3"/>
  <c r="K202" i="3"/>
  <c r="K188" i="3"/>
  <c r="K174" i="3"/>
  <c r="K161" i="3"/>
  <c r="K146" i="3"/>
  <c r="K133" i="3"/>
  <c r="K118" i="3"/>
  <c r="K105" i="3"/>
  <c r="K91" i="3"/>
  <c r="K77" i="3"/>
  <c r="K63" i="3"/>
  <c r="K49" i="3"/>
  <c r="K35" i="3"/>
  <c r="K22" i="3"/>
  <c r="L274" i="3"/>
  <c r="L256" i="3"/>
  <c r="L238" i="3"/>
  <c r="L221" i="3"/>
  <c r="L202" i="3"/>
  <c r="L186" i="3"/>
  <c r="L170" i="3"/>
  <c r="L152" i="3"/>
  <c r="L136" i="3"/>
  <c r="L121" i="3"/>
  <c r="L105" i="3"/>
  <c r="L90" i="3"/>
  <c r="L75" i="3"/>
  <c r="L58" i="3"/>
  <c r="L43" i="3"/>
  <c r="L29" i="3"/>
  <c r="L15" i="3"/>
  <c r="K284" i="3"/>
  <c r="K269" i="3"/>
  <c r="K256" i="3"/>
  <c r="K243" i="3"/>
  <c r="K228" i="3"/>
  <c r="K214" i="3"/>
  <c r="K201" i="3"/>
  <c r="K187" i="3"/>
  <c r="K173" i="3"/>
  <c r="K158" i="3"/>
  <c r="K145" i="3"/>
  <c r="K132" i="3"/>
  <c r="K117" i="3"/>
  <c r="K103" i="3"/>
  <c r="K89" i="3"/>
  <c r="K76" i="3"/>
  <c r="K62" i="3"/>
  <c r="K47" i="3"/>
  <c r="K34" i="3"/>
  <c r="K21" i="3"/>
  <c r="L287" i="3"/>
  <c r="L270" i="3"/>
  <c r="L252" i="3"/>
  <c r="L235" i="3"/>
  <c r="L218" i="3"/>
  <c r="L200" i="3"/>
  <c r="L183" i="3"/>
  <c r="L165" i="3"/>
  <c r="L150" i="3"/>
  <c r="L133" i="3"/>
  <c r="L117" i="3"/>
  <c r="L102" i="3"/>
  <c r="L87" i="3"/>
  <c r="L72" i="3"/>
  <c r="L55" i="3"/>
  <c r="L41" i="3"/>
  <c r="L26" i="3"/>
  <c r="L12" i="3"/>
  <c r="K281" i="3"/>
  <c r="K267" i="3"/>
  <c r="K254" i="3"/>
  <c r="O254" i="3" s="1"/>
  <c r="P254" i="3" s="1"/>
  <c r="K239" i="3"/>
  <c r="K225" i="3"/>
  <c r="K212" i="3"/>
  <c r="K198" i="3"/>
  <c r="K184" i="3"/>
  <c r="K169" i="3"/>
  <c r="K156" i="3"/>
  <c r="K128" i="3"/>
  <c r="K114" i="3"/>
  <c r="K101" i="3"/>
  <c r="K87" i="3"/>
  <c r="K73" i="3"/>
  <c r="K58" i="3"/>
  <c r="K45" i="3"/>
  <c r="K32" i="3"/>
  <c r="K17" i="3"/>
  <c r="K162" i="3"/>
  <c r="K92" i="3"/>
  <c r="K51" i="3"/>
  <c r="L288" i="3"/>
  <c r="L273" i="3"/>
  <c r="L255" i="3"/>
  <c r="L236" i="3"/>
  <c r="L220" i="3"/>
  <c r="L201" i="3"/>
  <c r="L184" i="3"/>
  <c r="L168" i="3"/>
  <c r="L151" i="3"/>
  <c r="L134" i="3"/>
  <c r="L120" i="3"/>
  <c r="L103" i="3"/>
  <c r="L88" i="3"/>
  <c r="L73" i="3"/>
  <c r="L57" i="3"/>
  <c r="L42" i="3"/>
  <c r="L28" i="3"/>
  <c r="L13" i="3"/>
  <c r="K283" i="3"/>
  <c r="K268" i="3"/>
  <c r="K255" i="3"/>
  <c r="K241" i="3"/>
  <c r="K227" i="3"/>
  <c r="K213" i="3"/>
  <c r="K199" i="3"/>
  <c r="K185" i="3"/>
  <c r="K172" i="3"/>
  <c r="K157" i="3"/>
  <c r="K144" i="3"/>
  <c r="K129" i="3"/>
  <c r="K116" i="3"/>
  <c r="K102" i="3"/>
  <c r="K88" i="3"/>
  <c r="K74" i="3"/>
  <c r="K61" i="3"/>
  <c r="K46" i="3"/>
  <c r="K33" i="3"/>
  <c r="K18" i="3"/>
  <c r="K143" i="3"/>
  <c r="L286" i="3"/>
  <c r="L268" i="3"/>
  <c r="L251" i="3"/>
  <c r="L233" i="3"/>
  <c r="L214" i="3"/>
  <c r="L198" i="3"/>
  <c r="L181" i="3"/>
  <c r="L164" i="3"/>
  <c r="L146" i="3"/>
  <c r="L132" i="3"/>
  <c r="L116" i="3"/>
  <c r="L101" i="3"/>
  <c r="L85" i="3"/>
  <c r="L70" i="3"/>
  <c r="L54" i="3"/>
  <c r="L40" i="3"/>
  <c r="L24" i="3"/>
  <c r="L11" i="3"/>
  <c r="K279" i="3"/>
  <c r="K266" i="3"/>
  <c r="M266" i="3" s="1"/>
  <c r="K252" i="3"/>
  <c r="K238" i="3"/>
  <c r="K224" i="3"/>
  <c r="K211" i="3"/>
  <c r="K196" i="3"/>
  <c r="K183" i="3"/>
  <c r="K168" i="3"/>
  <c r="K155" i="3"/>
  <c r="K141" i="3"/>
  <c r="K127" i="3"/>
  <c r="K113" i="3"/>
  <c r="K99" i="3"/>
  <c r="K85" i="3"/>
  <c r="K72" i="3"/>
  <c r="K57" i="3"/>
  <c r="K44" i="3"/>
  <c r="K29" i="3"/>
  <c r="K16" i="3"/>
  <c r="L196" i="3"/>
  <c r="L163" i="3"/>
  <c r="L130" i="3"/>
  <c r="L114" i="3"/>
  <c r="L100" i="3"/>
  <c r="L84" i="3"/>
  <c r="L67" i="3"/>
  <c r="L38" i="3"/>
  <c r="L23" i="3"/>
  <c r="L9" i="3"/>
  <c r="K278" i="3"/>
  <c r="M278" i="3" s="1"/>
  <c r="K265" i="3"/>
  <c r="K251" i="3"/>
  <c r="K236" i="3"/>
  <c r="K209" i="3"/>
  <c r="K195" i="3"/>
  <c r="K181" i="3"/>
  <c r="K167" i="3"/>
  <c r="K154" i="3"/>
  <c r="K139" i="3"/>
  <c r="K125" i="3"/>
  <c r="K112" i="3"/>
  <c r="K98" i="3"/>
  <c r="K84" i="3"/>
  <c r="K69" i="3"/>
  <c r="K43" i="3"/>
  <c r="K28" i="3"/>
  <c r="K14" i="3"/>
  <c r="L283" i="3"/>
  <c r="L264" i="3"/>
  <c r="L247" i="3"/>
  <c r="L212" i="3"/>
  <c r="L195" i="3"/>
  <c r="L177" i="3"/>
  <c r="L162" i="3"/>
  <c r="L128" i="3"/>
  <c r="L113" i="3"/>
  <c r="L97" i="3"/>
  <c r="L83" i="3"/>
  <c r="L66" i="3"/>
  <c r="L35" i="3"/>
  <c r="L22" i="3"/>
  <c r="K291" i="3"/>
  <c r="K277" i="3"/>
  <c r="K249" i="3"/>
  <c r="K235" i="3"/>
  <c r="K222" i="3"/>
  <c r="K207" i="3"/>
  <c r="K179" i="3"/>
  <c r="K166" i="3"/>
  <c r="K152" i="3"/>
  <c r="K138" i="3"/>
  <c r="K111" i="3"/>
  <c r="K96" i="3"/>
  <c r="K83" i="3"/>
  <c r="K68" i="3"/>
  <c r="K41" i="3"/>
  <c r="K27" i="3"/>
  <c r="L224" i="3"/>
  <c r="L174" i="3"/>
  <c r="L124" i="3"/>
  <c r="L63" i="3"/>
  <c r="L31" i="3"/>
  <c r="L18" i="3"/>
  <c r="K287" i="3"/>
  <c r="K258" i="3"/>
  <c r="K245" i="3"/>
  <c r="K232" i="3"/>
  <c r="K189" i="3"/>
  <c r="K147" i="3"/>
  <c r="K134" i="3"/>
  <c r="K121" i="3"/>
  <c r="K78" i="3"/>
  <c r="K65" i="3"/>
  <c r="K36" i="3"/>
  <c r="K23" i="3"/>
  <c r="L285" i="3"/>
  <c r="L267" i="3"/>
  <c r="L250" i="3"/>
  <c r="L232" i="3"/>
  <c r="L213" i="3"/>
  <c r="L178" i="3"/>
  <c r="L145" i="3"/>
  <c r="L53" i="3"/>
  <c r="K223" i="3"/>
  <c r="K56" i="3"/>
  <c r="L231" i="3"/>
  <c r="L144" i="3"/>
  <c r="L52" i="3"/>
  <c r="K263" i="3"/>
  <c r="K194" i="3"/>
  <c r="K124" i="3"/>
  <c r="K55" i="3"/>
  <c r="K13" i="3"/>
  <c r="L276" i="3"/>
  <c r="L243" i="3"/>
  <c r="L207" i="3"/>
  <c r="L188" i="3"/>
  <c r="L156" i="3"/>
  <c r="L140" i="3"/>
  <c r="L92" i="3"/>
  <c r="L46" i="3"/>
  <c r="K273" i="3"/>
  <c r="K203" i="3"/>
  <c r="K106" i="3"/>
  <c r="I285" i="3"/>
  <c r="J285" i="3" s="1"/>
  <c r="G285" i="3"/>
  <c r="H285" i="3"/>
  <c r="H289" i="3"/>
  <c r="G289" i="3"/>
  <c r="I289" i="3"/>
  <c r="J289" i="3" s="1"/>
  <c r="G291" i="3"/>
  <c r="H291" i="3"/>
  <c r="I291" i="3"/>
  <c r="J291" i="3" s="1"/>
  <c r="I110" i="3"/>
  <c r="J110" i="3" s="1"/>
  <c r="I143" i="3"/>
  <c r="J143" i="3" s="1"/>
  <c r="G38" i="3"/>
  <c r="G23" i="3"/>
  <c r="G95" i="3"/>
  <c r="G159" i="3"/>
  <c r="I173" i="3"/>
  <c r="J173" i="3" s="1"/>
  <c r="G25" i="3"/>
  <c r="I161" i="3"/>
  <c r="J161" i="3" s="1"/>
  <c r="I202" i="3"/>
  <c r="J202" i="3" s="1"/>
  <c r="G177" i="3"/>
  <c r="G74" i="3"/>
  <c r="H61" i="3"/>
  <c r="I171" i="3"/>
  <c r="J171" i="3" s="1"/>
  <c r="I128" i="3"/>
  <c r="J128" i="3" s="1"/>
  <c r="G44" i="3"/>
  <c r="I52" i="3"/>
  <c r="J52" i="3" s="1"/>
  <c r="I130" i="3"/>
  <c r="J130" i="3" s="1"/>
  <c r="G31" i="3"/>
  <c r="H63" i="3"/>
  <c r="G103" i="3"/>
  <c r="G83" i="3"/>
  <c r="I169" i="3"/>
  <c r="J169" i="3" s="1"/>
  <c r="G86" i="3"/>
  <c r="I170" i="3"/>
  <c r="J170" i="3" s="1"/>
  <c r="H222" i="3"/>
  <c r="H205" i="3"/>
  <c r="H97" i="3"/>
  <c r="G60" i="3"/>
  <c r="G27" i="3"/>
  <c r="I79" i="3"/>
  <c r="J79" i="3" s="1"/>
  <c r="H64" i="3"/>
  <c r="H152" i="3"/>
  <c r="I176" i="3"/>
  <c r="J176" i="3" s="1"/>
  <c r="G54" i="3"/>
  <c r="I137" i="3"/>
  <c r="J137" i="3" s="1"/>
  <c r="H179" i="3"/>
  <c r="I26" i="3"/>
  <c r="J26" i="3" s="1"/>
  <c r="G196" i="3"/>
  <c r="I157" i="3"/>
  <c r="J157" i="3" s="1"/>
  <c r="H189" i="3"/>
  <c r="G55" i="3"/>
  <c r="I228" i="3"/>
  <c r="J228" i="3" s="1"/>
  <c r="I199" i="3"/>
  <c r="J199" i="3" s="1"/>
  <c r="I212" i="3"/>
  <c r="J212" i="3" s="1"/>
  <c r="H175" i="3"/>
  <c r="H73" i="3"/>
  <c r="I88" i="3"/>
  <c r="J88" i="3" s="1"/>
  <c r="H62" i="3"/>
  <c r="I15" i="3"/>
  <c r="J15" i="3" s="1"/>
  <c r="H47" i="3"/>
  <c r="H191" i="3"/>
  <c r="H34" i="3"/>
  <c r="H66" i="3"/>
  <c r="H106" i="3"/>
  <c r="I150" i="3"/>
  <c r="J150" i="3" s="1"/>
  <c r="H192" i="3"/>
  <c r="H108" i="3"/>
  <c r="H69" i="3"/>
  <c r="I101" i="3"/>
  <c r="J101" i="3" s="1"/>
  <c r="G133" i="3"/>
  <c r="I124" i="3"/>
  <c r="J124" i="3" s="1"/>
  <c r="H95" i="3"/>
  <c r="H40" i="3"/>
  <c r="H121" i="3"/>
  <c r="H217" i="3"/>
  <c r="I102" i="3"/>
  <c r="J102" i="3" s="1"/>
  <c r="H167" i="3"/>
  <c r="G56" i="3"/>
  <c r="G67" i="3"/>
  <c r="I151" i="3"/>
  <c r="J151" i="3" s="1"/>
  <c r="H90" i="3"/>
  <c r="I118" i="3"/>
  <c r="J118" i="3" s="1"/>
  <c r="G160" i="3"/>
  <c r="G84" i="3"/>
  <c r="G109" i="3"/>
  <c r="I48" i="3"/>
  <c r="J48" i="3" s="1"/>
  <c r="H117" i="3"/>
  <c r="I174" i="3"/>
  <c r="J174" i="3" s="1"/>
  <c r="I112" i="3"/>
  <c r="J112" i="3" s="1"/>
  <c r="G18" i="3"/>
  <c r="I32" i="3"/>
  <c r="J32" i="3" s="1"/>
  <c r="I22" i="3"/>
  <c r="J22" i="3" s="1"/>
  <c r="G30" i="3"/>
  <c r="I10" i="3"/>
  <c r="J10" i="3" s="1"/>
  <c r="I200" i="3"/>
  <c r="J200" i="3" s="1"/>
  <c r="G80" i="3"/>
  <c r="H198" i="3"/>
  <c r="G198" i="3"/>
  <c r="I131" i="3"/>
  <c r="J131" i="3" s="1"/>
  <c r="G131" i="3"/>
  <c r="H131" i="3"/>
  <c r="I68" i="3"/>
  <c r="J68" i="3" s="1"/>
  <c r="H68" i="3"/>
  <c r="H24" i="3"/>
  <c r="I24" i="3"/>
  <c r="J24" i="3" s="1"/>
  <c r="G11" i="3"/>
  <c r="I11" i="3"/>
  <c r="J11" i="3" s="1"/>
  <c r="H11" i="3"/>
  <c r="H12" i="3"/>
  <c r="G12" i="3"/>
  <c r="G24" i="3"/>
  <c r="H14" i="3"/>
  <c r="I14" i="3"/>
  <c r="J14" i="3" s="1"/>
  <c r="G167" i="3"/>
  <c r="H25" i="3"/>
  <c r="H105" i="3"/>
  <c r="G105" i="3"/>
  <c r="I105" i="3"/>
  <c r="J105" i="3" s="1"/>
  <c r="G68" i="3"/>
  <c r="I201" i="3"/>
  <c r="J201" i="3" s="1"/>
  <c r="H201" i="3"/>
  <c r="I193" i="3"/>
  <c r="J193" i="3" s="1"/>
  <c r="H193" i="3"/>
  <c r="H154" i="3"/>
  <c r="G154" i="3"/>
  <c r="H132" i="3"/>
  <c r="G132" i="3"/>
  <c r="H197" i="3"/>
  <c r="I197" i="3"/>
  <c r="J197" i="3" s="1"/>
  <c r="G40" i="3"/>
  <c r="H88" i="3"/>
  <c r="I208" i="3"/>
  <c r="J208" i="3" s="1"/>
  <c r="G208" i="3"/>
  <c r="H208" i="3"/>
  <c r="I219" i="3"/>
  <c r="J219" i="3" s="1"/>
  <c r="G219" i="3"/>
  <c r="H219" i="3"/>
  <c r="I225" i="3"/>
  <c r="J225" i="3" s="1"/>
  <c r="G225" i="3"/>
  <c r="H225" i="3"/>
  <c r="I89" i="3"/>
  <c r="J89" i="3" s="1"/>
  <c r="H89" i="3"/>
  <c r="G89" i="3"/>
  <c r="H56" i="3"/>
  <c r="H43" i="3"/>
  <c r="I43" i="3"/>
  <c r="J43" i="3" s="1"/>
  <c r="G43" i="3"/>
  <c r="H28" i="3"/>
  <c r="I28" i="3"/>
  <c r="J28" i="3" s="1"/>
  <c r="G184" i="3"/>
  <c r="H184" i="3"/>
  <c r="I184" i="3"/>
  <c r="J184" i="3" s="1"/>
  <c r="I121" i="3"/>
  <c r="J121" i="3" s="1"/>
  <c r="H94" i="3"/>
  <c r="I94" i="3"/>
  <c r="J94" i="3" s="1"/>
  <c r="G94" i="3"/>
  <c r="H32" i="3"/>
  <c r="G32" i="3"/>
  <c r="H190" i="3"/>
  <c r="G190" i="3"/>
  <c r="I126" i="3"/>
  <c r="J126" i="3" s="1"/>
  <c r="H67" i="3"/>
  <c r="I67" i="3"/>
  <c r="J67" i="3" s="1"/>
  <c r="H110" i="3"/>
  <c r="G110" i="3"/>
  <c r="G193" i="3"/>
  <c r="I144" i="3"/>
  <c r="J144" i="3" s="1"/>
  <c r="H144" i="3"/>
  <c r="G144" i="3"/>
  <c r="H30" i="3"/>
  <c r="I30" i="3"/>
  <c r="J30" i="3" s="1"/>
  <c r="G82" i="3"/>
  <c r="I146" i="3"/>
  <c r="J146" i="3" s="1"/>
  <c r="H23" i="3"/>
  <c r="I23" i="3"/>
  <c r="J23" i="3" s="1"/>
  <c r="I91" i="3"/>
  <c r="J91" i="3" s="1"/>
  <c r="G91" i="3"/>
  <c r="H91" i="3"/>
  <c r="H177" i="3"/>
  <c r="I33" i="3"/>
  <c r="J33" i="3" s="1"/>
  <c r="G33" i="3"/>
  <c r="H33" i="3"/>
  <c r="I115" i="3"/>
  <c r="J115" i="3" s="1"/>
  <c r="G115" i="3"/>
  <c r="H115" i="3"/>
  <c r="I12" i="3"/>
  <c r="J12" i="3" s="1"/>
  <c r="G76" i="3"/>
  <c r="I42" i="3"/>
  <c r="J42" i="3" s="1"/>
  <c r="H42" i="3"/>
  <c r="G42" i="3"/>
  <c r="H118" i="3"/>
  <c r="G118" i="3"/>
  <c r="H84" i="3"/>
  <c r="I84" i="3"/>
  <c r="J84" i="3" s="1"/>
  <c r="G148" i="3"/>
  <c r="H148" i="3"/>
  <c r="I77" i="3"/>
  <c r="J77" i="3" s="1"/>
  <c r="H77" i="3"/>
  <c r="G77" i="3"/>
  <c r="G141" i="3"/>
  <c r="I141" i="3"/>
  <c r="J141" i="3" s="1"/>
  <c r="H141" i="3"/>
  <c r="I95" i="3"/>
  <c r="J95" i="3" s="1"/>
  <c r="I210" i="3"/>
  <c r="J210" i="3" s="1"/>
  <c r="G210" i="3"/>
  <c r="H210" i="3"/>
  <c r="I211" i="3"/>
  <c r="J211" i="3" s="1"/>
  <c r="H211" i="3"/>
  <c r="G211" i="3"/>
  <c r="I162" i="3"/>
  <c r="J162" i="3" s="1"/>
  <c r="H162" i="3"/>
  <c r="H200" i="3"/>
  <c r="G200" i="3"/>
  <c r="G70" i="3"/>
  <c r="H153" i="3"/>
  <c r="G153" i="3"/>
  <c r="H114" i="3"/>
  <c r="G114" i="3"/>
  <c r="H59" i="3"/>
  <c r="I59" i="3"/>
  <c r="J59" i="3" s="1"/>
  <c r="G59" i="3"/>
  <c r="H44" i="3"/>
  <c r="I44" i="3"/>
  <c r="J44" i="3" s="1"/>
  <c r="I16" i="3"/>
  <c r="J16" i="3" s="1"/>
  <c r="H143" i="3"/>
  <c r="G143" i="3"/>
  <c r="I136" i="3"/>
  <c r="J136" i="3" s="1"/>
  <c r="G136" i="3"/>
  <c r="H136" i="3"/>
  <c r="H48" i="3"/>
  <c r="G48" i="3"/>
  <c r="G14" i="3"/>
  <c r="I87" i="3"/>
  <c r="J87" i="3" s="1"/>
  <c r="H87" i="3"/>
  <c r="G87" i="3"/>
  <c r="I175" i="3"/>
  <c r="J175" i="3" s="1"/>
  <c r="H130" i="3"/>
  <c r="G130" i="3"/>
  <c r="H22" i="3"/>
  <c r="G22" i="3"/>
  <c r="I166" i="3"/>
  <c r="J166" i="3" s="1"/>
  <c r="G166" i="3"/>
  <c r="H166" i="3"/>
  <c r="H38" i="3"/>
  <c r="I38" i="3"/>
  <c r="J38" i="3" s="1"/>
  <c r="I154" i="3"/>
  <c r="J154" i="3" s="1"/>
  <c r="H31" i="3"/>
  <c r="I31" i="3"/>
  <c r="J31" i="3" s="1"/>
  <c r="H103" i="3"/>
  <c r="G187" i="3"/>
  <c r="I187" i="3"/>
  <c r="J187" i="3" s="1"/>
  <c r="H187" i="3"/>
  <c r="I41" i="3"/>
  <c r="J41" i="3" s="1"/>
  <c r="H41" i="3"/>
  <c r="G41" i="3"/>
  <c r="I127" i="3"/>
  <c r="J127" i="3" s="1"/>
  <c r="H127" i="3"/>
  <c r="G127" i="3"/>
  <c r="G20" i="3"/>
  <c r="H50" i="3"/>
  <c r="G50" i="3"/>
  <c r="H128" i="3"/>
  <c r="G128" i="3"/>
  <c r="H92" i="3"/>
  <c r="I92" i="3"/>
  <c r="J92" i="3" s="1"/>
  <c r="G92" i="3"/>
  <c r="H156" i="3"/>
  <c r="G156" i="3"/>
  <c r="H85" i="3"/>
  <c r="G85" i="3"/>
  <c r="G149" i="3"/>
  <c r="H149" i="3"/>
  <c r="G183" i="3"/>
  <c r="I183" i="3"/>
  <c r="J183" i="3" s="1"/>
  <c r="H183" i="3"/>
  <c r="H35" i="3"/>
  <c r="I35" i="3"/>
  <c r="J35" i="3" s="1"/>
  <c r="G35" i="3"/>
  <c r="G17" i="3"/>
  <c r="I17" i="3"/>
  <c r="J17" i="3" s="1"/>
  <c r="H17" i="3"/>
  <c r="H96" i="3"/>
  <c r="G96" i="3"/>
  <c r="I96" i="3"/>
  <c r="J96" i="3" s="1"/>
  <c r="I125" i="3"/>
  <c r="J125" i="3" s="1"/>
  <c r="G125" i="3"/>
  <c r="H125" i="3"/>
  <c r="I231" i="3"/>
  <c r="J231" i="3" s="1"/>
  <c r="G231" i="3"/>
  <c r="H231" i="3"/>
  <c r="I198" i="3"/>
  <c r="J198" i="3" s="1"/>
  <c r="H230" i="3"/>
  <c r="I230" i="3"/>
  <c r="J230" i="3" s="1"/>
  <c r="G230" i="3"/>
  <c r="H218" i="3"/>
  <c r="I218" i="3"/>
  <c r="J218" i="3" s="1"/>
  <c r="G218" i="3"/>
  <c r="I217" i="3"/>
  <c r="J217" i="3" s="1"/>
  <c r="I195" i="3"/>
  <c r="J195" i="3" s="1"/>
  <c r="H195" i="3"/>
  <c r="I97" i="3"/>
  <c r="J97" i="3" s="1"/>
  <c r="G97" i="3"/>
  <c r="H60" i="3"/>
  <c r="I60" i="3"/>
  <c r="J60" i="3" s="1"/>
  <c r="I27" i="3"/>
  <c r="J27" i="3" s="1"/>
  <c r="H27" i="3"/>
  <c r="G13" i="3"/>
  <c r="I13" i="3"/>
  <c r="J13" i="3" s="1"/>
  <c r="H13" i="3"/>
  <c r="G163" i="3"/>
  <c r="I163" i="3"/>
  <c r="J163" i="3" s="1"/>
  <c r="H163" i="3"/>
  <c r="G178" i="3"/>
  <c r="I178" i="3"/>
  <c r="J178" i="3" s="1"/>
  <c r="H178" i="3"/>
  <c r="G64" i="3"/>
  <c r="G158" i="3"/>
  <c r="H107" i="3"/>
  <c r="I107" i="3"/>
  <c r="J107" i="3" s="1"/>
  <c r="G107" i="3"/>
  <c r="I152" i="3"/>
  <c r="J152" i="3" s="1"/>
  <c r="G152" i="3"/>
  <c r="H46" i="3"/>
  <c r="I46" i="3"/>
  <c r="J46" i="3" s="1"/>
  <c r="H176" i="3"/>
  <c r="G176" i="3"/>
  <c r="H54" i="3"/>
  <c r="I54" i="3"/>
  <c r="J54" i="3" s="1"/>
  <c r="G162" i="3"/>
  <c r="I39" i="3"/>
  <c r="J39" i="3" s="1"/>
  <c r="H39" i="3"/>
  <c r="H113" i="3"/>
  <c r="I113" i="3"/>
  <c r="J113" i="3" s="1"/>
  <c r="G113" i="3"/>
  <c r="I49" i="3"/>
  <c r="J49" i="3" s="1"/>
  <c r="G49" i="3"/>
  <c r="H49" i="3"/>
  <c r="H137" i="3"/>
  <c r="G137" i="3"/>
  <c r="G28" i="3"/>
  <c r="G58" i="3"/>
  <c r="H58" i="3"/>
  <c r="I58" i="3"/>
  <c r="J58" i="3" s="1"/>
  <c r="I138" i="3"/>
  <c r="J138" i="3" s="1"/>
  <c r="H138" i="3"/>
  <c r="H100" i="3"/>
  <c r="I100" i="3"/>
  <c r="J100" i="3" s="1"/>
  <c r="G100" i="3"/>
  <c r="H164" i="3"/>
  <c r="G164" i="3"/>
  <c r="H93" i="3"/>
  <c r="G93" i="3"/>
  <c r="G157" i="3"/>
  <c r="H157" i="3"/>
  <c r="H224" i="3"/>
  <c r="I224" i="3"/>
  <c r="J224" i="3" s="1"/>
  <c r="G224" i="3"/>
  <c r="I204" i="3"/>
  <c r="J204" i="3" s="1"/>
  <c r="H204" i="3"/>
  <c r="G204" i="3"/>
  <c r="I111" i="3"/>
  <c r="J111" i="3" s="1"/>
  <c r="H111" i="3"/>
  <c r="G111" i="3"/>
  <c r="H146" i="3"/>
  <c r="G146" i="3"/>
  <c r="I72" i="3"/>
  <c r="J72" i="3" s="1"/>
  <c r="H72" i="3"/>
  <c r="G72" i="3"/>
  <c r="I53" i="3"/>
  <c r="J53" i="3" s="1"/>
  <c r="G53" i="3"/>
  <c r="H53" i="3"/>
  <c r="H168" i="3"/>
  <c r="H51" i="3"/>
  <c r="G51" i="3"/>
  <c r="I51" i="3"/>
  <c r="J51" i="3" s="1"/>
  <c r="H134" i="3"/>
  <c r="I134" i="3"/>
  <c r="J134" i="3" s="1"/>
  <c r="G134" i="3"/>
  <c r="G199" i="3"/>
  <c r="G223" i="3"/>
  <c r="H223" i="3"/>
  <c r="I223" i="3"/>
  <c r="J223" i="3" s="1"/>
  <c r="I222" i="3"/>
  <c r="J222" i="3" s="1"/>
  <c r="G222" i="3"/>
  <c r="G197" i="3"/>
  <c r="I229" i="3"/>
  <c r="J229" i="3" s="1"/>
  <c r="G229" i="3"/>
  <c r="H229" i="3"/>
  <c r="I196" i="3"/>
  <c r="J196" i="3" s="1"/>
  <c r="H228" i="3"/>
  <c r="G228" i="3"/>
  <c r="H202" i="3"/>
  <c r="G202" i="3"/>
  <c r="H161" i="3"/>
  <c r="G161" i="3"/>
  <c r="I78" i="3"/>
  <c r="J78" i="3" s="1"/>
  <c r="H78" i="3"/>
  <c r="I73" i="3"/>
  <c r="J73" i="3" s="1"/>
  <c r="H76" i="3"/>
  <c r="I76" i="3"/>
  <c r="J76" i="3" s="1"/>
  <c r="I29" i="3"/>
  <c r="J29" i="3" s="1"/>
  <c r="G29" i="3"/>
  <c r="H29" i="3"/>
  <c r="G185" i="3"/>
  <c r="H185" i="3"/>
  <c r="I185" i="3"/>
  <c r="J185" i="3" s="1"/>
  <c r="I139" i="3"/>
  <c r="J139" i="3" s="1"/>
  <c r="H82" i="3"/>
  <c r="I82" i="3"/>
  <c r="J82" i="3" s="1"/>
  <c r="I129" i="3"/>
  <c r="J129" i="3" s="1"/>
  <c r="H129" i="3"/>
  <c r="G129" i="3"/>
  <c r="H20" i="3"/>
  <c r="I20" i="3"/>
  <c r="J20" i="3" s="1"/>
  <c r="G174" i="3"/>
  <c r="H174" i="3"/>
  <c r="H186" i="3"/>
  <c r="G186" i="3"/>
  <c r="H71" i="3"/>
  <c r="G71" i="3"/>
  <c r="I71" i="3"/>
  <c r="J71" i="3" s="1"/>
  <c r="I106" i="3"/>
  <c r="J106" i="3" s="1"/>
  <c r="H123" i="3"/>
  <c r="G123" i="3"/>
  <c r="I123" i="3"/>
  <c r="J123" i="3" s="1"/>
  <c r="I57" i="3"/>
  <c r="J57" i="3" s="1"/>
  <c r="G57" i="3"/>
  <c r="H57" i="3"/>
  <c r="G147" i="3"/>
  <c r="H147" i="3"/>
  <c r="I147" i="3"/>
  <c r="J147" i="3" s="1"/>
  <c r="G36" i="3"/>
  <c r="H150" i="3"/>
  <c r="G150" i="3"/>
  <c r="H172" i="3"/>
  <c r="G172" i="3"/>
  <c r="G101" i="3"/>
  <c r="G165" i="3"/>
  <c r="I165" i="3"/>
  <c r="J165" i="3" s="1"/>
  <c r="H165" i="3"/>
  <c r="G155" i="3"/>
  <c r="I155" i="3"/>
  <c r="J155" i="3" s="1"/>
  <c r="H155" i="3"/>
  <c r="I182" i="3"/>
  <c r="J182" i="3" s="1"/>
  <c r="H182" i="3"/>
  <c r="G182" i="3"/>
  <c r="H216" i="3"/>
  <c r="I216" i="3"/>
  <c r="J216" i="3" s="1"/>
  <c r="G216" i="3"/>
  <c r="G201" i="3"/>
  <c r="I99" i="3"/>
  <c r="J99" i="3" s="1"/>
  <c r="G99" i="3"/>
  <c r="H99" i="3"/>
  <c r="H16" i="3"/>
  <c r="G16" i="3"/>
  <c r="I215" i="3"/>
  <c r="J215" i="3" s="1"/>
  <c r="H215" i="3"/>
  <c r="G215" i="3"/>
  <c r="I214" i="3"/>
  <c r="J214" i="3" s="1"/>
  <c r="G214" i="3"/>
  <c r="H214" i="3"/>
  <c r="G227" i="3"/>
  <c r="H227" i="3"/>
  <c r="I227" i="3"/>
  <c r="J227" i="3" s="1"/>
  <c r="I221" i="3"/>
  <c r="J221" i="3" s="1"/>
  <c r="G221" i="3"/>
  <c r="H221" i="3"/>
  <c r="H220" i="3"/>
  <c r="I220" i="3"/>
  <c r="J220" i="3" s="1"/>
  <c r="G220" i="3"/>
  <c r="J10" i="2"/>
  <c r="H209" i="3"/>
  <c r="I209" i="3"/>
  <c r="J209" i="3" s="1"/>
  <c r="G209" i="3"/>
  <c r="I37" i="3"/>
  <c r="J37" i="3" s="1"/>
  <c r="H37" i="3"/>
  <c r="G37" i="3"/>
  <c r="H98" i="3"/>
  <c r="I98" i="3"/>
  <c r="J98" i="3" s="1"/>
  <c r="G98" i="3"/>
  <c r="I158" i="3"/>
  <c r="J158" i="3" s="1"/>
  <c r="H158" i="3"/>
  <c r="I119" i="3"/>
  <c r="J119" i="3" s="1"/>
  <c r="G119" i="3"/>
  <c r="H119" i="3"/>
  <c r="I45" i="3"/>
  <c r="J45" i="3" s="1"/>
  <c r="H45" i="3"/>
  <c r="G45" i="3"/>
  <c r="H104" i="3"/>
  <c r="G104" i="3"/>
  <c r="I190" i="3"/>
  <c r="J190" i="3" s="1"/>
  <c r="G151" i="3"/>
  <c r="H151" i="3"/>
  <c r="I36" i="3"/>
  <c r="J36" i="3" s="1"/>
  <c r="H36" i="3"/>
  <c r="H194" i="3"/>
  <c r="G194" i="3"/>
  <c r="I80" i="3"/>
  <c r="J80" i="3" s="1"/>
  <c r="H80" i="3"/>
  <c r="I153" i="3"/>
  <c r="J153" i="3" s="1"/>
  <c r="I90" i="3"/>
  <c r="J90" i="3" s="1"/>
  <c r="I114" i="3"/>
  <c r="J114" i="3" s="1"/>
  <c r="I55" i="3"/>
  <c r="J55" i="3" s="1"/>
  <c r="H55" i="3"/>
  <c r="G135" i="3"/>
  <c r="I135" i="3"/>
  <c r="J135" i="3" s="1"/>
  <c r="H135" i="3"/>
  <c r="I65" i="3"/>
  <c r="J65" i="3" s="1"/>
  <c r="H65" i="3"/>
  <c r="G65" i="3"/>
  <c r="H74" i="3"/>
  <c r="I74" i="3"/>
  <c r="J74" i="3" s="1"/>
  <c r="H10" i="3"/>
  <c r="G10" i="3"/>
  <c r="H75" i="3"/>
  <c r="G75" i="3"/>
  <c r="I75" i="3"/>
  <c r="J75" i="3" s="1"/>
  <c r="I160" i="3"/>
  <c r="J160" i="3" s="1"/>
  <c r="H160" i="3"/>
  <c r="H116" i="3"/>
  <c r="G116" i="3"/>
  <c r="I180" i="3"/>
  <c r="J180" i="3" s="1"/>
  <c r="H180" i="3"/>
  <c r="G180" i="3"/>
  <c r="I109" i="3"/>
  <c r="J109" i="3" s="1"/>
  <c r="H109" i="3"/>
  <c r="G173" i="3"/>
  <c r="H173" i="3"/>
  <c r="H226" i="3"/>
  <c r="I226" i="3"/>
  <c r="J226" i="3" s="1"/>
  <c r="G226" i="3"/>
  <c r="I205" i="3"/>
  <c r="J205" i="3" s="1"/>
  <c r="G205" i="3"/>
  <c r="I142" i="3"/>
  <c r="J142" i="3" s="1"/>
  <c r="G142" i="3"/>
  <c r="H142" i="3"/>
  <c r="H122" i="3"/>
  <c r="G122" i="3"/>
  <c r="H207" i="3"/>
  <c r="G207" i="3"/>
  <c r="I207" i="3"/>
  <c r="J207" i="3" s="1"/>
  <c r="H206" i="3"/>
  <c r="I206" i="3"/>
  <c r="J206" i="3" s="1"/>
  <c r="G206" i="3"/>
  <c r="H203" i="3"/>
  <c r="I203" i="3"/>
  <c r="J203" i="3" s="1"/>
  <c r="G203" i="3"/>
  <c r="H213" i="3"/>
  <c r="I213" i="3"/>
  <c r="J213" i="3" s="1"/>
  <c r="G213" i="3"/>
  <c r="H212" i="3"/>
  <c r="G212" i="3"/>
  <c r="H70" i="3"/>
  <c r="I70" i="3"/>
  <c r="J70" i="3" s="1"/>
  <c r="I167" i="3"/>
  <c r="J167" i="3" s="1"/>
  <c r="H120" i="3"/>
  <c r="G120" i="3"/>
  <c r="H21" i="3"/>
  <c r="I21" i="3"/>
  <c r="J21" i="3" s="1"/>
  <c r="G21" i="3"/>
  <c r="H139" i="3"/>
  <c r="G139" i="3"/>
  <c r="I120" i="3"/>
  <c r="J120" i="3" s="1"/>
  <c r="I61" i="3"/>
  <c r="J61" i="3" s="1"/>
  <c r="H126" i="3"/>
  <c r="G126" i="3"/>
  <c r="G78" i="3"/>
  <c r="H19" i="3"/>
  <c r="I19" i="3"/>
  <c r="J19" i="3" s="1"/>
  <c r="G19" i="3"/>
  <c r="G171" i="3"/>
  <c r="H171" i="3"/>
  <c r="H52" i="3"/>
  <c r="H102" i="3"/>
  <c r="G102" i="3"/>
  <c r="H112" i="3"/>
  <c r="G112" i="3"/>
  <c r="I122" i="3"/>
  <c r="J122" i="3" s="1"/>
  <c r="I186" i="3"/>
  <c r="J186" i="3" s="1"/>
  <c r="I63" i="3"/>
  <c r="J63" i="3" s="1"/>
  <c r="H145" i="3"/>
  <c r="G145" i="3"/>
  <c r="H83" i="3"/>
  <c r="I83" i="3"/>
  <c r="J83" i="3" s="1"/>
  <c r="H169" i="3"/>
  <c r="G52" i="3"/>
  <c r="H18" i="3"/>
  <c r="I18" i="3"/>
  <c r="J18" i="3" s="1"/>
  <c r="H86" i="3"/>
  <c r="I86" i="3"/>
  <c r="J86" i="3" s="1"/>
  <c r="H124" i="3"/>
  <c r="G188" i="3"/>
  <c r="H188" i="3"/>
  <c r="G117" i="3"/>
  <c r="I117" i="3"/>
  <c r="J117" i="3" s="1"/>
  <c r="G181" i="3"/>
  <c r="I181" i="3"/>
  <c r="J181" i="3" s="1"/>
  <c r="H181" i="3"/>
  <c r="M281" i="3" l="1"/>
  <c r="M282" i="3"/>
  <c r="O234" i="3"/>
  <c r="P234" i="3" s="1"/>
  <c r="O246" i="3"/>
  <c r="P246" i="3" s="1"/>
  <c r="O258" i="3"/>
  <c r="P258" i="3" s="1"/>
  <c r="O241" i="3"/>
  <c r="P241" i="3" s="1"/>
  <c r="O269" i="3"/>
  <c r="P269" i="3" s="1"/>
  <c r="O238" i="3"/>
  <c r="P238" i="3" s="1"/>
  <c r="M262" i="3"/>
  <c r="O249" i="3"/>
  <c r="P249" i="3" s="1"/>
  <c r="N243" i="3"/>
  <c r="O243" i="3"/>
  <c r="P243" i="3" s="1"/>
  <c r="M243" i="3"/>
  <c r="N233" i="3"/>
  <c r="M233" i="3"/>
  <c r="O233" i="3"/>
  <c r="P233" i="3" s="1"/>
  <c r="N255" i="3"/>
  <c r="O255" i="3"/>
  <c r="P255" i="3" s="1"/>
  <c r="M255" i="3"/>
  <c r="N276" i="3"/>
  <c r="O276" i="3"/>
  <c r="P276" i="3" s="1"/>
  <c r="M276" i="3"/>
  <c r="N251" i="3"/>
  <c r="O251" i="3"/>
  <c r="P251" i="3" s="1"/>
  <c r="M251" i="3"/>
  <c r="M273" i="3"/>
  <c r="N273" i="3"/>
  <c r="O273" i="3"/>
  <c r="P273" i="3" s="1"/>
  <c r="N270" i="3"/>
  <c r="O270" i="3"/>
  <c r="P270" i="3" s="1"/>
  <c r="N268" i="3"/>
  <c r="O268" i="3"/>
  <c r="P268" i="3" s="1"/>
  <c r="M268" i="3"/>
  <c r="N288" i="3"/>
  <c r="M288" i="3"/>
  <c r="O288" i="3"/>
  <c r="P288" i="3" s="1"/>
  <c r="M287" i="3"/>
  <c r="O287" i="3"/>
  <c r="P287" i="3" s="1"/>
  <c r="N287" i="3"/>
  <c r="N249" i="3"/>
  <c r="M249" i="3"/>
  <c r="N286" i="3"/>
  <c r="M286" i="3"/>
  <c r="N234" i="3"/>
  <c r="M234" i="3"/>
  <c r="M270" i="3"/>
  <c r="N259" i="3"/>
  <c r="M259" i="3"/>
  <c r="O259" i="3"/>
  <c r="P259" i="3" s="1"/>
  <c r="N240" i="3"/>
  <c r="O240" i="3"/>
  <c r="P240" i="3" s="1"/>
  <c r="M240" i="3"/>
  <c r="N242" i="3"/>
  <c r="M242" i="3"/>
  <c r="O286" i="3"/>
  <c r="P286" i="3" s="1"/>
  <c r="N246" i="3"/>
  <c r="M246" i="3"/>
  <c r="N269" i="3"/>
  <c r="M269" i="3"/>
  <c r="N247" i="3"/>
  <c r="M247" i="3"/>
  <c r="O247" i="3"/>
  <c r="P247" i="3" s="1"/>
  <c r="N257" i="3"/>
  <c r="O257" i="3"/>
  <c r="P257" i="3" s="1"/>
  <c r="N241" i="3"/>
  <c r="M241" i="3"/>
  <c r="N254" i="3"/>
  <c r="M254" i="3"/>
  <c r="N258" i="3"/>
  <c r="M258" i="3"/>
  <c r="M290" i="3"/>
  <c r="N279" i="3"/>
  <c r="O279" i="3"/>
  <c r="P279" i="3" s="1"/>
  <c r="M279" i="3"/>
  <c r="N232" i="3"/>
  <c r="M232" i="3"/>
  <c r="O232" i="3"/>
  <c r="P232" i="3" s="1"/>
  <c r="N264" i="3"/>
  <c r="M264" i="3"/>
  <c r="O264" i="3"/>
  <c r="P264" i="3" s="1"/>
  <c r="N275" i="3"/>
  <c r="O275" i="3"/>
  <c r="P275" i="3" s="1"/>
  <c r="M275" i="3"/>
  <c r="N244" i="3"/>
  <c r="M244" i="3"/>
  <c r="O244" i="3"/>
  <c r="P244" i="3" s="1"/>
  <c r="N245" i="3"/>
  <c r="O245" i="3"/>
  <c r="P245" i="3" s="1"/>
  <c r="M245" i="3"/>
  <c r="M253" i="3"/>
  <c r="N253" i="3"/>
  <c r="O253" i="3"/>
  <c r="P253" i="3" s="1"/>
  <c r="N266" i="3"/>
  <c r="O266" i="3"/>
  <c r="P266" i="3" s="1"/>
  <c r="N272" i="3"/>
  <c r="O272" i="3"/>
  <c r="P272" i="3" s="1"/>
  <c r="M272" i="3"/>
  <c r="N237" i="3"/>
  <c r="M237" i="3"/>
  <c r="O237" i="3"/>
  <c r="P237" i="3" s="1"/>
  <c r="M289" i="3"/>
  <c r="O289" i="3"/>
  <c r="P289" i="3" s="1"/>
  <c r="N289" i="3"/>
  <c r="N250" i="3"/>
  <c r="O250" i="3"/>
  <c r="P250" i="3" s="1"/>
  <c r="N283" i="3"/>
  <c r="M283" i="3"/>
  <c r="O283" i="3"/>
  <c r="P283" i="3" s="1"/>
  <c r="N238" i="3"/>
  <c r="M238" i="3"/>
  <c r="M257" i="3"/>
  <c r="N262" i="3"/>
  <c r="O262" i="3"/>
  <c r="P262" i="3" s="1"/>
  <c r="N263" i="3"/>
  <c r="O263" i="3"/>
  <c r="P263" i="3" s="1"/>
  <c r="M263" i="3"/>
  <c r="N265" i="3"/>
  <c r="O265" i="3"/>
  <c r="P265" i="3" s="1"/>
  <c r="M265" i="3"/>
  <c r="N278" i="3"/>
  <c r="O278" i="3"/>
  <c r="P278" i="3" s="1"/>
  <c r="N284" i="3"/>
  <c r="M284" i="3"/>
  <c r="O284" i="3"/>
  <c r="P284" i="3" s="1"/>
  <c r="N248" i="3"/>
  <c r="M248" i="3"/>
  <c r="O248" i="3"/>
  <c r="P248" i="3" s="1"/>
  <c r="N267" i="3"/>
  <c r="M267" i="3"/>
  <c r="O267" i="3"/>
  <c r="P267" i="3" s="1"/>
  <c r="N256" i="3"/>
  <c r="O256" i="3"/>
  <c r="P256" i="3" s="1"/>
  <c r="M256" i="3"/>
  <c r="N280" i="3"/>
  <c r="O280" i="3"/>
  <c r="P280" i="3" s="1"/>
  <c r="M280" i="3"/>
  <c r="N281" i="3"/>
  <c r="O281" i="3"/>
  <c r="P281" i="3" s="1"/>
  <c r="N277" i="3"/>
  <c r="O277" i="3"/>
  <c r="P277" i="3" s="1"/>
  <c r="M277" i="3"/>
  <c r="M291" i="3"/>
  <c r="O291" i="3"/>
  <c r="P291" i="3" s="1"/>
  <c r="N291" i="3"/>
  <c r="N260" i="3"/>
  <c r="M260" i="3"/>
  <c r="O260" i="3"/>
  <c r="P260" i="3" s="1"/>
  <c r="N236" i="3"/>
  <c r="O236" i="3"/>
  <c r="P236" i="3" s="1"/>
  <c r="M236" i="3"/>
  <c r="N235" i="3"/>
  <c r="M235" i="3"/>
  <c r="O235" i="3"/>
  <c r="P235" i="3" s="1"/>
  <c r="M274" i="3"/>
  <c r="N274" i="3"/>
  <c r="O285" i="3"/>
  <c r="P285" i="3" s="1"/>
  <c r="O290" i="3"/>
  <c r="P290" i="3" s="1"/>
  <c r="N290" i="3"/>
  <c r="N271" i="3"/>
  <c r="O271" i="3"/>
  <c r="P271" i="3" s="1"/>
  <c r="M271" i="3"/>
  <c r="M285" i="3"/>
  <c r="N285" i="3"/>
  <c r="N252" i="3"/>
  <c r="M252" i="3"/>
  <c r="O252" i="3"/>
  <c r="P252" i="3" s="1"/>
  <c r="N261" i="3"/>
  <c r="O261" i="3"/>
  <c r="P261" i="3" s="1"/>
  <c r="M261" i="3"/>
  <c r="O274" i="3"/>
  <c r="P274" i="3" s="1"/>
  <c r="O242" i="3"/>
  <c r="P242" i="3" s="1"/>
  <c r="O282" i="3"/>
  <c r="P282" i="3" s="1"/>
  <c r="N282" i="3"/>
  <c r="M250" i="3"/>
  <c r="N239" i="3"/>
  <c r="O239" i="3"/>
  <c r="P239" i="3" s="1"/>
  <c r="M239" i="3"/>
  <c r="H79" i="3"/>
  <c r="G138" i="3"/>
  <c r="I85" i="3"/>
  <c r="J85" i="3" s="1"/>
  <c r="G26" i="3"/>
  <c r="G79" i="3"/>
  <c r="I93" i="3"/>
  <c r="J93" i="3" s="1"/>
  <c r="G175" i="3"/>
  <c r="H15" i="3"/>
  <c r="I148" i="3"/>
  <c r="J148" i="3" s="1"/>
  <c r="G46" i="3"/>
  <c r="I156" i="3"/>
  <c r="J156" i="3" s="1"/>
  <c r="G39" i="3"/>
  <c r="I25" i="3"/>
  <c r="J25" i="3" s="1"/>
  <c r="H26" i="3"/>
  <c r="I168" i="3"/>
  <c r="J168" i="3" s="1"/>
  <c r="I132" i="3"/>
  <c r="J132" i="3" s="1"/>
  <c r="I191" i="3"/>
  <c r="J191" i="3" s="1"/>
  <c r="I164" i="3"/>
  <c r="J164" i="3" s="1"/>
  <c r="H199" i="3"/>
  <c r="I194" i="3"/>
  <c r="J194" i="3" s="1"/>
  <c r="G124" i="3"/>
  <c r="G189" i="3"/>
  <c r="I64" i="3"/>
  <c r="J64" i="3" s="1"/>
  <c r="G66" i="3"/>
  <c r="G63" i="3"/>
  <c r="G195" i="3"/>
  <c r="I69" i="3"/>
  <c r="J69" i="3" s="1"/>
  <c r="I172" i="3"/>
  <c r="J172" i="3" s="1"/>
  <c r="I50" i="3"/>
  <c r="J50" i="3" s="1"/>
  <c r="I108" i="3"/>
  <c r="J108" i="3" s="1"/>
  <c r="G15" i="3"/>
  <c r="I149" i="3"/>
  <c r="J149" i="3" s="1"/>
  <c r="G73" i="3"/>
  <c r="G108" i="3"/>
  <c r="I159" i="3"/>
  <c r="J159" i="3" s="1"/>
  <c r="I179" i="3"/>
  <c r="J179" i="3" s="1"/>
  <c r="I81" i="3"/>
  <c r="J81" i="3" s="1"/>
  <c r="I177" i="3"/>
  <c r="J177" i="3" s="1"/>
  <c r="G69" i="3"/>
  <c r="I140" i="3"/>
  <c r="J140" i="3" s="1"/>
  <c r="H140" i="3"/>
  <c r="G81" i="3"/>
  <c r="G47" i="3"/>
  <c r="I62" i="3"/>
  <c r="J62" i="3" s="1"/>
  <c r="G168" i="3"/>
  <c r="I66" i="3"/>
  <c r="J66" i="3" s="1"/>
  <c r="H101" i="3"/>
  <c r="G106" i="3"/>
  <c r="H81" i="3"/>
  <c r="O41" i="3"/>
  <c r="P41" i="3" s="1"/>
  <c r="G179" i="3"/>
  <c r="G140" i="3"/>
  <c r="I34" i="3"/>
  <c r="J34" i="3" s="1"/>
  <c r="G34" i="3"/>
  <c r="M36" i="3"/>
  <c r="I189" i="3"/>
  <c r="J189" i="3" s="1"/>
  <c r="G191" i="3"/>
  <c r="G217" i="3"/>
  <c r="I103" i="3"/>
  <c r="J103" i="3" s="1"/>
  <c r="H196" i="3"/>
  <c r="G121" i="3"/>
  <c r="I40" i="3"/>
  <c r="J40" i="3" s="1"/>
  <c r="G88" i="3"/>
  <c r="H133" i="3"/>
  <c r="G170" i="3"/>
  <c r="G169" i="3"/>
  <c r="G61" i="3"/>
  <c r="H159" i="3"/>
  <c r="G90" i="3"/>
  <c r="I47" i="3"/>
  <c r="J47" i="3" s="1"/>
  <c r="H170" i="3"/>
  <c r="I56" i="3"/>
  <c r="J56" i="3" s="1"/>
  <c r="I133" i="3"/>
  <c r="J133" i="3" s="1"/>
  <c r="G62" i="3"/>
  <c r="I116" i="3"/>
  <c r="J116" i="3" s="1"/>
  <c r="I192" i="3"/>
  <c r="J192" i="3" s="1"/>
  <c r="G192" i="3"/>
  <c r="I188" i="3"/>
  <c r="J188" i="3" s="1"/>
  <c r="I104" i="3"/>
  <c r="J104" i="3" s="1"/>
  <c r="I145" i="3"/>
  <c r="J145" i="3" s="1"/>
  <c r="M47" i="3"/>
  <c r="M201" i="3"/>
  <c r="M10" i="2"/>
  <c r="M35" i="2"/>
  <c r="M31" i="2"/>
  <c r="M27" i="2"/>
  <c r="M23" i="2"/>
  <c r="M19" i="2"/>
  <c r="M15" i="2"/>
  <c r="M29" i="2"/>
  <c r="M25" i="2"/>
  <c r="M17" i="2"/>
  <c r="M33" i="2"/>
  <c r="M21" i="2"/>
  <c r="M13" i="2"/>
  <c r="M195" i="3"/>
  <c r="O28" i="3"/>
  <c r="P28" i="3" s="1"/>
  <c r="M9" i="3"/>
  <c r="J35" i="2"/>
  <c r="J19" i="2"/>
  <c r="J33" i="2"/>
  <c r="J17" i="2"/>
  <c r="J31" i="2"/>
  <c r="J15" i="2"/>
  <c r="J29" i="2"/>
  <c r="J27" i="2"/>
  <c r="J13" i="2"/>
  <c r="J25" i="2"/>
  <c r="J23" i="2"/>
  <c r="J21" i="2"/>
  <c r="M179" i="3"/>
  <c r="O9" i="3"/>
  <c r="P9" i="3" s="1"/>
  <c r="O17" i="3"/>
  <c r="P17" i="3" s="1"/>
  <c r="N9" i="3"/>
  <c r="M163" i="3"/>
  <c r="M54" i="3"/>
  <c r="M149" i="3"/>
  <c r="M55" i="3"/>
  <c r="O23" i="3"/>
  <c r="P23" i="3" s="1"/>
  <c r="M25" i="3"/>
  <c r="M39" i="3"/>
  <c r="M19" i="3"/>
  <c r="M189" i="3"/>
  <c r="M38" i="3"/>
  <c r="M185" i="3"/>
  <c r="O33" i="3"/>
  <c r="P33" i="3" s="1"/>
  <c r="M181" i="3"/>
  <c r="M177" i="3"/>
  <c r="M193" i="3"/>
  <c r="M30" i="3"/>
  <c r="M31" i="3"/>
  <c r="O15" i="3"/>
  <c r="P15" i="3" s="1"/>
  <c r="O13" i="3"/>
  <c r="P13" i="3" s="1"/>
  <c r="M44" i="3"/>
  <c r="O65" i="3"/>
  <c r="P65" i="3" s="1"/>
  <c r="N65" i="3"/>
  <c r="N52" i="3"/>
  <c r="O52" i="3"/>
  <c r="P52" i="3" s="1"/>
  <c r="O105" i="3"/>
  <c r="P105" i="3" s="1"/>
  <c r="N105" i="3"/>
  <c r="M105" i="3"/>
  <c r="O173" i="3"/>
  <c r="P173" i="3" s="1"/>
  <c r="N173" i="3"/>
  <c r="N42" i="3"/>
  <c r="O42" i="3"/>
  <c r="P42" i="3" s="1"/>
  <c r="M42" i="3"/>
  <c r="N56" i="3"/>
  <c r="O56" i="3"/>
  <c r="P56" i="3" s="1"/>
  <c r="M56" i="3"/>
  <c r="O35" i="3"/>
  <c r="P35" i="3" s="1"/>
  <c r="M35" i="3"/>
  <c r="N35" i="3"/>
  <c r="N57" i="3"/>
  <c r="M57" i="3"/>
  <c r="N49" i="3"/>
  <c r="M49" i="3"/>
  <c r="N30" i="3"/>
  <c r="O30" i="3"/>
  <c r="P30" i="3" s="1"/>
  <c r="N61" i="3"/>
  <c r="O61" i="3"/>
  <c r="P61" i="3" s="1"/>
  <c r="M61" i="3"/>
  <c r="O81" i="3"/>
  <c r="P81" i="3" s="1"/>
  <c r="M81" i="3"/>
  <c r="N81" i="3"/>
  <c r="N48" i="3"/>
  <c r="M48" i="3"/>
  <c r="O48" i="3"/>
  <c r="P48" i="3" s="1"/>
  <c r="N74" i="3"/>
  <c r="O74" i="3"/>
  <c r="P74" i="3" s="1"/>
  <c r="M74" i="3"/>
  <c r="O93" i="3"/>
  <c r="P93" i="3" s="1"/>
  <c r="N93" i="3"/>
  <c r="M93" i="3"/>
  <c r="O138" i="3"/>
  <c r="P138" i="3" s="1"/>
  <c r="M138" i="3"/>
  <c r="N138" i="3"/>
  <c r="O111" i="3"/>
  <c r="P111" i="3" s="1"/>
  <c r="N111" i="3"/>
  <c r="M111" i="3"/>
  <c r="M46" i="3"/>
  <c r="O159" i="3"/>
  <c r="P159" i="3" s="1"/>
  <c r="N159" i="3"/>
  <c r="M159" i="3"/>
  <c r="N98" i="3"/>
  <c r="O98" i="3"/>
  <c r="P98" i="3" s="1"/>
  <c r="M98" i="3"/>
  <c r="O225" i="3"/>
  <c r="P225" i="3" s="1"/>
  <c r="N225" i="3"/>
  <c r="M225" i="3"/>
  <c r="N168" i="3"/>
  <c r="O168" i="3"/>
  <c r="P168" i="3" s="1"/>
  <c r="M168" i="3"/>
  <c r="O157" i="3"/>
  <c r="P157" i="3" s="1"/>
  <c r="N157" i="3"/>
  <c r="M141" i="3"/>
  <c r="N141" i="3"/>
  <c r="O141" i="3"/>
  <c r="P141" i="3" s="1"/>
  <c r="O221" i="3"/>
  <c r="P221" i="3" s="1"/>
  <c r="N221" i="3"/>
  <c r="M221" i="3"/>
  <c r="N186" i="3"/>
  <c r="M186" i="3"/>
  <c r="O186" i="3"/>
  <c r="P186" i="3" s="1"/>
  <c r="N198" i="3"/>
  <c r="O198" i="3"/>
  <c r="P198" i="3" s="1"/>
  <c r="M198" i="3"/>
  <c r="O216" i="3"/>
  <c r="P216" i="3" s="1"/>
  <c r="N216" i="3"/>
  <c r="M216" i="3"/>
  <c r="O215" i="3"/>
  <c r="P215" i="3" s="1"/>
  <c r="N215" i="3"/>
  <c r="M215" i="3"/>
  <c r="O231" i="3"/>
  <c r="P231" i="3" s="1"/>
  <c r="N231" i="3"/>
  <c r="M231" i="3"/>
  <c r="N201" i="3"/>
  <c r="O201" i="3"/>
  <c r="P201" i="3" s="1"/>
  <c r="N32" i="3"/>
  <c r="M32" i="3"/>
  <c r="O32" i="3"/>
  <c r="P32" i="3" s="1"/>
  <c r="M51" i="3"/>
  <c r="O51" i="3"/>
  <c r="P51" i="3" s="1"/>
  <c r="N51" i="3"/>
  <c r="N169" i="3"/>
  <c r="O169" i="3"/>
  <c r="P169" i="3" s="1"/>
  <c r="O171" i="3"/>
  <c r="P171" i="3" s="1"/>
  <c r="N171" i="3"/>
  <c r="N10" i="3"/>
  <c r="M10" i="3"/>
  <c r="O10" i="3"/>
  <c r="P10" i="3" s="1"/>
  <c r="N124" i="3"/>
  <c r="O124" i="3"/>
  <c r="P124" i="3" s="1"/>
  <c r="M124" i="3"/>
  <c r="N160" i="3"/>
  <c r="O160" i="3"/>
  <c r="P160" i="3" s="1"/>
  <c r="M160" i="3"/>
  <c r="N182" i="3"/>
  <c r="O182" i="3"/>
  <c r="P182" i="3" s="1"/>
  <c r="M182" i="3"/>
  <c r="N17" i="3"/>
  <c r="M17" i="3"/>
  <c r="N16" i="3"/>
  <c r="M16" i="3"/>
  <c r="O16" i="3"/>
  <c r="P16" i="3" s="1"/>
  <c r="M71" i="3"/>
  <c r="O71" i="3"/>
  <c r="P71" i="3" s="1"/>
  <c r="N71" i="3"/>
  <c r="N41" i="3"/>
  <c r="M41" i="3"/>
  <c r="M65" i="3"/>
  <c r="N104" i="3"/>
  <c r="O104" i="3"/>
  <c r="P104" i="3" s="1"/>
  <c r="M104" i="3"/>
  <c r="M12" i="3"/>
  <c r="O12" i="3"/>
  <c r="P12" i="3" s="1"/>
  <c r="N12" i="3"/>
  <c r="N24" i="3"/>
  <c r="O24" i="3"/>
  <c r="P24" i="3" s="1"/>
  <c r="M24" i="3"/>
  <c r="N54" i="3"/>
  <c r="O54" i="3"/>
  <c r="P54" i="3" s="1"/>
  <c r="O83" i="3"/>
  <c r="P83" i="3" s="1"/>
  <c r="N83" i="3"/>
  <c r="M83" i="3"/>
  <c r="O97" i="3"/>
  <c r="P97" i="3" s="1"/>
  <c r="N97" i="3"/>
  <c r="M97" i="3"/>
  <c r="O101" i="3"/>
  <c r="P101" i="3" s="1"/>
  <c r="N101" i="3"/>
  <c r="M101" i="3"/>
  <c r="O175" i="3"/>
  <c r="P175" i="3" s="1"/>
  <c r="N175" i="3"/>
  <c r="N126" i="3"/>
  <c r="O126" i="3"/>
  <c r="P126" i="3" s="1"/>
  <c r="M126" i="3"/>
  <c r="N55" i="3"/>
  <c r="O55" i="3"/>
  <c r="P55" i="3" s="1"/>
  <c r="N110" i="3"/>
  <c r="O110" i="3"/>
  <c r="P110" i="3" s="1"/>
  <c r="M110" i="3"/>
  <c r="N161" i="3"/>
  <c r="M161" i="3"/>
  <c r="O161" i="3"/>
  <c r="P161" i="3" s="1"/>
  <c r="N174" i="3"/>
  <c r="O174" i="3"/>
  <c r="P174" i="3" s="1"/>
  <c r="M174" i="3"/>
  <c r="O142" i="3"/>
  <c r="P142" i="3" s="1"/>
  <c r="M142" i="3"/>
  <c r="N142" i="3"/>
  <c r="M151" i="3"/>
  <c r="N151" i="3"/>
  <c r="O151" i="3"/>
  <c r="P151" i="3" s="1"/>
  <c r="N178" i="3"/>
  <c r="O178" i="3"/>
  <c r="P178" i="3" s="1"/>
  <c r="M178" i="3"/>
  <c r="O127" i="3"/>
  <c r="P127" i="3" s="1"/>
  <c r="M127" i="3"/>
  <c r="N127" i="3"/>
  <c r="N162" i="3"/>
  <c r="M162" i="3"/>
  <c r="O162" i="3"/>
  <c r="P162" i="3" s="1"/>
  <c r="O203" i="3"/>
  <c r="P203" i="3" s="1"/>
  <c r="N203" i="3"/>
  <c r="M203" i="3"/>
  <c r="N149" i="3"/>
  <c r="O149" i="3"/>
  <c r="P149" i="3" s="1"/>
  <c r="N176" i="3"/>
  <c r="M176" i="3"/>
  <c r="O176" i="3"/>
  <c r="P176" i="3" s="1"/>
  <c r="O220" i="3"/>
  <c r="P220" i="3" s="1"/>
  <c r="N220" i="3"/>
  <c r="M220" i="3"/>
  <c r="M206" i="3"/>
  <c r="N206" i="3"/>
  <c r="O206" i="3"/>
  <c r="P206" i="3" s="1"/>
  <c r="N68" i="3"/>
  <c r="O68" i="3"/>
  <c r="P68" i="3" s="1"/>
  <c r="O95" i="3"/>
  <c r="P95" i="3" s="1"/>
  <c r="M95" i="3"/>
  <c r="N95" i="3"/>
  <c r="N106" i="3"/>
  <c r="M106" i="3"/>
  <c r="O106" i="3"/>
  <c r="P106" i="3" s="1"/>
  <c r="N137" i="3"/>
  <c r="O137" i="3"/>
  <c r="P137" i="3" s="1"/>
  <c r="M137" i="3"/>
  <c r="N150" i="3"/>
  <c r="O150" i="3"/>
  <c r="P150" i="3" s="1"/>
  <c r="M150" i="3"/>
  <c r="N156" i="3"/>
  <c r="O156" i="3"/>
  <c r="P156" i="3" s="1"/>
  <c r="M156" i="3"/>
  <c r="N94" i="3"/>
  <c r="O94" i="3"/>
  <c r="P94" i="3" s="1"/>
  <c r="M94" i="3"/>
  <c r="N62" i="3"/>
  <c r="O62" i="3"/>
  <c r="P62" i="3" s="1"/>
  <c r="O22" i="3"/>
  <c r="P22" i="3" s="1"/>
  <c r="N22" i="3"/>
  <c r="M22" i="3"/>
  <c r="N19" i="3"/>
  <c r="O19" i="3"/>
  <c r="P19" i="3" s="1"/>
  <c r="N43" i="3"/>
  <c r="O43" i="3"/>
  <c r="P43" i="3" s="1"/>
  <c r="M43" i="3"/>
  <c r="O67" i="3"/>
  <c r="P67" i="3" s="1"/>
  <c r="N67" i="3"/>
  <c r="M67" i="3"/>
  <c r="N80" i="3"/>
  <c r="O80" i="3"/>
  <c r="P80" i="3" s="1"/>
  <c r="M80" i="3"/>
  <c r="O89" i="3"/>
  <c r="P89" i="3" s="1"/>
  <c r="N89" i="3"/>
  <c r="M89" i="3"/>
  <c r="O57" i="3"/>
  <c r="P57" i="3" s="1"/>
  <c r="N86" i="3"/>
  <c r="O86" i="3"/>
  <c r="P86" i="3" s="1"/>
  <c r="M86" i="3"/>
  <c r="O109" i="3"/>
  <c r="P109" i="3" s="1"/>
  <c r="M109" i="3"/>
  <c r="N109" i="3"/>
  <c r="O103" i="3"/>
  <c r="P103" i="3" s="1"/>
  <c r="N103" i="3"/>
  <c r="M103" i="3"/>
  <c r="O107" i="3"/>
  <c r="P107" i="3" s="1"/>
  <c r="N107" i="3"/>
  <c r="M107" i="3"/>
  <c r="N144" i="3"/>
  <c r="M144" i="3"/>
  <c r="O144" i="3"/>
  <c r="P144" i="3" s="1"/>
  <c r="N59" i="3"/>
  <c r="O59" i="3"/>
  <c r="P59" i="3" s="1"/>
  <c r="M59" i="3"/>
  <c r="O75" i="3"/>
  <c r="P75" i="3" s="1"/>
  <c r="N75" i="3"/>
  <c r="M75" i="3"/>
  <c r="N114" i="3"/>
  <c r="O114" i="3"/>
  <c r="P114" i="3" s="1"/>
  <c r="M114" i="3"/>
  <c r="N170" i="3"/>
  <c r="O170" i="3"/>
  <c r="P170" i="3" s="1"/>
  <c r="M170" i="3"/>
  <c r="N112" i="3"/>
  <c r="O112" i="3"/>
  <c r="P112" i="3" s="1"/>
  <c r="M112" i="3"/>
  <c r="O179" i="3"/>
  <c r="P179" i="3" s="1"/>
  <c r="N179" i="3"/>
  <c r="N146" i="3"/>
  <c r="O146" i="3"/>
  <c r="P146" i="3" s="1"/>
  <c r="M146" i="3"/>
  <c r="N152" i="3"/>
  <c r="M152" i="3"/>
  <c r="O152" i="3"/>
  <c r="P152" i="3" s="1"/>
  <c r="N183" i="3"/>
  <c r="O183" i="3"/>
  <c r="P183" i="3" s="1"/>
  <c r="O187" i="3"/>
  <c r="P187" i="3" s="1"/>
  <c r="N187" i="3"/>
  <c r="N154" i="3"/>
  <c r="M154" i="3"/>
  <c r="O154" i="3"/>
  <c r="P154" i="3" s="1"/>
  <c r="O226" i="3"/>
  <c r="P226" i="3" s="1"/>
  <c r="N226" i="3"/>
  <c r="M226" i="3"/>
  <c r="N194" i="3"/>
  <c r="O194" i="3"/>
  <c r="P194" i="3" s="1"/>
  <c r="M194" i="3"/>
  <c r="M205" i="3"/>
  <c r="M183" i="3"/>
  <c r="O210" i="3"/>
  <c r="P210" i="3" s="1"/>
  <c r="N210" i="3"/>
  <c r="M210" i="3"/>
  <c r="N102" i="3"/>
  <c r="O102" i="3"/>
  <c r="P102" i="3" s="1"/>
  <c r="M102" i="3"/>
  <c r="O229" i="3"/>
  <c r="P229" i="3" s="1"/>
  <c r="N229" i="3"/>
  <c r="M229" i="3"/>
  <c r="O222" i="3"/>
  <c r="P222" i="3" s="1"/>
  <c r="N222" i="3"/>
  <c r="M222" i="3"/>
  <c r="O205" i="3"/>
  <c r="P205" i="3" s="1"/>
  <c r="N205" i="3"/>
  <c r="M199" i="3"/>
  <c r="L8" i="3"/>
  <c r="N8" i="3" s="1"/>
  <c r="N31" i="3"/>
  <c r="O31" i="3"/>
  <c r="P31" i="3" s="1"/>
  <c r="N34" i="3"/>
  <c r="O34" i="3"/>
  <c r="P34" i="3" s="1"/>
  <c r="M34" i="3"/>
  <c r="N70" i="3"/>
  <c r="M70" i="3"/>
  <c r="O70" i="3"/>
  <c r="P70" i="3" s="1"/>
  <c r="N36" i="3"/>
  <c r="O36" i="3"/>
  <c r="P36" i="3" s="1"/>
  <c r="N64" i="3"/>
  <c r="M64" i="3"/>
  <c r="O64" i="3"/>
  <c r="P64" i="3" s="1"/>
  <c r="N88" i="3"/>
  <c r="O88" i="3"/>
  <c r="P88" i="3" s="1"/>
  <c r="M88" i="3"/>
  <c r="N47" i="3"/>
  <c r="O47" i="3"/>
  <c r="P47" i="3" s="1"/>
  <c r="O69" i="3"/>
  <c r="P69" i="3" s="1"/>
  <c r="M69" i="3"/>
  <c r="N69" i="3"/>
  <c r="N82" i="3"/>
  <c r="M82" i="3"/>
  <c r="O82" i="3"/>
  <c r="P82" i="3" s="1"/>
  <c r="M52" i="3"/>
  <c r="N96" i="3"/>
  <c r="M96" i="3"/>
  <c r="O96" i="3"/>
  <c r="P96" i="3" s="1"/>
  <c r="N33" i="3"/>
  <c r="M33" i="3"/>
  <c r="O63" i="3"/>
  <c r="P63" i="3" s="1"/>
  <c r="N63" i="3"/>
  <c r="N116" i="3"/>
  <c r="M116" i="3"/>
  <c r="O116" i="3"/>
  <c r="P116" i="3" s="1"/>
  <c r="O115" i="3"/>
  <c r="P115" i="3" s="1"/>
  <c r="N115" i="3"/>
  <c r="M115" i="3"/>
  <c r="M204" i="3"/>
  <c r="N204" i="3"/>
  <c r="O204" i="3"/>
  <c r="P204" i="3" s="1"/>
  <c r="N158" i="3"/>
  <c r="O158" i="3"/>
  <c r="P158" i="3" s="1"/>
  <c r="M158" i="3"/>
  <c r="M60" i="3"/>
  <c r="O85" i="3"/>
  <c r="P85" i="3" s="1"/>
  <c r="M85" i="3"/>
  <c r="N85" i="3"/>
  <c r="O117" i="3"/>
  <c r="P117" i="3" s="1"/>
  <c r="M117" i="3"/>
  <c r="N117" i="3"/>
  <c r="N76" i="3"/>
  <c r="O76" i="3"/>
  <c r="P76" i="3" s="1"/>
  <c r="M76" i="3"/>
  <c r="O123" i="3"/>
  <c r="P123" i="3" s="1"/>
  <c r="N123" i="3"/>
  <c r="M123" i="3"/>
  <c r="M175" i="3"/>
  <c r="M147" i="3"/>
  <c r="O147" i="3"/>
  <c r="P147" i="3" s="1"/>
  <c r="N147" i="3"/>
  <c r="N118" i="3"/>
  <c r="O118" i="3"/>
  <c r="P118" i="3" s="1"/>
  <c r="M118" i="3"/>
  <c r="N164" i="3"/>
  <c r="O164" i="3"/>
  <c r="P164" i="3" s="1"/>
  <c r="M164" i="3"/>
  <c r="M187" i="3"/>
  <c r="O191" i="3"/>
  <c r="P191" i="3" s="1"/>
  <c r="N191" i="3"/>
  <c r="M139" i="3"/>
  <c r="O139" i="3"/>
  <c r="P139" i="3" s="1"/>
  <c r="N139" i="3"/>
  <c r="M171" i="3"/>
  <c r="M155" i="3"/>
  <c r="O155" i="3"/>
  <c r="P155" i="3" s="1"/>
  <c r="N155" i="3"/>
  <c r="O181" i="3"/>
  <c r="P181" i="3" s="1"/>
  <c r="N181" i="3"/>
  <c r="O209" i="3"/>
  <c r="P209" i="3" s="1"/>
  <c r="N209" i="3"/>
  <c r="M209" i="3"/>
  <c r="O195" i="3"/>
  <c r="P195" i="3" s="1"/>
  <c r="N195" i="3"/>
  <c r="O224" i="3"/>
  <c r="P224" i="3" s="1"/>
  <c r="N224" i="3"/>
  <c r="M224" i="3"/>
  <c r="N184" i="3"/>
  <c r="O184" i="3"/>
  <c r="P184" i="3" s="1"/>
  <c r="M184" i="3"/>
  <c r="N11" i="3"/>
  <c r="O11" i="3"/>
  <c r="P11" i="3" s="1"/>
  <c r="N190" i="3"/>
  <c r="O190" i="3"/>
  <c r="P190" i="3" s="1"/>
  <c r="M190" i="3"/>
  <c r="O199" i="3"/>
  <c r="P199" i="3" s="1"/>
  <c r="N199" i="3"/>
  <c r="K8" i="3"/>
  <c r="O87" i="3"/>
  <c r="P87" i="3" s="1"/>
  <c r="N87" i="3"/>
  <c r="M87" i="3"/>
  <c r="N40" i="3"/>
  <c r="O40" i="3"/>
  <c r="P40" i="3" s="1"/>
  <c r="M40" i="3"/>
  <c r="N46" i="3"/>
  <c r="O46" i="3"/>
  <c r="P46" i="3" s="1"/>
  <c r="O90" i="3"/>
  <c r="P90" i="3" s="1"/>
  <c r="M90" i="3"/>
  <c r="N90" i="3"/>
  <c r="O49" i="3"/>
  <c r="P49" i="3" s="1"/>
  <c r="N23" i="3"/>
  <c r="M23" i="3"/>
  <c r="N15" i="3"/>
  <c r="M15" i="3"/>
  <c r="M62" i="3"/>
  <c r="N25" i="3"/>
  <c r="O25" i="3"/>
  <c r="P25" i="3" s="1"/>
  <c r="N39" i="3"/>
  <c r="O39" i="3"/>
  <c r="P39" i="3" s="1"/>
  <c r="N108" i="3"/>
  <c r="O108" i="3"/>
  <c r="P108" i="3" s="1"/>
  <c r="M108" i="3"/>
  <c r="O113" i="3"/>
  <c r="P113" i="3" s="1"/>
  <c r="M113" i="3"/>
  <c r="N113" i="3"/>
  <c r="O121" i="3"/>
  <c r="P121" i="3" s="1"/>
  <c r="M121" i="3"/>
  <c r="N121" i="3"/>
  <c r="M63" i="3"/>
  <c r="O91" i="3"/>
  <c r="P91" i="3" s="1"/>
  <c r="M91" i="3"/>
  <c r="N91" i="3"/>
  <c r="O77" i="3"/>
  <c r="P77" i="3" s="1"/>
  <c r="M77" i="3"/>
  <c r="N77" i="3"/>
  <c r="N180" i="3"/>
  <c r="O180" i="3"/>
  <c r="P180" i="3" s="1"/>
  <c r="M180" i="3"/>
  <c r="N120" i="3"/>
  <c r="O120" i="3"/>
  <c r="P120" i="3" s="1"/>
  <c r="M120" i="3"/>
  <c r="N148" i="3"/>
  <c r="M148" i="3"/>
  <c r="O148" i="3"/>
  <c r="P148" i="3" s="1"/>
  <c r="N188" i="3"/>
  <c r="O188" i="3"/>
  <c r="P188" i="3" s="1"/>
  <c r="M188" i="3"/>
  <c r="M173" i="3"/>
  <c r="M165" i="3"/>
  <c r="O165" i="3"/>
  <c r="P165" i="3" s="1"/>
  <c r="N165" i="3"/>
  <c r="N196" i="3"/>
  <c r="O196" i="3"/>
  <c r="P196" i="3" s="1"/>
  <c r="M196" i="3"/>
  <c r="O145" i="3"/>
  <c r="P145" i="3" s="1"/>
  <c r="N145" i="3"/>
  <c r="M145" i="3"/>
  <c r="O189" i="3"/>
  <c r="P189" i="3" s="1"/>
  <c r="N189" i="3"/>
  <c r="O213" i="3"/>
  <c r="P213" i="3" s="1"/>
  <c r="N213" i="3"/>
  <c r="M213" i="3"/>
  <c r="O230" i="3"/>
  <c r="P230" i="3" s="1"/>
  <c r="N230" i="3"/>
  <c r="M230" i="3"/>
  <c r="M202" i="3"/>
  <c r="N202" i="3"/>
  <c r="O202" i="3"/>
  <c r="P202" i="3" s="1"/>
  <c r="O219" i="3"/>
  <c r="P219" i="3" s="1"/>
  <c r="N219" i="3"/>
  <c r="M219" i="3"/>
  <c r="N192" i="3"/>
  <c r="M192" i="3"/>
  <c r="O192" i="3"/>
  <c r="P192" i="3" s="1"/>
  <c r="N185" i="3"/>
  <c r="O185" i="3"/>
  <c r="P185" i="3" s="1"/>
  <c r="O214" i="3"/>
  <c r="P214" i="3" s="1"/>
  <c r="N214" i="3"/>
  <c r="M214" i="3"/>
  <c r="N60" i="3"/>
  <c r="O60" i="3"/>
  <c r="P60" i="3" s="1"/>
  <c r="M11" i="3"/>
  <c r="N44" i="3"/>
  <c r="O44" i="3"/>
  <c r="P44" i="3" s="1"/>
  <c r="O119" i="3"/>
  <c r="P119" i="3" s="1"/>
  <c r="M119" i="3"/>
  <c r="N119" i="3"/>
  <c r="O18" i="3"/>
  <c r="P18" i="3" s="1"/>
  <c r="N18" i="3"/>
  <c r="M18" i="3"/>
  <c r="N53" i="3"/>
  <c r="O53" i="3"/>
  <c r="P53" i="3" s="1"/>
  <c r="M53" i="3"/>
  <c r="N92" i="3"/>
  <c r="O92" i="3"/>
  <c r="P92" i="3" s="1"/>
  <c r="M92" i="3"/>
  <c r="N20" i="3"/>
  <c r="M20" i="3"/>
  <c r="O20" i="3"/>
  <c r="P20" i="3" s="1"/>
  <c r="N29" i="3"/>
  <c r="O29" i="3"/>
  <c r="P29" i="3" s="1"/>
  <c r="M29" i="3"/>
  <c r="N58" i="3"/>
  <c r="M58" i="3"/>
  <c r="O58" i="3"/>
  <c r="P58" i="3" s="1"/>
  <c r="O129" i="3"/>
  <c r="P129" i="3" s="1"/>
  <c r="N129" i="3"/>
  <c r="M129" i="3"/>
  <c r="N122" i="3"/>
  <c r="M122" i="3"/>
  <c r="O122" i="3"/>
  <c r="P122" i="3" s="1"/>
  <c r="N100" i="3"/>
  <c r="O100" i="3"/>
  <c r="P100" i="3" s="1"/>
  <c r="M100" i="3"/>
  <c r="N84" i="3"/>
  <c r="O84" i="3"/>
  <c r="P84" i="3" s="1"/>
  <c r="M84" i="3"/>
  <c r="O136" i="3"/>
  <c r="P136" i="3" s="1"/>
  <c r="N136" i="3"/>
  <c r="M136" i="3"/>
  <c r="O153" i="3"/>
  <c r="P153" i="3" s="1"/>
  <c r="N153" i="3"/>
  <c r="M153" i="3"/>
  <c r="N128" i="3"/>
  <c r="M128" i="3"/>
  <c r="O128" i="3"/>
  <c r="P128" i="3" s="1"/>
  <c r="N166" i="3"/>
  <c r="O166" i="3"/>
  <c r="P166" i="3" s="1"/>
  <c r="M166" i="3"/>
  <c r="O208" i="3"/>
  <c r="P208" i="3" s="1"/>
  <c r="N208" i="3"/>
  <c r="M208" i="3"/>
  <c r="O177" i="3"/>
  <c r="P177" i="3" s="1"/>
  <c r="N177" i="3"/>
  <c r="O133" i="3"/>
  <c r="P133" i="3" s="1"/>
  <c r="N133" i="3"/>
  <c r="M133" i="3"/>
  <c r="M197" i="3"/>
  <c r="O217" i="3"/>
  <c r="P217" i="3" s="1"/>
  <c r="N217" i="3"/>
  <c r="M217" i="3"/>
  <c r="O207" i="3"/>
  <c r="P207" i="3" s="1"/>
  <c r="N207" i="3"/>
  <c r="M207" i="3"/>
  <c r="O228" i="3"/>
  <c r="P228" i="3" s="1"/>
  <c r="N228" i="3"/>
  <c r="M228" i="3"/>
  <c r="O223" i="3"/>
  <c r="P223" i="3" s="1"/>
  <c r="N223" i="3"/>
  <c r="M223" i="3"/>
  <c r="O193" i="3"/>
  <c r="P193" i="3" s="1"/>
  <c r="N193" i="3"/>
  <c r="N66" i="3"/>
  <c r="O66" i="3"/>
  <c r="P66" i="3" s="1"/>
  <c r="M66" i="3"/>
  <c r="N37" i="3"/>
  <c r="O37" i="3"/>
  <c r="P37" i="3" s="1"/>
  <c r="M37" i="3"/>
  <c r="N27" i="3"/>
  <c r="O27" i="3"/>
  <c r="P27" i="3" s="1"/>
  <c r="M27" i="3"/>
  <c r="N26" i="3"/>
  <c r="O26" i="3"/>
  <c r="P26" i="3" s="1"/>
  <c r="M26" i="3"/>
  <c r="M68" i="3"/>
  <c r="N21" i="3"/>
  <c r="M21" i="3"/>
  <c r="O14" i="3"/>
  <c r="P14" i="3" s="1"/>
  <c r="N14" i="3"/>
  <c r="M14" i="3"/>
  <c r="N50" i="3"/>
  <c r="M50" i="3"/>
  <c r="O50" i="3"/>
  <c r="P50" i="3" s="1"/>
  <c r="O79" i="3"/>
  <c r="P79" i="3" s="1"/>
  <c r="M79" i="3"/>
  <c r="N79" i="3"/>
  <c r="N73" i="3"/>
  <c r="M73" i="3"/>
  <c r="O73" i="3"/>
  <c r="P73" i="3" s="1"/>
  <c r="O21" i="3"/>
  <c r="P21" i="3" s="1"/>
  <c r="O125" i="3"/>
  <c r="P125" i="3" s="1"/>
  <c r="M125" i="3"/>
  <c r="N125" i="3"/>
  <c r="N28" i="3"/>
  <c r="M28" i="3"/>
  <c r="M143" i="3"/>
  <c r="N143" i="3"/>
  <c r="O143" i="3"/>
  <c r="P143" i="3" s="1"/>
  <c r="N78" i="3"/>
  <c r="O78" i="3"/>
  <c r="P78" i="3" s="1"/>
  <c r="M78" i="3"/>
  <c r="N13" i="3"/>
  <c r="M13" i="3"/>
  <c r="N45" i="3"/>
  <c r="O45" i="3"/>
  <c r="P45" i="3" s="1"/>
  <c r="M45" i="3"/>
  <c r="O134" i="3"/>
  <c r="P134" i="3" s="1"/>
  <c r="M134" i="3"/>
  <c r="N134" i="3"/>
  <c r="O131" i="3"/>
  <c r="P131" i="3" s="1"/>
  <c r="M131" i="3"/>
  <c r="N131" i="3"/>
  <c r="N132" i="3"/>
  <c r="O132" i="3"/>
  <c r="P132" i="3" s="1"/>
  <c r="M132" i="3"/>
  <c r="N38" i="3"/>
  <c r="O38" i="3"/>
  <c r="P38" i="3" s="1"/>
  <c r="N72" i="3"/>
  <c r="M72" i="3"/>
  <c r="O72" i="3"/>
  <c r="P72" i="3" s="1"/>
  <c r="O99" i="3"/>
  <c r="P99" i="3" s="1"/>
  <c r="M99" i="3"/>
  <c r="N99" i="3"/>
  <c r="M169" i="3"/>
  <c r="O197" i="3"/>
  <c r="P197" i="3" s="1"/>
  <c r="N197" i="3"/>
  <c r="N130" i="3"/>
  <c r="O130" i="3"/>
  <c r="P130" i="3" s="1"/>
  <c r="M130" i="3"/>
  <c r="M157" i="3"/>
  <c r="O140" i="3"/>
  <c r="P140" i="3" s="1"/>
  <c r="M140" i="3"/>
  <c r="N140" i="3"/>
  <c r="O167" i="3"/>
  <c r="P167" i="3" s="1"/>
  <c r="M167" i="3"/>
  <c r="N167" i="3"/>
  <c r="N172" i="3"/>
  <c r="O172" i="3"/>
  <c r="P172" i="3" s="1"/>
  <c r="M172" i="3"/>
  <c r="O212" i="3"/>
  <c r="P212" i="3" s="1"/>
  <c r="N212" i="3"/>
  <c r="M212" i="3"/>
  <c r="O135" i="3"/>
  <c r="P135" i="3" s="1"/>
  <c r="M135" i="3"/>
  <c r="N135" i="3"/>
  <c r="N163" i="3"/>
  <c r="O163" i="3"/>
  <c r="P163" i="3" s="1"/>
  <c r="O218" i="3"/>
  <c r="P218" i="3" s="1"/>
  <c r="N218" i="3"/>
  <c r="M218" i="3"/>
  <c r="O211" i="3"/>
  <c r="P211" i="3" s="1"/>
  <c r="N211" i="3"/>
  <c r="M211" i="3"/>
  <c r="O227" i="3"/>
  <c r="P227" i="3" s="1"/>
  <c r="N227" i="3"/>
  <c r="M227" i="3"/>
  <c r="N200" i="3"/>
  <c r="M200" i="3"/>
  <c r="O200" i="3"/>
  <c r="P200" i="3" s="1"/>
  <c r="M191" i="3"/>
  <c r="E8" i="3"/>
  <c r="J37" i="2" l="1"/>
  <c r="M8" i="3"/>
  <c r="O8" i="3"/>
  <c r="P8" i="3" s="1"/>
  <c r="I9" i="3"/>
  <c r="F8" i="3"/>
  <c r="H8" i="3" s="1"/>
  <c r="H9" i="3"/>
  <c r="G9" i="3"/>
  <c r="G8" i="3" l="1"/>
  <c r="M37" i="2"/>
  <c r="J9" i="3"/>
  <c r="I8" i="3"/>
  <c r="J8" i="3" s="1"/>
  <c r="N29" i="2" l="1"/>
  <c r="N23" i="2"/>
  <c r="N25" i="2"/>
  <c r="N21" i="2"/>
  <c r="N17" i="2"/>
  <c r="N13" i="2"/>
  <c r="N19" i="2"/>
  <c r="N15" i="2"/>
  <c r="N27" i="2"/>
  <c r="N33" i="2"/>
  <c r="N35" i="2"/>
  <c r="N31" i="2"/>
  <c r="N37" i="2"/>
  <c r="K23" i="2" l="1"/>
  <c r="K33" i="2"/>
  <c r="K19" i="2"/>
  <c r="K21" i="2"/>
  <c r="K15" i="2"/>
  <c r="K29" i="2"/>
  <c r="K31" i="2"/>
  <c r="K17" i="2"/>
  <c r="K35" i="2"/>
  <c r="K37" i="2"/>
  <c r="K27" i="2"/>
  <c r="K25" i="2"/>
  <c r="K13" i="2"/>
</calcChain>
</file>

<file path=xl/sharedStrings.xml><?xml version="1.0" encoding="utf-8"?>
<sst xmlns="http://schemas.openxmlformats.org/spreadsheetml/2006/main" count="1801" uniqueCount="614">
  <si>
    <t>Crna Gora</t>
  </si>
  <si>
    <t>Ministarstvo finansija</t>
  </si>
  <si>
    <t>Direktorat za državni budžet</t>
  </si>
  <si>
    <t>mil. €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</si>
  <si>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</si>
  <si>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</si>
  <si>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</si>
  <si>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</si>
  <si>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</si>
  <si>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</si>
  <si>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</si>
  <si>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</si>
  <si>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</si>
  <si>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</si>
  <si>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</si>
  <si>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</si>
  <si>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</si>
  <si>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</si>
  <si>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</si>
  <si>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</si>
  <si>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</si>
  <si>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</si>
  <si>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</si>
  <si>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</si>
  <si>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</si>
  <si>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</si>
  <si>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</si>
  <si>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</si>
  <si>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</si>
  <si>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Godina</t>
  </si>
  <si>
    <t>Hlookup</t>
  </si>
  <si>
    <t>UKUPNO</t>
  </si>
  <si>
    <t>Izdaci za:</t>
  </si>
  <si>
    <t>POLITIČKI SISTEM I UPRAVLJANJE</t>
  </si>
  <si>
    <t>PRAVOSUĐE I ZAŠTITA PRAVA</t>
  </si>
  <si>
    <t>JAVNA BEZBJEDNOST I ODBRANA</t>
  </si>
  <si>
    <t>JAVNE FINANSIJE</t>
  </si>
  <si>
    <t>EKONOMIJA I TURIZAM</t>
  </si>
  <si>
    <t>POLJOPRIVREDA, ŠUMARSTVO I VODOPRIVREDA</t>
  </si>
  <si>
    <t>SAOBRAĆAJ</t>
  </si>
  <si>
    <t>PROSTORNO PLANIRANJE I ZAŠTITA ŽIVOTNE SREDINE</t>
  </si>
  <si>
    <t>OBRAZOVANJE, NAUKA I SPORT</t>
  </si>
  <si>
    <t>KULTURA</t>
  </si>
  <si>
    <t>ZDRAVSTVO</t>
  </si>
  <si>
    <t>SOCIJALNO STARANJE</t>
  </si>
  <si>
    <t>11 009 003</t>
  </si>
  <si>
    <t>11 011 001</t>
  </si>
  <si>
    <t>11 018 001</t>
  </si>
  <si>
    <t>11 019 001</t>
  </si>
  <si>
    <t>11 023 003</t>
  </si>
  <si>
    <t>11 033 002</t>
  </si>
  <si>
    <t>11 033 003</t>
  </si>
  <si>
    <t>11 034 002</t>
  </si>
  <si>
    <t>11 047 001</t>
  </si>
  <si>
    <t>11 048 001</t>
  </si>
  <si>
    <t>11 048 002</t>
  </si>
  <si>
    <t>11 049 001</t>
  </si>
  <si>
    <t>11 049 002</t>
  </si>
  <si>
    <t>11 049 003</t>
  </si>
  <si>
    <t>11 049 004</t>
  </si>
  <si>
    <t>11 049 005</t>
  </si>
  <si>
    <t>11 049 006</t>
  </si>
  <si>
    <t>11 049 007</t>
  </si>
  <si>
    <t>11 049 008</t>
  </si>
  <si>
    <t>11 050 001</t>
  </si>
  <si>
    <t>11 051 001</t>
  </si>
  <si>
    <t>11 051 002</t>
  </si>
  <si>
    <t>11 051 012</t>
  </si>
  <si>
    <t>11 052 K01</t>
  </si>
  <si>
    <t>11 053 001</t>
  </si>
  <si>
    <t>11 053 002</t>
  </si>
  <si>
    <t>11 053 005</t>
  </si>
  <si>
    <t>11 054 001</t>
  </si>
  <si>
    <t>11 055 001</t>
  </si>
  <si>
    <t>11 056 001</t>
  </si>
  <si>
    <t>12 001 002</t>
  </si>
  <si>
    <t>12 003 004</t>
  </si>
  <si>
    <t>12 003 005</t>
  </si>
  <si>
    <t>12 003 006</t>
  </si>
  <si>
    <t>12 003 007</t>
  </si>
  <si>
    <t>12 003 008</t>
  </si>
  <si>
    <t>12 005 004</t>
  </si>
  <si>
    <t>12 005 005</t>
  </si>
  <si>
    <t>12 005 006</t>
  </si>
  <si>
    <t>12 005 007</t>
  </si>
  <si>
    <t>12 012 001</t>
  </si>
  <si>
    <t>12 013 002</t>
  </si>
  <si>
    <t>12 020 001</t>
  </si>
  <si>
    <t>12 021 001</t>
  </si>
  <si>
    <t>12 024 001</t>
  </si>
  <si>
    <t>12 024 002</t>
  </si>
  <si>
    <t>12 024 003</t>
  </si>
  <si>
    <t>12 024 004</t>
  </si>
  <si>
    <t>12 024 005</t>
  </si>
  <si>
    <t>12 024 006</t>
  </si>
  <si>
    <t>12 024 K01</t>
  </si>
  <si>
    <t>12 024 K02</t>
  </si>
  <si>
    <t>12 025 001</t>
  </si>
  <si>
    <t>12 025 003</t>
  </si>
  <si>
    <t>12 026 001</t>
  </si>
  <si>
    <t>12 027 001</t>
  </si>
  <si>
    <t>13 002 001</t>
  </si>
  <si>
    <t>13 013 002</t>
  </si>
  <si>
    <t>13 015 002</t>
  </si>
  <si>
    <t>13 016 002</t>
  </si>
  <si>
    <t>13 023 001</t>
  </si>
  <si>
    <t>13 024 001</t>
  </si>
  <si>
    <t>13 024 K01</t>
  </si>
  <si>
    <t>13 025 K01</t>
  </si>
  <si>
    <t>13 026 001</t>
  </si>
  <si>
    <t>13 027 001</t>
  </si>
  <si>
    <t>13 028 001</t>
  </si>
  <si>
    <t>13 028 002</t>
  </si>
  <si>
    <t>13 029 001</t>
  </si>
  <si>
    <t>13 029 002</t>
  </si>
  <si>
    <t>13 029 003</t>
  </si>
  <si>
    <t>13 029 004</t>
  </si>
  <si>
    <t>13 030 001</t>
  </si>
  <si>
    <t>13 030 002</t>
  </si>
  <si>
    <t>13 031 001</t>
  </si>
  <si>
    <t>13 031 002</t>
  </si>
  <si>
    <t>13 040 001</t>
  </si>
  <si>
    <t>14 002 003</t>
  </si>
  <si>
    <t>14 002 004</t>
  </si>
  <si>
    <t>14 002 005</t>
  </si>
  <si>
    <t>14 005 002</t>
  </si>
  <si>
    <t>14 017 002</t>
  </si>
  <si>
    <t>14 021 003</t>
  </si>
  <si>
    <t>14 022 002</t>
  </si>
  <si>
    <t>14 036 001</t>
  </si>
  <si>
    <t>14 036 002</t>
  </si>
  <si>
    <t>14 040 003</t>
  </si>
  <si>
    <t>14 040 010</t>
  </si>
  <si>
    <t>14 040 011</t>
  </si>
  <si>
    <t>14 042 001</t>
  </si>
  <si>
    <t>14 042 002</t>
  </si>
  <si>
    <t>14 042 003</t>
  </si>
  <si>
    <t>14 043 001</t>
  </si>
  <si>
    <t>14 048 001</t>
  </si>
  <si>
    <t>14 048 002</t>
  </si>
  <si>
    <t>14 048 003</t>
  </si>
  <si>
    <t>14 048 004</t>
  </si>
  <si>
    <t>14 048 005</t>
  </si>
  <si>
    <t>14 050 001</t>
  </si>
  <si>
    <t>14 051 001</t>
  </si>
  <si>
    <t>15 004 001</t>
  </si>
  <si>
    <t>15 004 003</t>
  </si>
  <si>
    <t>15 004 004</t>
  </si>
  <si>
    <t>15 004 005</t>
  </si>
  <si>
    <t>15 019 003</t>
  </si>
  <si>
    <t>15 019 004</t>
  </si>
  <si>
    <t>15 019 005</t>
  </si>
  <si>
    <t>15 019 006</t>
  </si>
  <si>
    <t>15 019 007</t>
  </si>
  <si>
    <t>15 019 K01</t>
  </si>
  <si>
    <t>15 021 001</t>
  </si>
  <si>
    <t>15 021 003</t>
  </si>
  <si>
    <t>15 021 004</t>
  </si>
  <si>
    <t>15 021 005</t>
  </si>
  <si>
    <t>15 021 006</t>
  </si>
  <si>
    <t>15 021 007</t>
  </si>
  <si>
    <t>15 021 008</t>
  </si>
  <si>
    <t>15 021 009</t>
  </si>
  <si>
    <t>15 022 002</t>
  </si>
  <si>
    <t>15 030 001</t>
  </si>
  <si>
    <t>15 030 002</t>
  </si>
  <si>
    <t>15 030 006</t>
  </si>
  <si>
    <t>15 030 008</t>
  </si>
  <si>
    <t>15 030 K01</t>
  </si>
  <si>
    <t>15 032 001</t>
  </si>
  <si>
    <t>15 033 002</t>
  </si>
  <si>
    <t>15 033 003</t>
  </si>
  <si>
    <t>15 034 001</t>
  </si>
  <si>
    <t>15 034 002</t>
  </si>
  <si>
    <t>15 034 003</t>
  </si>
  <si>
    <t>15 037 002</t>
  </si>
  <si>
    <t>15 037 003</t>
  </si>
  <si>
    <t>15 038 001</t>
  </si>
  <si>
    <t>15 038 002</t>
  </si>
  <si>
    <t>16 002 001</t>
  </si>
  <si>
    <t>16 002 005</t>
  </si>
  <si>
    <t>16 002 006</t>
  </si>
  <si>
    <t>16 002 007</t>
  </si>
  <si>
    <t>16 002 K01</t>
  </si>
  <si>
    <t>16 004 001</t>
  </si>
  <si>
    <t>16 005 002</t>
  </si>
  <si>
    <t>16 005 003</t>
  </si>
  <si>
    <t>16 006 003</t>
  </si>
  <si>
    <t>16 006 004</t>
  </si>
  <si>
    <t>16 011 001</t>
  </si>
  <si>
    <t>17 019 003</t>
  </si>
  <si>
    <t>17 019 006</t>
  </si>
  <si>
    <t>17 019 007</t>
  </si>
  <si>
    <t>17 019 008</t>
  </si>
  <si>
    <t>17 019 009</t>
  </si>
  <si>
    <t>17 019 K02</t>
  </si>
  <si>
    <t>17 020 K01</t>
  </si>
  <si>
    <t>17 020 K02</t>
  </si>
  <si>
    <t>17 020 K03</t>
  </si>
  <si>
    <t>17 020 K04</t>
  </si>
  <si>
    <t>17 020 K05</t>
  </si>
  <si>
    <t>18 003 001</t>
  </si>
  <si>
    <t>18 003 002</t>
  </si>
  <si>
    <t>18 003 004</t>
  </si>
  <si>
    <t>18 003 K01</t>
  </si>
  <si>
    <t>18 003 K02</t>
  </si>
  <si>
    <t>18 004 001</t>
  </si>
  <si>
    <t>18 004 002</t>
  </si>
  <si>
    <t>18 004 005</t>
  </si>
  <si>
    <t>18 008 001</t>
  </si>
  <si>
    <t>18 008 002</t>
  </si>
  <si>
    <t>19 032 001</t>
  </si>
  <si>
    <t>19 032 002</t>
  </si>
  <si>
    <t>19 032 003</t>
  </si>
  <si>
    <t>19 032 004</t>
  </si>
  <si>
    <t>19 032 005</t>
  </si>
  <si>
    <t>19 032 006</t>
  </si>
  <si>
    <t>19 032 K03</t>
  </si>
  <si>
    <t>19 032 K04</t>
  </si>
  <si>
    <t>19 033 001</t>
  </si>
  <si>
    <t>19 033 002</t>
  </si>
  <si>
    <t>19 034 001</t>
  </si>
  <si>
    <t>19 035 001</t>
  </si>
  <si>
    <t>19 035 002</t>
  </si>
  <si>
    <t>19 036 001</t>
  </si>
  <si>
    <t>19 036 002</t>
  </si>
  <si>
    <t>19 037 001</t>
  </si>
  <si>
    <t>19 038 001</t>
  </si>
  <si>
    <t>19 038 K01</t>
  </si>
  <si>
    <t>19 039 001</t>
  </si>
  <si>
    <t>19 040 001</t>
  </si>
  <si>
    <t>19 040 K01</t>
  </si>
  <si>
    <t>19 042 001</t>
  </si>
  <si>
    <t>20 020 001</t>
  </si>
  <si>
    <t>20 020 002</t>
  </si>
  <si>
    <t>20 020 003</t>
  </si>
  <si>
    <t>20 021 001</t>
  </si>
  <si>
    <t>20 021 002</t>
  </si>
  <si>
    <t>20 021 003</t>
  </si>
  <si>
    <t>20 021 004</t>
  </si>
  <si>
    <t>20 021 005</t>
  </si>
  <si>
    <t>20 021 006</t>
  </si>
  <si>
    <t>20 021 008</t>
  </si>
  <si>
    <t>20 021 009</t>
  </si>
  <si>
    <t>20 021 K01</t>
  </si>
  <si>
    <t>20 022 001</t>
  </si>
  <si>
    <t>20 023 001</t>
  </si>
  <si>
    <t>21 007 002</t>
  </si>
  <si>
    <t>21 011 001</t>
  </si>
  <si>
    <t>21 011 002</t>
  </si>
  <si>
    <t>21 011 003</t>
  </si>
  <si>
    <t>21 011 004</t>
  </si>
  <si>
    <t>21 011 005</t>
  </si>
  <si>
    <t>21 011 K01</t>
  </si>
  <si>
    <t>21 011 K02</t>
  </si>
  <si>
    <t>21 012 001</t>
  </si>
  <si>
    <t>22 010 001</t>
  </si>
  <si>
    <t>22 010 002</t>
  </si>
  <si>
    <t>22 010 003</t>
  </si>
  <si>
    <t>22 013 001</t>
  </si>
  <si>
    <t>22 025 001</t>
  </si>
  <si>
    <t>22 025 002</t>
  </si>
  <si>
    <t>22 025 003</t>
  </si>
  <si>
    <t>22 025 004</t>
  </si>
  <si>
    <t>22 025 K01</t>
  </si>
  <si>
    <t>Djelovanje Državne izborne komisije</t>
  </si>
  <si>
    <t>Stručni i operativni poslovi Savjeta za građansku kontrolu rada policije</t>
  </si>
  <si>
    <t>Stabilizacija i pridruživanje i pristupanje Crne Gore Evropskoj uniji</t>
  </si>
  <si>
    <t>Stručni i operativni poslovi Ministarstva evropskih poslova</t>
  </si>
  <si>
    <t>Djelovanje Uprave za ljudske resurse</t>
  </si>
  <si>
    <t>Stručni i operativni poslovi i međunarodna saradnja u oblasti sprječavanja korupcije</t>
  </si>
  <si>
    <t>Prevencija korupcije</t>
  </si>
  <si>
    <t>Djelatnost Službenog lista Crne Gore</t>
  </si>
  <si>
    <t>Djelovanje Predsjednika Crne Gore</t>
  </si>
  <si>
    <t>Zakonodavna, kontrolna i predstavnička funkcija Skupštine Crne Gore</t>
  </si>
  <si>
    <t>Stručni i operativni poslovi Skupštine Crne Gore</t>
  </si>
  <si>
    <t>Stručni i operativni poslovi Generalnog sekretarijata Vlade</t>
  </si>
  <si>
    <t>Djelatnost Kancelarije zastupnika Crne Gore pred Evropskim sudom za ljudska prava</t>
  </si>
  <si>
    <t>Djelatnost Kabineta Potpredsjednika Vlade</t>
  </si>
  <si>
    <t>Stručni i operativni poslovi Kabineta Predsjednika Vlade</t>
  </si>
  <si>
    <t>Djelovanje Savjeta za privatizaciju i kapitalne projekte</t>
  </si>
  <si>
    <t>Stručni i operativni poslovi Sekretarijata za zakonodavstvo</t>
  </si>
  <si>
    <t>Stručni i operativni poslovi Komisije za koncesije</t>
  </si>
  <si>
    <t>Stručni i operativni poslovi Savjeta za NATO</t>
  </si>
  <si>
    <t>Finansiranje rada parlamentarnih subjekata</t>
  </si>
  <si>
    <t>Rad diplomatskih i konzularnih predstavništava</t>
  </si>
  <si>
    <t>Bilateralni i multilateralni poslovi</t>
  </si>
  <si>
    <t>Saradnja sa iseljenicima - dijasporom</t>
  </si>
  <si>
    <t>Izgradnja i rekonstrukcija administrativnog prostora za rad državnih organa - sektor Politički sistem i upravljanje</t>
  </si>
  <si>
    <t>Informaciono društvo</t>
  </si>
  <si>
    <t>Reforma javne uprave</t>
  </si>
  <si>
    <t>Medijski pluralizam</t>
  </si>
  <si>
    <t>Stručni i operativni poslovi Ministarstva javne uprave</t>
  </si>
  <si>
    <t>Djelatnost RTCG</t>
  </si>
  <si>
    <t>Stručni i operativni poslovi Ministarstva vanjskih poslova</t>
  </si>
  <si>
    <t>Djelovanje Ustavnog suda</t>
  </si>
  <si>
    <t>Nadležnost Vrhovnog i Apelacionog suda</t>
  </si>
  <si>
    <t>Nadležnost Upravnog i Privrednog suda</t>
  </si>
  <si>
    <t>Nadležnost viših sudova</t>
  </si>
  <si>
    <t>Nadležnost osnovnih sudova</t>
  </si>
  <si>
    <t>Nadležnost sudova za prekršaje</t>
  </si>
  <si>
    <t>Nadležnost osnovnih državnih tužilaštava</t>
  </si>
  <si>
    <t>Nadležnost viših državnih tužilaštava</t>
  </si>
  <si>
    <t>Nadležnost Specijalnog državnog tužilaštva</t>
  </si>
  <si>
    <t>Nadležnost Vrhovnog državnog tužilaštva</t>
  </si>
  <si>
    <t>Upravljanje sistemnom izvršenja krivičnih sankcija</t>
  </si>
  <si>
    <t>Stručni i operativni poslovi Ministarstva ljudskih i manjinskih prava</t>
  </si>
  <si>
    <t>Djelovanje Zaštitnika ljudskih prava i sloboda</t>
  </si>
  <si>
    <t>Djelovanje Agencije za zaštitu ličnih podataka i slobodan pristup informacijama</t>
  </si>
  <si>
    <t>Sprovođenje politika iz nadležnosti Ministarstva pravde</t>
  </si>
  <si>
    <t>Stručni i operativni poslovi Sudskog savjeta</t>
  </si>
  <si>
    <t>Stručni i operativni poslovi Tužilačkog savjeta</t>
  </si>
  <si>
    <t>Djelovanje Centra za obuku u sudstvu i državnom tužilaštvu</t>
  </si>
  <si>
    <t>Stručni i operativni poslovi Centra za alternativno rješavanje sporova</t>
  </si>
  <si>
    <t>Obezbjeđivanje samostalnosti u radu državnih tužilaca</t>
  </si>
  <si>
    <t>Izgradnja i rekonstrukcija administrativnog prostora za rad pravosuđa</t>
  </si>
  <si>
    <t>Projekti koji se finansiraju iz IPA fondova - sektor Pravosuđe</t>
  </si>
  <si>
    <t>Zaštita ljudskih i manjinskih prava</t>
  </si>
  <si>
    <t>Unapređenje i zaštita manjinskih prava</t>
  </si>
  <si>
    <t>Stručni i operativni poslovi Ministarstva pravde</t>
  </si>
  <si>
    <t>Pravda i fundamentalna prava</t>
  </si>
  <si>
    <t>Ublažavanje efekata elementarnih nepogoda i tehničko-tehnoloških nesreća</t>
  </si>
  <si>
    <t>Djelatnost Direkcije za zaštitu tajnih podataka</t>
  </si>
  <si>
    <t>Djelovanje Agencije za nacionalnu bezbjednost</t>
  </si>
  <si>
    <t>Djelovanje Regionalnog ronilačkog centra za podvodno deminiranje i obuku ronilaca</t>
  </si>
  <si>
    <t>Stručni i operativni poslovi Ministarstva unutrašnjih poslova</t>
  </si>
  <si>
    <t>Integrisano upravljanje granicom</t>
  </si>
  <si>
    <t>Poslovi iz oblasti rada policije</t>
  </si>
  <si>
    <t>Izgradnja i rekonstrukcija administrativnog prostora za potrebe javne bezbjednosti</t>
  </si>
  <si>
    <t>Stručni i operativni poslovi Ministarstva odbrane</t>
  </si>
  <si>
    <t>Izgradnja i rekonstrukcija administrativnog prostora za potrebe odbrane</t>
  </si>
  <si>
    <t>Izgradnja kapaciteta - izdavanje dokumenata u oblastima upravnih poslova, državljanstva i stranaca</t>
  </si>
  <si>
    <t>Međunarodna saradnja</t>
  </si>
  <si>
    <t>Operacije</t>
  </si>
  <si>
    <t>Funkcionisanje Vojske</t>
  </si>
  <si>
    <t>Međunarodna vojna saradnja</t>
  </si>
  <si>
    <t>Obuke i vježbe</t>
  </si>
  <si>
    <t>Opremanje i infrastruktura Vojske Crne Gore</t>
  </si>
  <si>
    <t>Opremanje Ministarstva Odbrane</t>
  </si>
  <si>
    <t>Rukovođenje i koordinacija rada Obavještajno bezbjednosnog direktorata</t>
  </si>
  <si>
    <t>Međunarodna saradnja Obavještajno bezbjednosnog direktorata</t>
  </si>
  <si>
    <t>Vršenje poslova u oblasti međunarodne zaštite</t>
  </si>
  <si>
    <t>Upravljanje i izvršenje budžeta</t>
  </si>
  <si>
    <t>Upravljanje sredstvima EU</t>
  </si>
  <si>
    <t>Rezerve</t>
  </si>
  <si>
    <t>Stručni i operativni poslovi u vezi sa javnim dugom</t>
  </si>
  <si>
    <t>Stručni i operativni poslovi Zaštitnika imovinsko-interesa Crne Gore</t>
  </si>
  <si>
    <t>Izrada rezultata zvanične statistike</t>
  </si>
  <si>
    <t>Stručni i operativni poslovi Komisije za zaštitu prava u postupcima javnih nabavki</t>
  </si>
  <si>
    <t>Sprovodjenje aktivnosti iz nadleznosti Revizorskog tijela</t>
  </si>
  <si>
    <t>Realizacija strateškog plana razvoja Revizorskog tijela</t>
  </si>
  <si>
    <t>Sprovođenje politika iz nadležnosti Ministarstva finansija</t>
  </si>
  <si>
    <t>Poslovanje područnih jedinica - upravljanje javnim prihodima</t>
  </si>
  <si>
    <t>Obavljanje poslova iz oblasti igara na sreću</t>
  </si>
  <si>
    <t>Stručni i operativni poslovi iz oblasti carina</t>
  </si>
  <si>
    <t>Carinski postupci i carinarnice</t>
  </si>
  <si>
    <t>Djelovanje Fonda za obeštećenje</t>
  </si>
  <si>
    <t>Sprječavanje pranja novca i finansiranja terorizma</t>
  </si>
  <si>
    <t>Sprovođenje revizija</t>
  </si>
  <si>
    <t>Strateški plan i obuke</t>
  </si>
  <si>
    <t>Stručni i operativni poslovi Državne revizorske institucije</t>
  </si>
  <si>
    <t>Zajednički poslovi</t>
  </si>
  <si>
    <t>Premjer i kartografija</t>
  </si>
  <si>
    <t>Stručni i operativni poslovi iz oblasti poreza</t>
  </si>
  <si>
    <t>Stručni i operativni poslovi Ministarstva finansija</t>
  </si>
  <si>
    <t>Politika javnih nabavki</t>
  </si>
  <si>
    <t>Spoljna trgovina i ekonomski odnosi sa inostranstvom</t>
  </si>
  <si>
    <t>Unutrašnja trgovina i zaštita intelektualne svojine</t>
  </si>
  <si>
    <t>Sprječavanje narušavanja slobodne konkurencije i kontrola državne pomoći</t>
  </si>
  <si>
    <t>Jačanje konkurentnosti i sektora inovacija</t>
  </si>
  <si>
    <t>Strateško planiranje i međunarodna saradnja</t>
  </si>
  <si>
    <t>Unapređenje turističkog ambijenta</t>
  </si>
  <si>
    <t>Podsticanje, promocija i investicije u turizmu</t>
  </si>
  <si>
    <t>Normativni poslovi i upravni postupak</t>
  </si>
  <si>
    <t>Djelovanje Nacionalne turističke organizacije Crne Gore</t>
  </si>
  <si>
    <t>Unapređenje turističke ponude</t>
  </si>
  <si>
    <t>Radni odnosi, zaštita i zdravlje na radu i pristup tržištu rada</t>
  </si>
  <si>
    <t>Profesionalna rehabilitacija</t>
  </si>
  <si>
    <t>Mjere aktivne politike zapošljavanja</t>
  </si>
  <si>
    <t>Stručni i operativni poslovi Zavoda za zapošljavanje</t>
  </si>
  <si>
    <t>Isplata neisplaćenih potraživanja zaposlenih</t>
  </si>
  <si>
    <t>Stručni i operativni poslovi Fonda za rad</t>
  </si>
  <si>
    <t>Profesonalna rehabilitacija</t>
  </si>
  <si>
    <t>Pasivne mjere tržišta rada</t>
  </si>
  <si>
    <t>Djelovanje Agencije za mirno rješavanje radnih sporova</t>
  </si>
  <si>
    <t>Unaprjeđenje i implementacija strateškog i zakonodavnog okvira za efikasniji industrijski i regionalni razvoj</t>
  </si>
  <si>
    <t>Standardizacija i akreditacija</t>
  </si>
  <si>
    <t>Realizacija i promocija investicionih potencijala</t>
  </si>
  <si>
    <t>Unaprjeđenje i implementacija zakonodavnog okvira za efikasniji industrijski i regionalni razvoj</t>
  </si>
  <si>
    <t>Razvojni projekti Prijestonice Cetinje</t>
  </si>
  <si>
    <t>Djelovanje Zavoda za metrologiju</t>
  </si>
  <si>
    <t>Rudarstvo, geologija i ugljovodonici</t>
  </si>
  <si>
    <t>Djelovanje Uprave za ugljovodonike</t>
  </si>
  <si>
    <t>Unaprjeđenje poslovnog okruženja za razvoj preduzetništva</t>
  </si>
  <si>
    <t>Unapređenje konkurentnosti privrede</t>
  </si>
  <si>
    <t>Upravljanje reputacijom države, komuniciranje nacionalnog brenda i marketing aktivnosti</t>
  </si>
  <si>
    <t>Podrška razvoju inovacione djelatnosti</t>
  </si>
  <si>
    <t>Podrška razvoju inovacione infrastrukture i inovacioni programi Fonda za inovacije</t>
  </si>
  <si>
    <t>Elektronske komunikacije</t>
  </si>
  <si>
    <t>Poštanska djelatnost</t>
  </si>
  <si>
    <t>Podrška poljoprivredi</t>
  </si>
  <si>
    <t>Bezbjednost hrane, veterina i fitosanitarni poslovi</t>
  </si>
  <si>
    <t>Podrška ruralnom razvoju</t>
  </si>
  <si>
    <t>Podrška Agenciji za plaćanje</t>
  </si>
  <si>
    <t>Stručni i operativni poslovi Ministarstva poljoprivrede, šumarstva i vodoprivrede</t>
  </si>
  <si>
    <t>Projekti koji se finansiraju iz IPA fondova - IPA2021, oblast poljoprivrede</t>
  </si>
  <si>
    <t>Podrška ribarstvu</t>
  </si>
  <si>
    <t>Šumarstvo, lovstvo i drvna industrija</t>
  </si>
  <si>
    <t>Djelovanje Uprave za gazdovanje šumama i lovištima</t>
  </si>
  <si>
    <t>Podrška vodopirvredi</t>
  </si>
  <si>
    <t>Djelovanje Uprave za vode</t>
  </si>
  <si>
    <t>Pomorski saobraćaj</t>
  </si>
  <si>
    <t>Djelovanje Uprave pomorske sigurnosti i upravljanja lukama</t>
  </si>
  <si>
    <t>Stručni i operativni poslovi Uprave za saobraćaj</t>
  </si>
  <si>
    <t>Djelovanje Uprave za željeznice</t>
  </si>
  <si>
    <t>Djelovanje Komisije za istraživanje nesreća</t>
  </si>
  <si>
    <t>Projekti koji se finansiraju iz IPA fondova - sektor Saobraćaj</t>
  </si>
  <si>
    <t>Rekonstrukcija regionalnih i magistralnih puteva</t>
  </si>
  <si>
    <t>Rješavanje uskih grla na saobraćajnoj mreži Crne Gore</t>
  </si>
  <si>
    <t>Izgradnja autoputeva</t>
  </si>
  <si>
    <t>Izgradnja lokalne infrastrukture</t>
  </si>
  <si>
    <t>Sanacija mostova, klizišta i kosina na magistralnim i regionalnim putevima</t>
  </si>
  <si>
    <t>Ekologija</t>
  </si>
  <si>
    <t>Priroda</t>
  </si>
  <si>
    <t>Monitoring i unapređenje životne sredine</t>
  </si>
  <si>
    <t>Projekti očuvanja životne sredine</t>
  </si>
  <si>
    <t>Projekti koji se finansiraju iz IPA fondova - sektor Održivi razvoj</t>
  </si>
  <si>
    <t>Uređenje prostora, građevinarstvo i stambeni razvoj</t>
  </si>
  <si>
    <t>Inspekcijski poslovi u oblasti izgradnje objekata</t>
  </si>
  <si>
    <t>Stručni i operativni poslovi Uprave za kapitalne projekte</t>
  </si>
  <si>
    <t>Hidrometeorologija</t>
  </si>
  <si>
    <t>Seizmologija</t>
  </si>
  <si>
    <t>Nadzor nad obrazovnim sistemom</t>
  </si>
  <si>
    <t>Unapređenje kvaliteta obrazovanja</t>
  </si>
  <si>
    <t>Djelatnosti Zavoda za školstvo</t>
  </si>
  <si>
    <t>Djelovanje Ispitnog centra</t>
  </si>
  <si>
    <t>Djelovanje Centra za stručno obrazovanje</t>
  </si>
  <si>
    <t>Djelovanje Agencije za kontrolu i obezbjeđenje kvaliteta visokog obrazovanja</t>
  </si>
  <si>
    <t>Izgradnja i rekonstrukcija sportskih objekata</t>
  </si>
  <si>
    <t>Projekti koji se finansiraju iz IPA fondova - sektor Obrazovanje</t>
  </si>
  <si>
    <t>Izgradnja i rekonstrukcija objekata u oblasti obrazovanja</t>
  </si>
  <si>
    <t>Predškolsko vaspitanje i obrazovanje</t>
  </si>
  <si>
    <t>Osnovno obrazovanje</t>
  </si>
  <si>
    <t>Podrška radu i unapređenju kvaliteta srednjeg obrazovanja</t>
  </si>
  <si>
    <t>Politike visokog obrazovanja</t>
  </si>
  <si>
    <t>Podrška radu visokoškolskih ustanova</t>
  </si>
  <si>
    <t>Učenički standard</t>
  </si>
  <si>
    <t>Studentski standard</t>
  </si>
  <si>
    <t>Djelovanje Crnogorske akademije nauka i umjetnosti</t>
  </si>
  <si>
    <t>Vrhunski sport</t>
  </si>
  <si>
    <t>Stručni i operativni poslovi Ministarstva sporta i mladih</t>
  </si>
  <si>
    <t>Razvoj i sprovođenje politike mladih</t>
  </si>
  <si>
    <t>Naučnoistraživačka djelatnost</t>
  </si>
  <si>
    <t>Izgradnja i rekonstrukcija objekata u oblasti nauke</t>
  </si>
  <si>
    <t>Kulturno umjetničko stvaralaštvo</t>
  </si>
  <si>
    <t>Pozorišna, filmska i muzička djelatnost</t>
  </si>
  <si>
    <t>Kreativna Crna Gora i projekti</t>
  </si>
  <si>
    <t>Stručni i operativni poslovi Ministarstva kulture i medija</t>
  </si>
  <si>
    <t>Kulturna baština</t>
  </si>
  <si>
    <t>Muzejska djelatnost</t>
  </si>
  <si>
    <t>Bibliotekarska delatnost</t>
  </si>
  <si>
    <t>Konzervatorska djelatnost i arheologija</t>
  </si>
  <si>
    <t>Djelovanje Državnog arhiva</t>
  </si>
  <si>
    <t>Djelovanje Uprave za zaštitu kulturnih dobara</t>
  </si>
  <si>
    <t>Djelovanje Matice crnogorske</t>
  </si>
  <si>
    <t>Unapređenja manjinskih prava u oblasti kulture</t>
  </si>
  <si>
    <t>Izgradnja, rekonstrukcija i adaptacija objekata kulture</t>
  </si>
  <si>
    <t>Djelovanje Senata Prijestonice Cetinje</t>
  </si>
  <si>
    <t>Djelovanje Crvenog krsta Crne Gore</t>
  </si>
  <si>
    <t>Razvoj i podrška sistemu zdravstva</t>
  </si>
  <si>
    <t>Zdravstvena zaštita</t>
  </si>
  <si>
    <t>Ostala zdravstvena zaštita</t>
  </si>
  <si>
    <t>Stručni i operativni poslovi Fonda za zdravstveno osiguranje</t>
  </si>
  <si>
    <t>Djelatnost Instituta za javno zdravlje</t>
  </si>
  <si>
    <t>Izgradnja i rekonstrukcija objekata zdravstva</t>
  </si>
  <si>
    <t>Projekti koji se finansiraju iz IPA fondova - sektor Zdravstvo</t>
  </si>
  <si>
    <t>Stručni i operativni poslovi Ministarstva zdravlja</t>
  </si>
  <si>
    <t>Prava iz penzijskog i invalidskog osiguranja</t>
  </si>
  <si>
    <t>Socijalni programi za potrebe korisnika prava</t>
  </si>
  <si>
    <t>Stručni i operativni poslovi Fonda za penzijsko i invalidsko osiguranje</t>
  </si>
  <si>
    <t>Finansiranje prava na privremeno izdržavanje djece</t>
  </si>
  <si>
    <t>Obavljanje djelatnosti ustanova socijalne i dječije zaštite</t>
  </si>
  <si>
    <t>Prava iz oblasti boračke, invalidske i dječje zaštite</t>
  </si>
  <si>
    <t>Djelovanje Socijalnog savjeta</t>
  </si>
  <si>
    <t>Socijalna i dječja zaštita</t>
  </si>
  <si>
    <t>Izgradnja i rekonstrukcija objekata socijalnog staranja</t>
  </si>
  <si>
    <t>Pregled po glavnim programima</t>
  </si>
  <si>
    <t>Naziv POTPROGRAMA</t>
  </si>
  <si>
    <t>Prog. klasif.</t>
  </si>
  <si>
    <t>Prog. Klas.</t>
  </si>
  <si>
    <r>
      <t xml:space="preserve">Ostvarenje budžeta po </t>
    </r>
    <r>
      <rPr>
        <b/>
        <sz val="14"/>
        <color theme="1"/>
        <rFont val="Cambria"/>
        <family val="1"/>
      </rPr>
      <t>PROGRAMSKOJ</t>
    </r>
    <r>
      <rPr>
        <sz val="14"/>
        <color theme="1"/>
        <rFont val="Cambria"/>
        <family val="1"/>
      </rPr>
      <t xml:space="preserve"> KLASIFIKACIJI</t>
    </r>
  </si>
  <si>
    <t>11 052 K02</t>
  </si>
  <si>
    <t>Upravljanje javnim investicijama</t>
  </si>
  <si>
    <t>14 043 002</t>
  </si>
  <si>
    <t>Sprovođenje politika iz nadležnosti ministarstva u okviru oblasti upravljanja državnom imovinom</t>
  </si>
  <si>
    <t>14 052 001</t>
  </si>
  <si>
    <t>Stručni i operativni poslovi Poreske uprave</t>
  </si>
  <si>
    <t>14 053 001</t>
  </si>
  <si>
    <t>Stručni i operativni poslovi Uprave carina</t>
  </si>
  <si>
    <t>14 054 001</t>
  </si>
  <si>
    <t>Stručni i operativni poslovi Uprave za državnu imovinu</t>
  </si>
  <si>
    <t>15 040 001</t>
  </si>
  <si>
    <t>Stručni i operativni poslovi Ministarstva ekonomskog razvoja</t>
  </si>
  <si>
    <t>18 010 001</t>
  </si>
  <si>
    <t>Stručni i operativni poslovi Ministarstva prostornog planiranja, urbanizma i državne imovine</t>
  </si>
  <si>
    <t>18 016 001</t>
  </si>
  <si>
    <t>Stručni i operativni poslovi Uprave za nekretnine</t>
  </si>
  <si>
    <t>18 017 001</t>
  </si>
  <si>
    <t>18 017 002</t>
  </si>
  <si>
    <t>Poslovanje područnih jedinica Uprave za katastar</t>
  </si>
  <si>
    <t>19 044 001</t>
  </si>
  <si>
    <t>Stručni i operativni poslovi Ministarstva prosvjete, nauke i inovacija</t>
  </si>
  <si>
    <t>17 021 001</t>
  </si>
  <si>
    <t>Stručni i operativni poslovi Ministarstva pomorstva</t>
  </si>
  <si>
    <t>22 027 001</t>
  </si>
  <si>
    <t>Stručni i operativni poslovi Ministarstva socijalnog staranja, brige o porodici i demografije</t>
  </si>
  <si>
    <t>18 018 001</t>
  </si>
  <si>
    <t>Stručni i operativni poslovi Ministarstva ekologije, održivog razvoja i razvoja sjevera</t>
  </si>
  <si>
    <t>15 050 001</t>
  </si>
  <si>
    <t>Stručni i operativni poslovi Ministarstva rudarstva, nafte i gasa</t>
  </si>
  <si>
    <t>15 033 004</t>
  </si>
  <si>
    <t>Upravljanje mineralnim resursima i naftnim derivatima</t>
  </si>
  <si>
    <t>15 051 001</t>
  </si>
  <si>
    <t>Stručni i operativni poslovi Ministarstva regionalno-investicionog razvoja i saradnje sa nevladinim organizacijama</t>
  </si>
  <si>
    <t>11 057 001</t>
  </si>
  <si>
    <t>Stručni i operativni poslovi Ministarstva dijaspore</t>
  </si>
  <si>
    <t>11 058 001</t>
  </si>
  <si>
    <t>Stručni i operativni poslovi Agencije za sajber bezbjednost</t>
  </si>
  <si>
    <t>11 058 002</t>
  </si>
  <si>
    <t>Zaštita i regulacija nacionalne kritične informatičke infrastrukture</t>
  </si>
  <si>
    <t>14 051 002</t>
  </si>
  <si>
    <t>Zaštita u postupcima javnih nabavki</t>
  </si>
  <si>
    <t>15 011 001</t>
  </si>
  <si>
    <t>Unapređenje i implementacija strateškog okvira za efikasniji industrijski razvoj</t>
  </si>
  <si>
    <t>15 011 002</t>
  </si>
  <si>
    <t>Unapređenje i implementacija programskog i zakonodavnog okvira za efikasniji razvoj industrije i zanatstva</t>
  </si>
  <si>
    <t>15 046 001</t>
  </si>
  <si>
    <t>Energetika</t>
  </si>
  <si>
    <t>15 046 002</t>
  </si>
  <si>
    <t>Energetska efikasnost</t>
  </si>
  <si>
    <t>15 047 001</t>
  </si>
  <si>
    <t>Stručni i operativni poslovi Ministarstva energetike</t>
  </si>
  <si>
    <t>15 052 001</t>
  </si>
  <si>
    <t>Inspekcijski nadzor i zastupanje u turizmu</t>
  </si>
  <si>
    <t>15 054 001</t>
  </si>
  <si>
    <t>Stručni i operativni poslovi Ministarstva turizma</t>
  </si>
  <si>
    <t>17 022 001</t>
  </si>
  <si>
    <t>Stručni i operativni poslovi Ministarstva saobraćaja</t>
  </si>
  <si>
    <t>17 023 001</t>
  </si>
  <si>
    <t>Normativno uređenje i inspekcijski nadzor u oblasti saobraćaja</t>
  </si>
  <si>
    <t>21 011 006</t>
  </si>
  <si>
    <t>Ostvarivanje prava na ljekove, medicinska sredstva, materijale i medicinsko-tehnička pomagala</t>
  </si>
  <si>
    <t>22 028 001</t>
  </si>
  <si>
    <t>Stručni i operativni poslovi Ministarstva rada,zapošljavanja i socijalnog dijaloga</t>
  </si>
  <si>
    <t>18 004 K01</t>
  </si>
  <si>
    <t>Izgradnja i rekonstrukcija stambenih objekata</t>
  </si>
  <si>
    <t>PLAN - 2025</t>
  </si>
  <si>
    <t>Ostvarenje - 2025</t>
  </si>
  <si>
    <t>BDP - 2025</t>
  </si>
  <si>
    <t>11 024 002</t>
  </si>
  <si>
    <t>14 044 002</t>
  </si>
  <si>
    <t>14 044 003</t>
  </si>
  <si>
    <t>14 047 001</t>
  </si>
  <si>
    <t>14 049 001</t>
  </si>
  <si>
    <t>15 030 007</t>
  </si>
  <si>
    <t>15 030 009</t>
  </si>
  <si>
    <t>15 030 K02</t>
  </si>
  <si>
    <t>15 031 002</t>
  </si>
  <si>
    <t>15 033 001</t>
  </si>
  <si>
    <t>15 036 001</t>
  </si>
  <si>
    <t>15 039 001</t>
  </si>
  <si>
    <t>15 041 001</t>
  </si>
  <si>
    <t>15 042 001</t>
  </si>
  <si>
    <t>15 045 001</t>
  </si>
  <si>
    <t>17 019 001</t>
  </si>
  <si>
    <t>17 019 002</t>
  </si>
  <si>
    <t>17 019 004</t>
  </si>
  <si>
    <t>17 019 005</t>
  </si>
  <si>
    <t>17 019 010</t>
  </si>
  <si>
    <t>18 004 004</t>
  </si>
  <si>
    <t>18 007 001</t>
  </si>
  <si>
    <t>18 019 001</t>
  </si>
  <si>
    <t>19 032 K05</t>
  </si>
  <si>
    <t>19 038 003</t>
  </si>
  <si>
    <t>19 040 002</t>
  </si>
  <si>
    <t>19 041 001</t>
  </si>
  <si>
    <t>19 043 001</t>
  </si>
  <si>
    <t>22 025 005</t>
  </si>
  <si>
    <t>22 026 001</t>
  </si>
  <si>
    <t>Koordinirani inspekcijski nadzor</t>
  </si>
  <si>
    <t>Poslovanje područnih jedinica Uprave za katastar i državnu imovinu</t>
  </si>
  <si>
    <t>Stručni i operativni poslovi Uprave za katastar i državnu imovinu</t>
  </si>
  <si>
    <t>Programski okvir za unaprjeđenje konkurentnosti industrije i sveukupnog regionalnog razvoja</t>
  </si>
  <si>
    <t>Podrška pristupanju Crne Gore Evropskoj uniji u oblasti jačanja konkurentnosti i inovacija</t>
  </si>
  <si>
    <t>Razvoj manje razvijenih lokalnih samouprava</t>
  </si>
  <si>
    <t>Inovacije i tehnološki razvoj</t>
  </si>
  <si>
    <t>Energetika i energetska efikasnost</t>
  </si>
  <si>
    <t>Stručni i operativni poslovi Ministarstva kapitalnih investicija</t>
  </si>
  <si>
    <t>Stručni i operativni poslovi Ministarstva ekonomskog razvoja i turizma</t>
  </si>
  <si>
    <t>Stručni i operativni poslovi Ministarstva saobraćaja i pomorstva</t>
  </si>
  <si>
    <t>Stručni i operativni poslovi Ministarstva turizma, ekologije, održivog razvoja i razvoja sjevera</t>
  </si>
  <si>
    <t>Stručni i operativni poslovi Ministarstva energetike i rudarstva</t>
  </si>
  <si>
    <t>Državni putevi i drumski saobraćaj</t>
  </si>
  <si>
    <t>Željeznički saobraćaj</t>
  </si>
  <si>
    <t>Vazdušni saobraćaj</t>
  </si>
  <si>
    <t>Inspekcijski nadzor u oblasti saobraćaja</t>
  </si>
  <si>
    <t>Inspekcijski nadzor u oblasti pomorskog saobraćaja</t>
  </si>
  <si>
    <t>Stručni i operativni poslovi Ministarstva ekologije, prostornog planiranja i urbanizma</t>
  </si>
  <si>
    <t>Stručni i operativni poslovi Ministarstva javnih radova</t>
  </si>
  <si>
    <t>Stručni i operativni poslovi Ministarstva nauke i tehnološkog razvoja</t>
  </si>
  <si>
    <t>Stručni i operativni poslovi Ministarstva prosvjete</t>
  </si>
  <si>
    <t>Stručni i operativni poslovi Ministarstva nauke</t>
  </si>
  <si>
    <t>Socijalna inkluzija i jačanje sistema socijalne i dječije zaštite</t>
  </si>
  <si>
    <t>Stručni i operativni poslovi Ministarstva rada i socijalnog staranja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</si>
</sst>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,,"/>
    <numFmt numFmtId="165" formatCode="0.0%"/>
    <numFmt numFmtId="166" formatCode="#,##0.00,,"/>
    <numFmt numFmtId="167" formatCode="0.00,,"/>
    <numFmt numFmtId="168" formatCode="#,##0.00_ ;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14996795556505021"/>
      </bottom>
      <diagonal/>
    </border>
    <border>
      <left style="thin">
        <color theme="0" tint="-0.499984740745262"/>
      </left>
      <right/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thin">
        <color theme="0" tint="-0.14996795556505021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3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Border="1" applyAlignment="1" applyProtection="1">
      <alignment vertical="center"/>
      <protection hidden="1"/>
    </xf>
    <xf numFmtId="0" fontId="6" fillId="3" borderId="0" xfId="0" applyFont="1" applyFill="1" applyBorder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 applyProtection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vertical="center" wrapText="1"/>
    </xf>
    <xf numFmtId="0" fontId="9" fillId="0" borderId="14" xfId="0" applyFont="1" applyFill="1" applyBorder="1" applyAlignment="1" applyProtection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Fill="1" applyBorder="1" applyAlignment="1" applyProtection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Border="1" applyAlignment="1" applyProtection="1">
      <alignment horizontal="left" vertical="center" wrapText="1"/>
    </xf>
    <xf numFmtId="17" fontId="8" fillId="4" borderId="17" xfId="0" applyNumberFormat="1" applyFont="1" applyFill="1" applyBorder="1" applyAlignment="1" applyProtection="1">
      <alignment horizontal="center" vertical="center" wrapText="1"/>
    </xf>
    <xf numFmtId="17" fontId="10" fillId="4" borderId="18" xfId="0" applyNumberFormat="1" applyFont="1" applyFill="1" applyBorder="1" applyAlignment="1" applyProtection="1">
      <alignment vertical="center"/>
    </xf>
    <xf numFmtId="17" fontId="8" fillId="5" borderId="17" xfId="0" applyNumberFormat="1" applyFont="1" applyFill="1" applyBorder="1" applyAlignment="1" applyProtection="1">
      <alignment horizontal="right" vertical="center" wrapText="1" indent="1"/>
    </xf>
    <xf numFmtId="17" fontId="4" fillId="5" borderId="18" xfId="0" applyNumberFormat="1" applyFont="1" applyFill="1" applyBorder="1" applyAlignment="1" applyProtection="1">
      <alignment vertical="center" wrapText="1"/>
    </xf>
    <xf numFmtId="17" fontId="10" fillId="5" borderId="18" xfId="0" applyNumberFormat="1" applyFont="1" applyFill="1" applyBorder="1" applyAlignment="1" applyProtection="1">
      <alignment vertical="center" wrapText="1"/>
    </xf>
    <xf numFmtId="17" fontId="10" fillId="5" borderId="19" xfId="0" applyNumberFormat="1" applyFont="1" applyFill="1" applyBorder="1" applyAlignment="1" applyProtection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17" fontId="8" fillId="0" borderId="21" xfId="0" applyNumberFormat="1" applyFont="1" applyBorder="1" applyAlignment="1" applyProtection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vertical="center" wrapText="1"/>
    </xf>
    <xf numFmtId="17" fontId="11" fillId="0" borderId="26" xfId="0" applyNumberFormat="1" applyFont="1" applyBorder="1" applyAlignment="1" applyProtection="1">
      <alignment horizontal="center" vertical="center" wrapText="1"/>
    </xf>
    <xf numFmtId="17" fontId="11" fillId="0" borderId="27" xfId="0" applyNumberFormat="1" applyFont="1" applyBorder="1" applyAlignment="1" applyProtection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 applyProtection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 applyProtection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Fill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166" fontId="10" fillId="6" borderId="31" xfId="0" applyNumberFormat="1" applyFont="1" applyFill="1" applyBorder="1" applyAlignment="1" applyProtection="1">
      <alignment horizontal="right" vertical="center" indent="1"/>
    </xf>
    <xf numFmtId="166" fontId="10" fillId="6" borderId="32" xfId="0" applyNumberFormat="1" applyFont="1" applyFill="1" applyBorder="1" applyAlignment="1" applyProtection="1">
      <alignment horizontal="right" vertical="center" indent="1"/>
    </xf>
    <xf numFmtId="165" fontId="10" fillId="6" borderId="33" xfId="2" applyNumberFormat="1" applyFont="1" applyFill="1" applyBorder="1" applyAlignment="1" applyProtection="1">
      <alignment horizontal="right" vertical="center" indent="1"/>
    </xf>
    <xf numFmtId="165" fontId="10" fillId="6" borderId="34" xfId="2" applyNumberFormat="1" applyFont="1" applyFill="1" applyBorder="1" applyAlignment="1" applyProtection="1">
      <alignment horizontal="right" vertical="center" indent="1"/>
    </xf>
    <xf numFmtId="165" fontId="10" fillId="6" borderId="35" xfId="2" applyNumberFormat="1" applyFont="1" applyFill="1" applyBorder="1" applyAlignment="1" applyProtection="1">
      <alignment horizontal="right" vertical="center" indent="1"/>
    </xf>
    <xf numFmtId="0" fontId="4" fillId="0" borderId="20" xfId="0" applyFont="1" applyBorder="1"/>
    <xf numFmtId="0" fontId="13" fillId="0" borderId="0" xfId="0" applyFont="1" applyAlignment="1">
      <alignment vertical="top"/>
    </xf>
    <xf numFmtId="0" fontId="8" fillId="0" borderId="36" xfId="0" applyFont="1" applyFill="1" applyBorder="1" applyAlignment="1" applyProtection="1">
      <alignment horizontal="center" vertical="center"/>
    </xf>
    <xf numFmtId="0" fontId="8" fillId="0" borderId="37" xfId="0" applyFont="1" applyFill="1" applyBorder="1" applyAlignment="1" applyProtection="1">
      <alignment horizontal="left" vertical="center" wrapText="1" indent="1"/>
    </xf>
    <xf numFmtId="166" fontId="8" fillId="0" borderId="38" xfId="0" applyNumberFormat="1" applyFont="1" applyFill="1" applyBorder="1" applyAlignment="1" applyProtection="1">
      <alignment horizontal="right" vertical="center" wrapText="1" indent="1"/>
    </xf>
    <xf numFmtId="166" fontId="8" fillId="0" borderId="39" xfId="0" applyNumberFormat="1" applyFont="1" applyFill="1" applyBorder="1" applyAlignment="1" applyProtection="1">
      <alignment horizontal="right" vertical="center" wrapText="1" indent="1"/>
    </xf>
    <xf numFmtId="165" fontId="8" fillId="0" borderId="40" xfId="2" applyNumberFormat="1" applyFont="1" applyFill="1" applyBorder="1" applyAlignment="1" applyProtection="1">
      <alignment horizontal="right" vertical="center" wrapText="1" indent="1"/>
    </xf>
    <xf numFmtId="165" fontId="8" fillId="0" borderId="41" xfId="2" applyNumberFormat="1" applyFont="1" applyFill="1" applyBorder="1" applyAlignment="1" applyProtection="1">
      <alignment horizontal="right" vertical="center" wrapText="1" indent="1"/>
    </xf>
    <xf numFmtId="166" fontId="8" fillId="0" borderId="42" xfId="0" applyNumberFormat="1" applyFont="1" applyFill="1" applyBorder="1" applyAlignment="1" applyProtection="1">
      <alignment horizontal="right" vertical="center" wrapText="1" indent="1"/>
    </xf>
    <xf numFmtId="165" fontId="8" fillId="0" borderId="43" xfId="2" applyNumberFormat="1" applyFont="1" applyFill="1" applyBorder="1" applyAlignment="1" applyProtection="1">
      <alignment horizontal="right" vertical="center" wrapText="1" indent="1"/>
    </xf>
    <xf numFmtId="0" fontId="3" fillId="0" borderId="44" xfId="0" applyFont="1" applyBorder="1"/>
    <xf numFmtId="0" fontId="8" fillId="0" borderId="45" xfId="0" applyFont="1" applyBorder="1" applyAlignment="1" applyProtection="1">
      <alignment horizontal="center"/>
    </xf>
    <xf numFmtId="0" fontId="8" fillId="0" borderId="45" xfId="0" applyFont="1" applyBorder="1" applyAlignment="1" applyProtection="1">
      <alignment wrapText="1"/>
    </xf>
    <xf numFmtId="0" fontId="8" fillId="0" borderId="46" xfId="0" applyFont="1" applyBorder="1" applyProtection="1"/>
    <xf numFmtId="165" fontId="8" fillId="0" borderId="46" xfId="2" applyNumberFormat="1" applyFont="1" applyBorder="1" applyAlignment="1" applyProtection="1">
      <alignment horizontal="right" indent="1"/>
    </xf>
    <xf numFmtId="0" fontId="8" fillId="0" borderId="46" xfId="0" applyFont="1" applyBorder="1" applyAlignment="1" applyProtection="1">
      <alignment horizontal="right" indent="1"/>
    </xf>
    <xf numFmtId="0" fontId="3" fillId="0" borderId="47" xfId="0" applyFont="1" applyBorder="1"/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>
      <alignment wrapText="1"/>
    </xf>
    <xf numFmtId="0" fontId="8" fillId="0" borderId="0" xfId="0" applyFont="1" applyProtection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 applyProtection="1">
      <alignment horizontal="right" indent="1"/>
    </xf>
    <xf numFmtId="164" fontId="8" fillId="0" borderId="0" xfId="0" applyNumberFormat="1" applyFont="1" applyAlignment="1" applyProtection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 applyProtection="1"/>
    <xf numFmtId="4" fontId="8" fillId="0" borderId="0" xfId="0" applyNumberFormat="1" applyFont="1" applyAlignment="1" applyProtection="1">
      <alignment horizontal="right" indent="1"/>
    </xf>
    <xf numFmtId="0" fontId="8" fillId="0" borderId="14" xfId="0" applyFont="1" applyFill="1" applyBorder="1" applyAlignment="1" applyProtection="1">
      <alignment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17" fontId="8" fillId="0" borderId="48" xfId="0" applyNumberFormat="1" applyFont="1" applyBorder="1" applyAlignment="1" applyProtection="1">
      <alignment horizontal="center" vertical="center" wrapText="1"/>
    </xf>
    <xf numFmtId="0" fontId="8" fillId="0" borderId="49" xfId="0" applyFont="1" applyBorder="1" applyAlignment="1" applyProtection="1">
      <alignment horizontal="center" vertical="center" wrapText="1"/>
    </xf>
    <xf numFmtId="0" fontId="8" fillId="0" borderId="50" xfId="0" applyFont="1" applyBorder="1" applyAlignment="1" applyProtection="1">
      <alignment horizontal="center" vertical="center" wrapText="1"/>
    </xf>
    <xf numFmtId="4" fontId="8" fillId="0" borderId="5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52" xfId="0" applyNumberFormat="1" applyFont="1" applyFill="1" applyBorder="1" applyAlignment="1" applyProtection="1">
      <alignment horizontal="right" vertical="center" indent="1"/>
    </xf>
    <xf numFmtId="0" fontId="3" fillId="0" borderId="20" xfId="0" applyFont="1" applyBorder="1"/>
    <xf numFmtId="0" fontId="3" fillId="0" borderId="0" xfId="0" applyFont="1" applyBorder="1"/>
    <xf numFmtId="0" fontId="8" fillId="0" borderId="53" xfId="0" applyFont="1" applyBorder="1" applyAlignment="1" applyProtection="1">
      <alignment horizontal="right" vertical="center" indent="1"/>
    </xf>
    <xf numFmtId="0" fontId="8" fillId="0" borderId="54" xfId="0" applyFont="1" applyBorder="1" applyAlignment="1" applyProtection="1">
      <alignment horizontal="left" vertical="center" wrapText="1" indent="2"/>
    </xf>
    <xf numFmtId="4" fontId="8" fillId="0" borderId="55" xfId="0" applyNumberFormat="1" applyFont="1" applyFill="1" applyBorder="1" applyAlignment="1" applyProtection="1">
      <alignment horizontal="right" vertical="center" wrapText="1" indent="1"/>
    </xf>
    <xf numFmtId="167" fontId="8" fillId="0" borderId="45" xfId="0" applyNumberFormat="1" applyFont="1" applyFill="1" applyBorder="1" applyProtection="1"/>
    <xf numFmtId="0" fontId="0" fillId="0" borderId="9" xfId="0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Border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56" xfId="0" applyFont="1" applyFill="1" applyBorder="1" applyAlignment="1" applyProtection="1">
      <alignment vertical="center"/>
      <protection hidden="1"/>
    </xf>
    <xf numFmtId="0" fontId="16" fillId="3" borderId="56" xfId="0" applyFont="1" applyFill="1" applyBorder="1" applyAlignment="1" applyProtection="1">
      <alignment horizontal="center" vertical="top"/>
      <protection hidden="1"/>
    </xf>
    <xf numFmtId="0" fontId="17" fillId="3" borderId="56" xfId="0" applyFont="1" applyFill="1" applyBorder="1" applyAlignment="1" applyProtection="1">
      <alignment horizontal="center" vertical="top"/>
      <protection hidden="1"/>
    </xf>
    <xf numFmtId="0" fontId="18" fillId="3" borderId="56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56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 indent="1"/>
      <protection hidden="1"/>
    </xf>
    <xf numFmtId="167" fontId="15" fillId="3" borderId="12" xfId="1" applyNumberFormat="1" applyFont="1" applyFill="1" applyBorder="1" applyAlignment="1" applyProtection="1">
      <alignment horizontal="center" vertical="top"/>
      <protection hidden="1"/>
    </xf>
    <xf numFmtId="167" fontId="15" fillId="3" borderId="0" xfId="0" applyNumberFormat="1" applyFont="1" applyFill="1" applyBorder="1" applyAlignment="1" applyProtection="1">
      <alignment horizontal="center" vertical="top"/>
      <protection hidden="1"/>
    </xf>
    <xf numFmtId="167" fontId="15" fillId="3" borderId="0" xfId="1" applyNumberFormat="1" applyFont="1" applyFill="1" applyBorder="1" applyAlignment="1" applyProtection="1">
      <alignment horizontal="center" vertical="top"/>
      <protection hidden="1"/>
    </xf>
    <xf numFmtId="167" fontId="18" fillId="3" borderId="56" xfId="1" applyNumberFormat="1" applyFont="1" applyFill="1" applyBorder="1" applyAlignment="1" applyProtection="1">
      <alignment horizontal="center" vertical="top"/>
      <protection hidden="1"/>
    </xf>
    <xf numFmtId="0" fontId="19" fillId="3" borderId="0" xfId="0" applyFont="1" applyFill="1" applyBorder="1" applyAlignment="1" applyProtection="1">
      <alignment vertical="center"/>
      <protection hidden="1"/>
    </xf>
    <xf numFmtId="0" fontId="8" fillId="0" borderId="7" xfId="0" applyFont="1" applyBorder="1" applyAlignment="1" applyProtection="1">
      <alignment horizontal="left" vertical="center" wrapText="1" indent="1"/>
    </xf>
    <xf numFmtId="0" fontId="0" fillId="0" borderId="9" xfId="0" applyFill="1" applyBorder="1"/>
    <xf numFmtId="0" fontId="2" fillId="8" borderId="9" xfId="0" applyFont="1" applyFill="1" applyBorder="1" applyAlignment="1">
      <alignment horizontal="center"/>
    </xf>
    <xf numFmtId="165" fontId="10" fillId="6" borderId="32" xfId="2" applyNumberFormat="1" applyFont="1" applyFill="1" applyBorder="1" applyAlignment="1" applyProtection="1">
      <alignment horizontal="right" vertical="center" indent="1"/>
    </xf>
    <xf numFmtId="166" fontId="8" fillId="0" borderId="58" xfId="0" applyNumberFormat="1" applyFont="1" applyFill="1" applyBorder="1" applyAlignment="1" applyProtection="1">
      <alignment horizontal="right" vertical="center" wrapText="1" indent="1"/>
    </xf>
    <xf numFmtId="166" fontId="8" fillId="0" borderId="59" xfId="0" applyNumberFormat="1" applyFont="1" applyFill="1" applyBorder="1" applyAlignment="1" applyProtection="1">
      <alignment horizontal="right" vertical="center" wrapText="1" indent="1"/>
    </xf>
    <xf numFmtId="165" fontId="8" fillId="0" borderId="59" xfId="2" applyNumberFormat="1" applyFont="1" applyFill="1" applyBorder="1" applyAlignment="1" applyProtection="1">
      <alignment horizontal="right" vertical="center" wrapText="1" indent="1"/>
    </xf>
    <xf numFmtId="165" fontId="8" fillId="0" borderId="60" xfId="2" applyNumberFormat="1" applyFont="1" applyFill="1" applyBorder="1" applyAlignment="1" applyProtection="1">
      <alignment horizontal="right" vertical="center" wrapText="1" indent="1"/>
    </xf>
    <xf numFmtId="165" fontId="8" fillId="0" borderId="39" xfId="2" applyNumberFormat="1" applyFont="1" applyFill="1" applyBorder="1" applyAlignment="1" applyProtection="1">
      <alignment horizontal="right" vertical="center" wrapText="1" indent="1"/>
    </xf>
    <xf numFmtId="0" fontId="20" fillId="3" borderId="0" xfId="0" applyFont="1" applyFill="1" applyAlignment="1" applyProtection="1">
      <alignment vertical="center"/>
      <protection hidden="1"/>
    </xf>
    <xf numFmtId="168" fontId="10" fillId="0" borderId="0" xfId="1" applyNumberFormat="1" applyFont="1" applyBorder="1" applyAlignment="1" applyProtection="1">
      <alignment horizontal="left" vertical="center" wrapText="1"/>
    </xf>
    <xf numFmtId="0" fontId="8" fillId="0" borderId="45" xfId="0" applyFont="1" applyBorder="1" applyProtection="1"/>
    <xf numFmtId="0" fontId="8" fillId="0" borderId="0" xfId="0" applyFont="1" applyBorder="1" applyProtection="1"/>
    <xf numFmtId="0" fontId="8" fillId="0" borderId="61" xfId="0" applyFont="1" applyBorder="1" applyAlignment="1" applyProtection="1">
      <alignment horizontal="left" vertical="center" wrapText="1" indent="2"/>
    </xf>
    <xf numFmtId="0" fontId="8" fillId="0" borderId="62" xfId="0" applyFont="1" applyBorder="1" applyAlignment="1" applyProtection="1">
      <alignment horizontal="right" vertical="center" indent="1"/>
    </xf>
    <xf numFmtId="0" fontId="8" fillId="0" borderId="63" xfId="0" applyFont="1" applyBorder="1" applyAlignment="1" applyProtection="1">
      <alignment horizontal="left" vertical="center" wrapText="1" indent="2"/>
    </xf>
    <xf numFmtId="0" fontId="0" fillId="0" borderId="64" xfId="0" applyBorder="1" applyAlignment="1">
      <alignment horizontal="left"/>
    </xf>
    <xf numFmtId="0" fontId="0" fillId="0" borderId="65" xfId="0" applyBorder="1" applyAlignment="1">
      <alignment horizontal="left"/>
    </xf>
    <xf numFmtId="0" fontId="8" fillId="0" borderId="65" xfId="0" applyFont="1" applyBorder="1" applyAlignment="1" applyProtection="1">
      <alignment horizontal="right" vertical="center" indent="1"/>
    </xf>
    <xf numFmtId="0" fontId="8" fillId="0" borderId="66" xfId="0" applyFont="1" applyBorder="1" applyAlignment="1" applyProtection="1">
      <alignment horizontal="right" vertical="center" indent="1"/>
    </xf>
    <xf numFmtId="0" fontId="0" fillId="0" borderId="67" xfId="0" applyBorder="1" applyAlignment="1">
      <alignment horizontal="left"/>
    </xf>
    <xf numFmtId="0" fontId="0" fillId="0" borderId="68" xfId="0" applyBorder="1" applyAlignment="1">
      <alignment horizontal="left"/>
    </xf>
    <xf numFmtId="0" fontId="8" fillId="0" borderId="68" xfId="0" applyFont="1" applyBorder="1" applyAlignment="1" applyProtection="1">
      <alignment horizontal="right" vertical="center" indent="1"/>
    </xf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 applyProtection="1">
      <alignment horizontal="center" vertical="center" wrapText="1"/>
    </xf>
    <xf numFmtId="17" fontId="8" fillId="0" borderId="25" xfId="0" applyNumberFormat="1" applyFont="1" applyBorder="1" applyAlignment="1" applyProtection="1">
      <alignment horizontal="center" vertical="center" wrapText="1"/>
    </xf>
    <xf numFmtId="0" fontId="10" fillId="6" borderId="10" xfId="0" applyFont="1" applyFill="1" applyBorder="1" applyAlignment="1" applyProtection="1">
      <alignment horizontal="center" wrapText="1"/>
    </xf>
    <xf numFmtId="0" fontId="10" fillId="6" borderId="57" xfId="0" applyFont="1" applyFill="1" applyBorder="1" applyAlignment="1" applyProtection="1">
      <alignment horizontal="center" wrapText="1"/>
    </xf>
    <xf numFmtId="17" fontId="8" fillId="0" borderId="22" xfId="0" applyNumberFormat="1" applyFont="1" applyBorder="1" applyAlignment="1" applyProtection="1">
      <alignment horizontal="center" vertical="center" wrapText="1"/>
    </xf>
    <xf numFmtId="17" fontId="8" fillId="0" borderId="23" xfId="0" applyNumberFormat="1" applyFont="1" applyBorder="1" applyAlignment="1" applyProtection="1">
      <alignment horizontal="center" vertical="center" wrapText="1"/>
    </xf>
    <xf numFmtId="0" fontId="14" fillId="7" borderId="10" xfId="0" applyFont="1" applyFill="1" applyBorder="1" applyAlignment="1" applyProtection="1">
      <alignment horizontal="center" vertical="center"/>
    </xf>
    <xf numFmtId="0" fontId="14" fillId="7" borderId="56" xfId="0" applyFont="1" applyFill="1" applyBorder="1" applyAlignment="1" applyProtection="1">
      <alignment horizontal="center" vertical="center"/>
    </xf>
    <xf numFmtId="0" fontId="14" fillId="7" borderId="11" xfId="0" applyFont="1" applyFill="1" applyBorder="1" applyAlignment="1" applyProtection="1">
      <alignment horizontal="center" vertical="center"/>
    </xf>
    <xf numFmtId="0" fontId="14" fillId="5" borderId="10" xfId="0" applyFont="1" applyFill="1" applyBorder="1" applyAlignment="1" applyProtection="1">
      <alignment horizontal="center" vertical="center"/>
    </xf>
    <xf numFmtId="0" fontId="14" fillId="5" borderId="56" xfId="0" applyFont="1" applyFill="1" applyBorder="1" applyAlignment="1" applyProtection="1">
      <alignment horizontal="center" vertical="center"/>
    </xf>
    <xf numFmtId="0" fontId="14" fillId="5" borderId="11" xfId="0" applyFont="1" applyFill="1" applyBorder="1" applyAlignment="1" applyProtection="1">
      <alignment horizontal="center" vertical="center"/>
    </xf>
    <xf numFmtId="0" fontId="10" fillId="6" borderId="10" xfId="0" applyFont="1" applyFill="1" applyBorder="1" applyAlignment="1" applyProtection="1">
      <alignment horizontal="center" vertical="center"/>
    </xf>
    <xf numFmtId="0" fontId="10" fillId="6" borderId="56" xfId="0" applyFont="1" applyFill="1" applyBorder="1" applyAlignment="1" applyProtection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61631</xdr:colOff>
      <xdr:row>0</xdr:row>
      <xdr:rowOff>49867</xdr:rowOff>
    </xdr:from>
    <xdr:to>
      <xdr:col>3</xdr:col>
      <xdr:colOff>155946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49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15</xdr:col>
      <xdr:colOff>246529</xdr:colOff>
      <xdr:row>7</xdr:row>
      <xdr:rowOff>190500</xdr:rowOff>
    </xdr:from>
    <xdr:to>
      <xdr:col>22</xdr:col>
      <xdr:colOff>156882</xdr:colOff>
      <xdr:row>32</xdr:row>
      <xdr:rowOff>78442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21D3166-899C-4E62-BA9B-3ED9910179E4}"/>
            </a:ext>
          </a:extLst>
        </xdr:cNvPr>
        <xdr:cNvSpPr txBox="1"/>
      </xdr:nvSpPr>
      <xdr:spPr>
        <a:xfrm>
          <a:off x="9816353" y="1557618"/>
          <a:ext cx="4146176" cy="36755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programskom strukturom programskog budžeta za 2025. godinu, na nivou potprograma. 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Tekućeg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potprograma, dobijeni su na osnovu vremenskog usklađivanja, dok su ostale izdaci obračunati na gotovinskoj osnovi.</a:t>
          </a:r>
          <a:endParaRPr lang="en-US">
            <a:effectLst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prihoda i izdataka pripremljen je u skladu sa Zakonom o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izmjenama Zakona o izmjenama Zakona o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budžetu Crne Gore za 2025. godinu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spovedenim preusmjerevanjima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skladu sa članom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 i 46 Zakona o budžetu i fiskalnoj odgovornosti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kao i sa svim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izmjenama mjesečne dinamike potrošnje shodno dostavljenim zahtjevima budžetkih korisnika, z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aklju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sa avgustom mjesecom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>
            <a:effectLst/>
          </a:endParaRPr>
        </a:p>
        <a:p>
          <a:pPr algn="l"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workbookViewId="0">
      <selection activeCell="F6" sqref="F6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29</v>
      </c>
      <c r="C2" s="145">
        <v>2025</v>
      </c>
    </row>
    <row r="3" spans="2:7" ht="7.15" customHeight="1" thickBot="1" x14ac:dyDescent="0.3"/>
    <row r="4" spans="2:7" ht="15.75" thickBot="1" x14ac:dyDescent="0.3">
      <c r="B4" t="s">
        <v>5</v>
      </c>
      <c r="C4" s="146">
        <v>11</v>
      </c>
      <c r="D4" t="str">
        <f>VLOOKUP(C4,C9:D20,2,FALSE)</f>
        <v>Novembar</v>
      </c>
    </row>
    <row r="5" spans="2:7" ht="7.15" customHeight="1" thickBot="1" x14ac:dyDescent="0.3"/>
    <row r="6" spans="2:7" ht="15.75" thickBot="1" x14ac:dyDescent="0.3">
      <c r="B6" t="s">
        <v>6</v>
      </c>
      <c r="C6" s="121">
        <f>VLOOKUP(C4,C9:F20,3,FALSE)</f>
        <v>11</v>
      </c>
      <c r="D6" t="str">
        <f>VLOOKUP(C6,E9:F20,2,FALSE)</f>
        <v>Januar - Novembar</v>
      </c>
    </row>
    <row r="8" spans="2:7" x14ac:dyDescent="0.25">
      <c r="D8" t="s">
        <v>5</v>
      </c>
      <c r="F8" t="s">
        <v>6</v>
      </c>
      <c r="G8" s="122" t="s">
        <v>30</v>
      </c>
    </row>
    <row r="9" spans="2:7" x14ac:dyDescent="0.25">
      <c r="C9">
        <v>1</v>
      </c>
      <c r="D9" t="s">
        <v>4</v>
      </c>
      <c r="E9">
        <v>1</v>
      </c>
      <c r="F9" t="str">
        <f>D9</f>
        <v>Januar</v>
      </c>
      <c r="G9" s="123">
        <v>3</v>
      </c>
    </row>
    <row r="10" spans="2:7" x14ac:dyDescent="0.25">
      <c r="C10">
        <v>2</v>
      </c>
      <c r="D10" t="s">
        <v>15</v>
      </c>
      <c r="E10">
        <v>2</v>
      </c>
      <c r="F10" t="str">
        <f>$F$9&amp;" - "&amp;D10</f>
        <v>Januar - Februar</v>
      </c>
      <c r="G10" s="124">
        <v>4</v>
      </c>
    </row>
    <row r="11" spans="2:7" x14ac:dyDescent="0.25">
      <c r="C11">
        <v>3</v>
      </c>
      <c r="D11" t="s">
        <v>16</v>
      </c>
      <c r="E11">
        <v>3</v>
      </c>
      <c r="F11" t="str">
        <f t="shared" ref="F11:F20" si="0">$F$9&amp;" - "&amp;D11</f>
        <v>Januar - Mart</v>
      </c>
      <c r="G11" s="124">
        <v>5</v>
      </c>
    </row>
    <row r="12" spans="2:7" x14ac:dyDescent="0.25">
      <c r="C12">
        <v>4</v>
      </c>
      <c r="D12" t="s">
        <v>17</v>
      </c>
      <c r="E12">
        <v>4</v>
      </c>
      <c r="F12" t="str">
        <f t="shared" si="0"/>
        <v>Januar - April</v>
      </c>
      <c r="G12" s="123">
        <v>6</v>
      </c>
    </row>
    <row r="13" spans="2:7" x14ac:dyDescent="0.25">
      <c r="C13">
        <v>5</v>
      </c>
      <c r="D13" t="s">
        <v>18</v>
      </c>
      <c r="E13">
        <v>5</v>
      </c>
      <c r="F13" t="str">
        <f t="shared" si="0"/>
        <v>Januar - Maj</v>
      </c>
      <c r="G13" s="124">
        <v>7</v>
      </c>
    </row>
    <row r="14" spans="2:7" x14ac:dyDescent="0.25">
      <c r="C14">
        <v>6</v>
      </c>
      <c r="D14" t="s">
        <v>19</v>
      </c>
      <c r="E14">
        <v>6</v>
      </c>
      <c r="F14" t="str">
        <f t="shared" si="0"/>
        <v>Januar - Jun</v>
      </c>
      <c r="G14" s="124">
        <v>8</v>
      </c>
    </row>
    <row r="15" spans="2:7" x14ac:dyDescent="0.25">
      <c r="C15">
        <v>7</v>
      </c>
      <c r="D15" t="s">
        <v>20</v>
      </c>
      <c r="E15">
        <v>7</v>
      </c>
      <c r="F15" t="str">
        <f t="shared" si="0"/>
        <v>Januar - Jul</v>
      </c>
      <c r="G15" s="123">
        <v>9</v>
      </c>
    </row>
    <row r="16" spans="2:7" x14ac:dyDescent="0.25">
      <c r="C16">
        <v>8</v>
      </c>
      <c r="D16" t="s">
        <v>21</v>
      </c>
      <c r="E16">
        <v>8</v>
      </c>
      <c r="F16" t="str">
        <f t="shared" si="0"/>
        <v>Januar - Avgust</v>
      </c>
      <c r="G16" s="124">
        <v>10</v>
      </c>
    </row>
    <row r="17" spans="3:7" x14ac:dyDescent="0.25">
      <c r="C17">
        <v>9</v>
      </c>
      <c r="D17" t="s">
        <v>22</v>
      </c>
      <c r="E17">
        <v>9</v>
      </c>
      <c r="F17" t="str">
        <f t="shared" si="0"/>
        <v>Januar - Septembar</v>
      </c>
      <c r="G17" s="124">
        <v>11</v>
      </c>
    </row>
    <row r="18" spans="3:7" x14ac:dyDescent="0.25">
      <c r="C18">
        <v>10</v>
      </c>
      <c r="D18" t="s">
        <v>23</v>
      </c>
      <c r="E18">
        <v>10</v>
      </c>
      <c r="F18" t="str">
        <f t="shared" si="0"/>
        <v>Januar - Oktobar</v>
      </c>
      <c r="G18" s="123">
        <v>12</v>
      </c>
    </row>
    <row r="19" spans="3:7" x14ac:dyDescent="0.25">
      <c r="C19">
        <v>11</v>
      </c>
      <c r="D19" t="s">
        <v>24</v>
      </c>
      <c r="E19">
        <v>11</v>
      </c>
      <c r="F19" t="str">
        <f t="shared" si="0"/>
        <v>Januar - Novembar</v>
      </c>
      <c r="G19" s="124">
        <v>13</v>
      </c>
    </row>
    <row r="20" spans="3:7" x14ac:dyDescent="0.25">
      <c r="C20">
        <v>12</v>
      </c>
      <c r="D20" t="s">
        <v>25</v>
      </c>
      <c r="E20">
        <v>12</v>
      </c>
      <c r="F20" t="str">
        <f t="shared" si="0"/>
        <v>Januar - Decembar</v>
      </c>
      <c r="G20" s="124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O42"/>
  <sheetViews>
    <sheetView tabSelected="1" zoomScale="85" zoomScaleNormal="85" zoomScaleSheetLayoutView="85" workbookViewId="0">
      <selection activeCell="J4" sqref="J4"/>
    </sheetView>
  </sheetViews>
  <sheetFormatPr defaultColWidth="9.140625" defaultRowHeight="15" x14ac:dyDescent="0.25"/>
  <cols>
    <col min="1" max="1" width="9.140625" style="6"/>
    <col min="2" max="2" width="2.7109375" style="6" customWidth="1"/>
    <col min="3" max="3" width="9.140625" style="6"/>
    <col min="4" max="4" width="3" style="6" bestFit="1" customWidth="1"/>
    <col min="5" max="6" width="9.140625" style="6"/>
    <col min="7" max="7" width="14.28515625" style="6" customWidth="1"/>
    <col min="8" max="8" width="11" style="6" bestFit="1" customWidth="1"/>
    <col min="9" max="9" width="9.140625" style="6"/>
    <col min="10" max="10" width="15.28515625" style="6" bestFit="1" customWidth="1"/>
    <col min="11" max="11" width="9.28515625" style="6" bestFit="1" customWidth="1"/>
    <col min="12" max="12" width="9.140625" style="6" customWidth="1"/>
    <col min="13" max="13" width="15.28515625" style="6" customWidth="1"/>
    <col min="14" max="14" width="9.28515625" style="6" customWidth="1"/>
    <col min="15" max="16384" width="9.140625" style="6"/>
  </cols>
  <sheetData>
    <row r="1" spans="3:15" s="1" customFormat="1" x14ac:dyDescent="0.25"/>
    <row r="2" spans="3:15" s="1" customFormat="1" x14ac:dyDescent="0.25">
      <c r="C2" s="2"/>
      <c r="E2" s="3" t="s">
        <v>0</v>
      </c>
      <c r="F2" s="3"/>
      <c r="G2" s="3"/>
      <c r="I2" s="4"/>
      <c r="J2" s="4"/>
      <c r="K2" s="4"/>
    </row>
    <row r="3" spans="3:15" s="1" customFormat="1" x14ac:dyDescent="0.25">
      <c r="E3" s="5" t="s">
        <v>1</v>
      </c>
      <c r="F3" s="3"/>
      <c r="G3" s="3"/>
    </row>
    <row r="4" spans="3:15" s="1" customFormat="1" x14ac:dyDescent="0.25">
      <c r="E4" s="5" t="s">
        <v>2</v>
      </c>
      <c r="F4" s="3"/>
      <c r="G4" s="3"/>
    </row>
    <row r="5" spans="3:15" s="1" customFormat="1" x14ac:dyDescent="0.25"/>
    <row r="7" spans="3:15" s="153" customFormat="1" ht="18" x14ac:dyDescent="0.25">
      <c r="C7" s="153" t="s">
        <v>490</v>
      </c>
    </row>
    <row r="8" spans="3:15" ht="15.75" thickBot="1" x14ac:dyDescent="0.3"/>
    <row r="9" spans="3:15" ht="15.75" thickBot="1" x14ac:dyDescent="0.3"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"/>
    </row>
    <row r="10" spans="3:15" ht="15.75" thickBot="1" x14ac:dyDescent="0.3">
      <c r="C10" s="10"/>
      <c r="D10" s="143" t="s">
        <v>486</v>
      </c>
      <c r="E10" s="143"/>
      <c r="F10" s="143"/>
      <c r="G10" s="143"/>
      <c r="H10" s="125" t="s">
        <v>32</v>
      </c>
      <c r="I10" s="138" t="s">
        <v>5</v>
      </c>
      <c r="J10" s="167" t="str">
        <f>'Analitika 2025'!L4</f>
        <v>Novembar</v>
      </c>
      <c r="K10" s="168"/>
      <c r="L10" s="138" t="s">
        <v>6</v>
      </c>
      <c r="M10" s="167" t="str">
        <f>IF(J10="Januar","-",'Analitika 2025'!F4)</f>
        <v>Januar - Novembar</v>
      </c>
      <c r="N10" s="168"/>
      <c r="O10" s="22"/>
    </row>
    <row r="11" spans="3:15" x14ac:dyDescent="0.25">
      <c r="C11" s="10"/>
      <c r="D11" s="11"/>
      <c r="E11" s="11"/>
      <c r="F11" s="11"/>
      <c r="G11" s="11"/>
      <c r="I11" s="21"/>
      <c r="J11" s="126" t="s">
        <v>7</v>
      </c>
      <c r="K11" s="126" t="s">
        <v>8</v>
      </c>
      <c r="L11" s="126"/>
      <c r="M11" s="126" t="s">
        <v>7</v>
      </c>
      <c r="N11" s="126" t="s">
        <v>8</v>
      </c>
      <c r="O11" s="22"/>
    </row>
    <row r="12" spans="3:15" x14ac:dyDescent="0.25">
      <c r="C12" s="10"/>
      <c r="D12" s="11"/>
      <c r="E12" s="11"/>
      <c r="F12" s="11"/>
      <c r="G12" s="11"/>
      <c r="H12" s="20"/>
      <c r="I12" s="21"/>
      <c r="J12" s="21"/>
      <c r="K12" s="21"/>
      <c r="L12" s="13"/>
      <c r="M12" s="13"/>
      <c r="N12" s="13"/>
      <c r="O12" s="12"/>
    </row>
    <row r="13" spans="3:15" x14ac:dyDescent="0.25">
      <c r="C13" s="10"/>
      <c r="D13" s="23">
        <v>11</v>
      </c>
      <c r="E13" s="23" t="s">
        <v>33</v>
      </c>
      <c r="F13" s="23"/>
      <c r="G13" s="24"/>
      <c r="H13" s="25"/>
      <c r="I13" s="25"/>
      <c r="J13" s="139">
        <f>SUMPRODUCT((D13=VALUE(LEFT('Analitika 2025'!$C$9:$C$291,2)))*('Analitika 2025'!$L$9:$L$291))</f>
        <v>8095129.3599999985</v>
      </c>
      <c r="K13" s="134">
        <f>IFERROR($J13/$J$37,0)</f>
        <v>2.8861850460728464E-2</v>
      </c>
      <c r="L13" s="127"/>
      <c r="M13" s="139">
        <f>IF($J$10="Januar","-",
SUMPRODUCT((D13=VALUE(LEFT('Analitika 2025'!$C$9:$C$291,2)))*('Analitika 2025'!$F$9:$F$291)))</f>
        <v>80781787.940000013</v>
      </c>
      <c r="N13" s="134">
        <f>IF($J$10="Januar","-",IFERROR($M13/$M$37,0))</f>
        <v>2.3048228362453325E-2</v>
      </c>
      <c r="O13" s="12"/>
    </row>
    <row r="14" spans="3:15" ht="7.15" customHeight="1" x14ac:dyDescent="0.25">
      <c r="C14" s="10"/>
      <c r="F14" s="11"/>
      <c r="G14" s="11"/>
      <c r="H14" s="19"/>
      <c r="I14" s="19"/>
      <c r="J14" s="140"/>
      <c r="K14" s="135"/>
      <c r="L14" s="128"/>
      <c r="M14" s="141"/>
      <c r="N14" s="135"/>
      <c r="O14" s="12"/>
    </row>
    <row r="15" spans="3:15" x14ac:dyDescent="0.25">
      <c r="C15" s="10"/>
      <c r="D15" s="23">
        <v>12</v>
      </c>
      <c r="E15" s="23" t="s">
        <v>34</v>
      </c>
      <c r="F15" s="23"/>
      <c r="G15" s="23"/>
      <c r="H15" s="25"/>
      <c r="I15" s="25"/>
      <c r="J15" s="139">
        <f>SUMPRODUCT((D15=VALUE(LEFT('Analitika 2025'!$C$9:$C$291,2)))*('Analitika 2025'!$L$9:$L$291))</f>
        <v>8381769.1600000001</v>
      </c>
      <c r="K15" s="134">
        <f>IFERROR($J15/$J$37,0)</f>
        <v>2.9883817457892443E-2</v>
      </c>
      <c r="L15" s="127"/>
      <c r="M15" s="139">
        <f>IF($J$10="Januar","-",
SUMPRODUCT((D15=VALUE(LEFT('Analitika 2025'!$C$9:$C$291,2)))*('Analitika 2025'!$F$9:$F$291)))</f>
        <v>66398895.57</v>
      </c>
      <c r="N15" s="134">
        <f>IF($J$10="Januar","-",IFERROR($M15/$M$37,0))</f>
        <v>1.8944578315705576E-2</v>
      </c>
      <c r="O15" s="12"/>
    </row>
    <row r="16" spans="3:15" ht="7.15" customHeight="1" x14ac:dyDescent="0.25">
      <c r="C16" s="10"/>
      <c r="F16" s="11"/>
      <c r="G16" s="11"/>
      <c r="H16" s="19"/>
      <c r="I16" s="19"/>
      <c r="J16" s="140"/>
      <c r="K16" s="135"/>
      <c r="L16" s="128"/>
      <c r="M16" s="141"/>
      <c r="N16" s="135"/>
      <c r="O16" s="12"/>
    </row>
    <row r="17" spans="3:15" x14ac:dyDescent="0.25">
      <c r="C17" s="10"/>
      <c r="D17" s="23">
        <v>13</v>
      </c>
      <c r="E17" s="23" t="s">
        <v>35</v>
      </c>
      <c r="F17" s="23"/>
      <c r="G17" s="23"/>
      <c r="H17" s="25"/>
      <c r="I17" s="25"/>
      <c r="J17" s="139">
        <f>SUMPRODUCT((D17=VALUE(LEFT('Analitika 2025'!$C$9:$C$291,2)))*('Analitika 2025'!$L$9:$L$291))</f>
        <v>18904170.489999998</v>
      </c>
      <c r="K17" s="134">
        <f>IFERROR($J17/$J$37,0)</f>
        <v>6.7399706354599367E-2</v>
      </c>
      <c r="L17" s="127"/>
      <c r="M17" s="139">
        <f>IF($J$10="Januar","-",
SUMPRODUCT((D17=VALUE(LEFT('Analitika 2025'!$C$9:$C$291,2)))*('Analitika 2025'!$F$9:$F$291)))</f>
        <v>236655946.01999998</v>
      </c>
      <c r="N17" s="134">
        <f>IF($J$10="Januar","-",IFERROR($M17/$M$37,0))</f>
        <v>6.7521410782002869E-2</v>
      </c>
      <c r="O17" s="12"/>
    </row>
    <row r="18" spans="3:15" ht="7.15" customHeight="1" x14ac:dyDescent="0.25">
      <c r="C18" s="10"/>
      <c r="F18" s="11"/>
      <c r="G18" s="11"/>
      <c r="H18" s="19"/>
      <c r="I18" s="19"/>
      <c r="J18" s="140"/>
      <c r="K18" s="135"/>
      <c r="L18" s="128"/>
      <c r="M18" s="141"/>
      <c r="N18" s="135"/>
      <c r="O18" s="12"/>
    </row>
    <row r="19" spans="3:15" x14ac:dyDescent="0.25">
      <c r="C19" s="10"/>
      <c r="D19" s="23">
        <v>14</v>
      </c>
      <c r="E19" s="23" t="s">
        <v>36</v>
      </c>
      <c r="F19" s="23"/>
      <c r="G19" s="23"/>
      <c r="H19" s="25"/>
      <c r="I19" s="25"/>
      <c r="J19" s="139">
        <f>SUMPRODUCT((D19=VALUE(LEFT('Analitika 2025'!$C$9:$C$291,2)))*('Analitika 2025'!$L$9:$L$291))</f>
        <v>40253727.709999993</v>
      </c>
      <c r="K19" s="134">
        <f>IFERROR($J19/$J$37,0)</f>
        <v>0.14351803633844606</v>
      </c>
      <c r="L19" s="127"/>
      <c r="M19" s="139">
        <f>IF($J$10="Januar","-",
SUMPRODUCT((D19=VALUE(LEFT('Analitika 2025'!$C$9:$C$291,2)))*('Analitika 2025'!$F$9:$F$291)))</f>
        <v>1034367378.9000001</v>
      </c>
      <c r="N19" s="134">
        <f>IF($J$10="Januar","-",IFERROR($M19/$M$37,0))</f>
        <v>0.29512017705360388</v>
      </c>
      <c r="O19" s="12"/>
    </row>
    <row r="20" spans="3:15" ht="7.15" customHeight="1" x14ac:dyDescent="0.25">
      <c r="C20" s="10"/>
      <c r="F20" s="11"/>
      <c r="G20" s="11"/>
      <c r="H20" s="19"/>
      <c r="I20" s="19"/>
      <c r="J20" s="140"/>
      <c r="K20" s="135"/>
      <c r="L20" s="128"/>
      <c r="M20" s="141"/>
      <c r="N20" s="135"/>
      <c r="O20" s="12"/>
    </row>
    <row r="21" spans="3:15" x14ac:dyDescent="0.25">
      <c r="C21" s="10"/>
      <c r="D21" s="23">
        <v>15</v>
      </c>
      <c r="E21" s="23" t="s">
        <v>37</v>
      </c>
      <c r="F21" s="23"/>
      <c r="G21" s="24"/>
      <c r="H21" s="25"/>
      <c r="I21" s="25"/>
      <c r="J21" s="139">
        <f>SUMPRODUCT((D21=VALUE(LEFT('Analitika 2025'!$C$9:$C$291,2)))*('Analitika 2025'!$L$9:$L$291))</f>
        <v>7138426.3099999996</v>
      </c>
      <c r="K21" s="134">
        <f>IFERROR($J21/$J$37,0)</f>
        <v>2.5450883305483053E-2</v>
      </c>
      <c r="L21" s="127"/>
      <c r="M21" s="139">
        <f>IF($J$10="Januar","-",
SUMPRODUCT((D21=VALUE(LEFT('Analitika 2025'!$C$9:$C$291,2)))*('Analitika 2025'!$F$9:$F$291)))</f>
        <v>107352946.73999998</v>
      </c>
      <c r="N21" s="134">
        <f>IF($J$10="Januar","-",IFERROR($M21/$M$37,0))</f>
        <v>3.062936950199184E-2</v>
      </c>
      <c r="O21" s="12"/>
    </row>
    <row r="22" spans="3:15" ht="7.15" customHeight="1" x14ac:dyDescent="0.25">
      <c r="C22" s="10"/>
      <c r="F22" s="11"/>
      <c r="G22" s="11"/>
      <c r="H22" s="19"/>
      <c r="I22" s="19"/>
      <c r="J22" s="140"/>
      <c r="K22" s="135"/>
      <c r="L22" s="128"/>
      <c r="M22" s="141"/>
      <c r="N22" s="135"/>
      <c r="O22" s="12"/>
    </row>
    <row r="23" spans="3:15" x14ac:dyDescent="0.25">
      <c r="C23" s="10"/>
      <c r="D23" s="23">
        <v>16</v>
      </c>
      <c r="E23" s="23" t="s">
        <v>38</v>
      </c>
      <c r="F23" s="23"/>
      <c r="G23" s="23"/>
      <c r="H23" s="25"/>
      <c r="I23" s="25"/>
      <c r="J23" s="139">
        <f>SUMPRODUCT((D23=VALUE(LEFT('Analitika 2025'!$C$9:$C$291,2)))*('Analitika 2025'!$L$9:$L$291))</f>
        <v>13102751.060000001</v>
      </c>
      <c r="K23" s="134">
        <f>IFERROR($J23/$J$37,0)</f>
        <v>4.6715700873972373E-2</v>
      </c>
      <c r="L23" s="127"/>
      <c r="M23" s="139">
        <f>IF($J$10="Januar","-",
SUMPRODUCT((D23=VALUE(LEFT('Analitika 2025'!$C$9:$C$291,2)))*('Analitika 2025'!$F$9:$F$291)))</f>
        <v>61479641.350000001</v>
      </c>
      <c r="N23" s="134">
        <f>IF($J$10="Januar","-",IFERROR($M23/$M$37,0))</f>
        <v>1.7541042970341168E-2</v>
      </c>
      <c r="O23" s="12"/>
    </row>
    <row r="24" spans="3:15" ht="7.15" customHeight="1" x14ac:dyDescent="0.25">
      <c r="C24" s="10"/>
      <c r="F24" s="11"/>
      <c r="G24" s="11"/>
      <c r="H24" s="19"/>
      <c r="I24" s="19"/>
      <c r="J24" s="140"/>
      <c r="K24" s="135"/>
      <c r="L24" s="128"/>
      <c r="M24" s="141"/>
      <c r="N24" s="135"/>
      <c r="O24" s="12"/>
    </row>
    <row r="25" spans="3:15" x14ac:dyDescent="0.25">
      <c r="C25" s="10"/>
      <c r="D25" s="23">
        <v>17</v>
      </c>
      <c r="E25" s="23" t="s">
        <v>39</v>
      </c>
      <c r="F25" s="23"/>
      <c r="G25" s="23"/>
      <c r="H25" s="25"/>
      <c r="I25" s="25"/>
      <c r="J25" s="139">
        <f>SUMPRODUCT((D25=VALUE(LEFT('Analitika 2025'!$C$9:$C$291,2)))*('Analitika 2025'!$L$9:$L$291))</f>
        <v>21259432.900000002</v>
      </c>
      <c r="K25" s="134">
        <f>IFERROR($J25/$J$37,0)</f>
        <v>7.5797006564412822E-2</v>
      </c>
      <c r="L25" s="127"/>
      <c r="M25" s="139">
        <f>IF($J$10="Januar","-",
SUMPRODUCT((D25=VALUE(LEFT('Analitika 2025'!$C$9:$C$291,2)))*('Analitika 2025'!$F$9:$F$291)))</f>
        <v>133996941.35000001</v>
      </c>
      <c r="N25" s="134">
        <f>IF($J$10="Januar","-",IFERROR($M25/$M$37,0))</f>
        <v>3.8231291765898297E-2</v>
      </c>
      <c r="O25" s="12"/>
    </row>
    <row r="26" spans="3:15" ht="7.15" customHeight="1" x14ac:dyDescent="0.25">
      <c r="C26" s="10"/>
      <c r="F26" s="11"/>
      <c r="G26" s="11"/>
      <c r="H26" s="19"/>
      <c r="I26" s="19"/>
      <c r="J26" s="140"/>
      <c r="K26" s="135"/>
      <c r="L26" s="128"/>
      <c r="M26" s="141"/>
      <c r="N26" s="135"/>
      <c r="O26" s="12"/>
    </row>
    <row r="27" spans="3:15" x14ac:dyDescent="0.25">
      <c r="C27" s="10"/>
      <c r="D27" s="23">
        <v>18</v>
      </c>
      <c r="E27" s="23" t="s">
        <v>40</v>
      </c>
      <c r="F27" s="23"/>
      <c r="G27" s="23"/>
      <c r="H27" s="25"/>
      <c r="I27" s="25"/>
      <c r="J27" s="139">
        <f>SUMPRODUCT((D27=VALUE(LEFT('Analitika 2025'!$C$9:$C$291,2)))*('Analitika 2025'!$L$9:$L$291))</f>
        <v>3289954.47</v>
      </c>
      <c r="K27" s="134">
        <f>IFERROR($J27/$J$37,0)</f>
        <v>1.1729790805436268E-2</v>
      </c>
      <c r="L27" s="127"/>
      <c r="M27" s="139">
        <f>IF($J$10="Januar","-",
SUMPRODUCT((D27=VALUE(LEFT('Analitika 2025'!$C$9:$C$291,2)))*('Analitika 2025'!$F$9:$F$291)))</f>
        <v>34320781.909999996</v>
      </c>
      <c r="N27" s="134">
        <f>IF($J$10="Januar","-",IFERROR($M27/$M$37,0))</f>
        <v>9.7922222225035431E-3</v>
      </c>
      <c r="O27" s="12"/>
    </row>
    <row r="28" spans="3:15" ht="7.15" customHeight="1" x14ac:dyDescent="0.25">
      <c r="C28" s="10"/>
      <c r="F28" s="11"/>
      <c r="G28" s="11"/>
      <c r="H28" s="19"/>
      <c r="I28" s="19"/>
      <c r="J28" s="140"/>
      <c r="K28" s="135"/>
      <c r="L28" s="128"/>
      <c r="M28" s="141"/>
      <c r="N28" s="135"/>
      <c r="O28" s="12"/>
    </row>
    <row r="29" spans="3:15" x14ac:dyDescent="0.25">
      <c r="C29" s="10"/>
      <c r="D29" s="23">
        <v>19</v>
      </c>
      <c r="E29" s="23" t="s">
        <v>41</v>
      </c>
      <c r="F29" s="23"/>
      <c r="G29" s="24"/>
      <c r="H29" s="25"/>
      <c r="I29" s="25"/>
      <c r="J29" s="139">
        <f>SUMPRODUCT((D29=VALUE(LEFT('Analitika 2025'!$C$9:$C$291,2)))*('Analitika 2025'!$L$9:$L$291))</f>
        <v>24814274.609999999</v>
      </c>
      <c r="K29" s="134">
        <f>IFERROR($J29/$J$37,0)</f>
        <v>8.8471209196991904E-2</v>
      </c>
      <c r="L29" s="127"/>
      <c r="M29" s="139">
        <f>IF($J$10="Januar","-",
SUMPRODUCT((D29=VALUE(LEFT('Analitika 2025'!$C$9:$C$291,2)))*('Analitika 2025'!$F$9:$F$291)))</f>
        <v>316804480.16000009</v>
      </c>
      <c r="N29" s="134">
        <f>IF($J$10="Januar","-",IFERROR($M29/$M$37,0))</f>
        <v>9.0388962551798582E-2</v>
      </c>
      <c r="O29" s="12"/>
    </row>
    <row r="30" spans="3:15" ht="7.15" customHeight="1" x14ac:dyDescent="0.25">
      <c r="C30" s="10"/>
      <c r="F30" s="11"/>
      <c r="G30" s="11"/>
      <c r="H30" s="19"/>
      <c r="I30" s="19"/>
      <c r="J30" s="140"/>
      <c r="K30" s="135"/>
      <c r="L30" s="128"/>
      <c r="M30" s="141"/>
      <c r="N30" s="135"/>
      <c r="O30" s="12"/>
    </row>
    <row r="31" spans="3:15" x14ac:dyDescent="0.25">
      <c r="C31" s="10"/>
      <c r="D31" s="23">
        <v>20</v>
      </c>
      <c r="E31" s="23" t="s">
        <v>42</v>
      </c>
      <c r="F31" s="23"/>
      <c r="G31" s="23"/>
      <c r="H31" s="25"/>
      <c r="I31" s="25"/>
      <c r="J31" s="139">
        <f>SUMPRODUCT((D31=VALUE(LEFT('Analitika 2025'!$C$9:$C$291,2)))*('Analitika 2025'!$L$9:$L$291))</f>
        <v>3434992.1500000004</v>
      </c>
      <c r="K31" s="134">
        <f>IFERROR($J31/$J$37,0)</f>
        <v>1.2246898765688925E-2</v>
      </c>
      <c r="L31" s="127"/>
      <c r="M31" s="139">
        <f>IF($J$10="Januar","-",
SUMPRODUCT((D31=VALUE(LEFT('Analitika 2025'!$C$9:$C$291,2)))*('Analitika 2025'!$F$9:$F$291)))</f>
        <v>22862265.669999994</v>
      </c>
      <c r="N31" s="134">
        <f>IF($J$10="Januar","-",IFERROR($M31/$M$37,0))</f>
        <v>6.5229395570770617E-3</v>
      </c>
      <c r="O31" s="12"/>
    </row>
    <row r="32" spans="3:15" ht="7.15" customHeight="1" x14ac:dyDescent="0.25">
      <c r="C32" s="10"/>
      <c r="F32" s="11"/>
      <c r="G32" s="11"/>
      <c r="H32" s="19"/>
      <c r="I32" s="19"/>
      <c r="J32" s="140"/>
      <c r="K32" s="135"/>
      <c r="L32" s="128"/>
      <c r="M32" s="141"/>
      <c r="N32" s="135"/>
      <c r="O32" s="12"/>
    </row>
    <row r="33" spans="3:15" x14ac:dyDescent="0.25">
      <c r="C33" s="10"/>
      <c r="D33" s="23">
        <v>21</v>
      </c>
      <c r="E33" s="23" t="s">
        <v>43</v>
      </c>
      <c r="F33" s="23"/>
      <c r="G33" s="23"/>
      <c r="H33" s="25"/>
      <c r="I33" s="25"/>
      <c r="J33" s="139">
        <f>SUMPRODUCT((D33=VALUE(LEFT('Analitika 2025'!$C$9:$C$291,2)))*('Analitika 2025'!$L$9:$L$291))</f>
        <v>39864474.769999996</v>
      </c>
      <c r="K33" s="134">
        <f>IFERROR($J33/$J$37,0)</f>
        <v>0.14213021909105389</v>
      </c>
      <c r="L33" s="127"/>
      <c r="M33" s="139">
        <f>IF($J$10="Januar","-",
SUMPRODUCT((D33=VALUE(LEFT('Analitika 2025'!$C$9:$C$291,2)))*('Analitika 2025'!$F$9:$F$291)))</f>
        <v>418862330.20999998</v>
      </c>
      <c r="N33" s="134">
        <f>IF($J$10="Januar","-",IFERROR($M33/$M$37,0))</f>
        <v>0.11950756334187433</v>
      </c>
      <c r="O33" s="12"/>
    </row>
    <row r="34" spans="3:15" ht="7.15" customHeight="1" x14ac:dyDescent="0.25">
      <c r="C34" s="10"/>
      <c r="F34" s="11"/>
      <c r="G34" s="11"/>
      <c r="H34" s="19"/>
      <c r="I34" s="19"/>
      <c r="J34" s="140"/>
      <c r="K34" s="135"/>
      <c r="L34" s="128"/>
      <c r="M34" s="141"/>
      <c r="N34" s="135"/>
      <c r="O34" s="12"/>
    </row>
    <row r="35" spans="3:15" x14ac:dyDescent="0.25">
      <c r="C35" s="10"/>
      <c r="D35" s="23">
        <v>22</v>
      </c>
      <c r="E35" s="23" t="s">
        <v>44</v>
      </c>
      <c r="F35" s="23"/>
      <c r="G35" s="23"/>
      <c r="H35" s="25"/>
      <c r="I35" s="25"/>
      <c r="J35" s="139">
        <f>SUMPRODUCT((D35=VALUE(LEFT('Analitika 2025'!$C$9:$C$291,2)))*('Analitika 2025'!$L$9:$L$291))</f>
        <v>91939425.959999979</v>
      </c>
      <c r="K35" s="134">
        <f>IFERROR($J35/$J$37,0)</f>
        <v>0.32779488078529434</v>
      </c>
      <c r="L35" s="127"/>
      <c r="M35" s="139">
        <f>IF($J$10="Januar","-",
SUMPRODUCT((D35=VALUE(LEFT('Analitika 2025'!$C$9:$C$291,2)))*('Analitika 2025'!$F$9:$F$291)))</f>
        <v>991018875.6099999</v>
      </c>
      <c r="N35" s="134">
        <f>IF($J$10="Januar","-",IFERROR($M35/$M$37,0))</f>
        <v>0.28275221357474944</v>
      </c>
      <c r="O35" s="12"/>
    </row>
    <row r="36" spans="3:15" ht="15.75" thickBot="1" x14ac:dyDescent="0.3">
      <c r="C36" s="10"/>
      <c r="D36" s="11"/>
      <c r="E36" s="11"/>
      <c r="F36" s="11"/>
      <c r="G36" s="14"/>
      <c r="H36" s="19"/>
      <c r="I36" s="19"/>
      <c r="J36" s="141"/>
      <c r="K36" s="135"/>
      <c r="L36" s="128"/>
      <c r="M36" s="141"/>
      <c r="N36" s="135"/>
      <c r="O36" s="12"/>
    </row>
    <row r="37" spans="3:15" ht="15.75" thickBot="1" x14ac:dyDescent="0.3">
      <c r="C37" s="10"/>
      <c r="D37" s="129"/>
      <c r="E37" s="130" t="s">
        <v>26</v>
      </c>
      <c r="F37" s="130"/>
      <c r="G37" s="131"/>
      <c r="H37" s="132"/>
      <c r="I37" s="132"/>
      <c r="J37" s="142">
        <f>SUM(J13:J35)</f>
        <v>280478528.94999999</v>
      </c>
      <c r="K37" s="136">
        <f>IFERROR($J37/$J$37,0)</f>
        <v>1</v>
      </c>
      <c r="L37" s="133"/>
      <c r="M37" s="142">
        <f>SUM(M13:M35)</f>
        <v>3504902271.4300003</v>
      </c>
      <c r="N37" s="137">
        <f>IFERROR($M37/$M$37,0)</f>
        <v>1</v>
      </c>
      <c r="O37" s="12"/>
    </row>
    <row r="38" spans="3:15" x14ac:dyDescent="0.25">
      <c r="C38" s="10"/>
      <c r="F38" s="11"/>
      <c r="G38" s="14"/>
      <c r="H38" s="19"/>
      <c r="I38" s="19"/>
      <c r="J38" s="19"/>
      <c r="K38" s="19"/>
      <c r="L38" s="19"/>
      <c r="M38" s="19"/>
      <c r="N38" s="19"/>
      <c r="O38" s="12"/>
    </row>
    <row r="39" spans="3:15" ht="15.75" thickBot="1" x14ac:dyDescent="0.3">
      <c r="C39" s="15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7"/>
    </row>
    <row r="42" spans="3:15" x14ac:dyDescent="0.25">
      <c r="H42" s="18"/>
    </row>
  </sheetData>
  <sheetProtection algorithmName="SHA-512" hashValue="RA3fnl3CNSBRCj6nphtIBkDPp/uXghPaytAM0Vl/XQvm42Zo0rAW8md5HCRW3W0u3gAglqYW8FVHP3usyYyxSw==" saltValue="sRIIPUo4s9Fzd8RwUj+GJg==" spinCount="100000" sheet="1" objects="1" scenarios="1"/>
  <mergeCells count="2">
    <mergeCell ref="M10:N10"/>
    <mergeCell ref="J10:K10"/>
  </mergeCells>
  <pageMargins left="0.25" right="0.25" top="0.25" bottom="0.25" header="0.3" footer="0.3"/>
  <pageSetup paperSize="9" scale="52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 xr:uid="{00000000-0002-0000-0100-000000000000}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295"/>
  <sheetViews>
    <sheetView showGridLines="0" zoomScale="85" zoomScaleNormal="85" zoomScaleSheetLayoutView="85" workbookViewId="0">
      <selection activeCell="E8" sqref="E8"/>
    </sheetView>
  </sheetViews>
  <sheetFormatPr defaultColWidth="8.85546875" defaultRowHeight="15" x14ac:dyDescent="0.2"/>
  <cols>
    <col min="1" max="1" width="8.85546875" style="32"/>
    <col min="2" max="2" width="3.5703125" style="26" customWidth="1"/>
    <col min="3" max="3" width="10.5703125" style="95" bestFit="1" customWidth="1"/>
    <col min="4" max="4" width="57.140625" style="96" bestFit="1" customWidth="1"/>
    <col min="5" max="6" width="10.85546875" style="97" customWidth="1"/>
    <col min="7" max="7" width="9.42578125" style="98" customWidth="1"/>
    <col min="8" max="8" width="8.85546875" style="98" customWidth="1"/>
    <col min="9" max="9" width="10.85546875" style="97" customWidth="1"/>
    <col min="10" max="10" width="10.5703125" style="98" customWidth="1"/>
    <col min="11" max="11" width="10.85546875" style="99" customWidth="1"/>
    <col min="12" max="13" width="12" style="97" customWidth="1"/>
    <col min="14" max="14" width="8.85546875" style="98" customWidth="1"/>
    <col min="15" max="15" width="10.85546875" style="97" customWidth="1"/>
    <col min="16" max="16" width="10" style="98" customWidth="1"/>
    <col min="17" max="17" width="3.85546875" style="26" customWidth="1"/>
    <col min="18" max="16384" width="8.85546875" style="32"/>
  </cols>
  <sheetData>
    <row r="2" spans="2:17" ht="15.75" thickBot="1" x14ac:dyDescent="0.25">
      <c r="C2" s="27"/>
      <c r="D2" s="28"/>
      <c r="E2" s="29"/>
      <c r="F2" s="29"/>
      <c r="G2" s="30"/>
      <c r="H2" s="30"/>
      <c r="I2" s="29"/>
      <c r="J2" s="30"/>
      <c r="K2" s="31"/>
      <c r="L2" s="29"/>
      <c r="M2" s="29"/>
      <c r="N2" s="30"/>
      <c r="O2" s="29"/>
      <c r="P2" s="30"/>
    </row>
    <row r="3" spans="2:17" ht="22.5" thickTop="1" thickBot="1" x14ac:dyDescent="0.25">
      <c r="B3" s="33"/>
      <c r="C3" s="34"/>
      <c r="D3" s="35"/>
      <c r="E3" s="36"/>
      <c r="F3" s="36"/>
      <c r="G3" s="37"/>
      <c r="H3" s="37"/>
      <c r="I3" s="36"/>
      <c r="J3" s="37"/>
      <c r="K3" s="38"/>
      <c r="L3" s="36"/>
      <c r="M3" s="36"/>
      <c r="N3" s="37"/>
      <c r="O3" s="36"/>
      <c r="P3" s="37"/>
      <c r="Q3" s="39"/>
    </row>
    <row r="4" spans="2:17" s="49" customFormat="1" ht="15.75" thickTop="1" x14ac:dyDescent="0.25">
      <c r="B4" s="40"/>
      <c r="C4" s="41" t="s">
        <v>558</v>
      </c>
      <c r="D4" s="154">
        <v>8124700000</v>
      </c>
      <c r="E4" s="42" t="s">
        <v>9</v>
      </c>
      <c r="F4" s="43" t="str">
        <f>Master!D6</f>
        <v>Januar - Novembar</v>
      </c>
      <c r="G4" s="43"/>
      <c r="H4" s="43"/>
      <c r="I4" s="43"/>
      <c r="J4" s="43"/>
      <c r="K4" s="44" t="s">
        <v>10</v>
      </c>
      <c r="L4" s="45" t="str">
        <f>Master!D4</f>
        <v>Novembar</v>
      </c>
      <c r="M4" s="46"/>
      <c r="N4" s="46"/>
      <c r="O4" s="46"/>
      <c r="P4" s="47"/>
      <c r="Q4" s="48"/>
    </row>
    <row r="5" spans="2:17" ht="13.9" customHeight="1" x14ac:dyDescent="0.2">
      <c r="B5" s="50"/>
      <c r="C5" s="51"/>
      <c r="D5" s="52"/>
      <c r="E5" s="53" t="s">
        <v>11</v>
      </c>
      <c r="F5" s="173" t="s">
        <v>12</v>
      </c>
      <c r="G5" s="174"/>
      <c r="H5" s="174"/>
      <c r="I5" s="169" t="s">
        <v>28</v>
      </c>
      <c r="J5" s="170"/>
      <c r="K5" s="53" t="s">
        <v>11</v>
      </c>
      <c r="L5" s="173" t="s">
        <v>12</v>
      </c>
      <c r="M5" s="174"/>
      <c r="N5" s="174"/>
      <c r="O5" s="169" t="s">
        <v>28</v>
      </c>
      <c r="P5" s="170"/>
      <c r="Q5" s="54"/>
    </row>
    <row r="6" spans="2:17" s="65" customFormat="1" ht="12.75" thickBot="1" x14ac:dyDescent="0.25">
      <c r="B6" s="55"/>
      <c r="C6" s="56"/>
      <c r="D6" s="57"/>
      <c r="E6" s="58" t="s">
        <v>3</v>
      </c>
      <c r="F6" s="59" t="s">
        <v>3</v>
      </c>
      <c r="G6" s="60" t="s">
        <v>13</v>
      </c>
      <c r="H6" s="61" t="s">
        <v>14</v>
      </c>
      <c r="I6" s="62" t="s">
        <v>3</v>
      </c>
      <c r="J6" s="63" t="s">
        <v>13</v>
      </c>
      <c r="K6" s="58" t="s">
        <v>3</v>
      </c>
      <c r="L6" s="59" t="s">
        <v>3</v>
      </c>
      <c r="M6" s="60" t="s">
        <v>13</v>
      </c>
      <c r="N6" s="61" t="s">
        <v>14</v>
      </c>
      <c r="O6" s="62" t="s">
        <v>3</v>
      </c>
      <c r="P6" s="63" t="s">
        <v>13</v>
      </c>
      <c r="Q6" s="64"/>
    </row>
    <row r="7" spans="2:17" ht="16.5" thickTop="1" thickBot="1" x14ac:dyDescent="0.3">
      <c r="B7" s="66"/>
      <c r="C7" s="67" t="s">
        <v>488</v>
      </c>
      <c r="D7" s="144" t="s">
        <v>487</v>
      </c>
      <c r="E7" s="68"/>
      <c r="F7" s="68"/>
      <c r="G7" s="69"/>
      <c r="H7" s="69"/>
      <c r="I7" s="68"/>
      <c r="J7" s="69"/>
      <c r="K7" s="70"/>
      <c r="L7" s="68"/>
      <c r="M7" s="68"/>
      <c r="N7" s="69"/>
      <c r="O7" s="68"/>
      <c r="P7" s="69"/>
      <c r="Q7" s="71"/>
    </row>
    <row r="8" spans="2:17" s="79" customFormat="1" ht="15" customHeight="1" thickBot="1" x14ac:dyDescent="0.25">
      <c r="B8" s="72"/>
      <c r="C8" s="171" t="s">
        <v>31</v>
      </c>
      <c r="D8" s="172"/>
      <c r="E8" s="73">
        <f>SUM(E9:E291)</f>
        <v>3710336197.9700003</v>
      </c>
      <c r="F8" s="74">
        <f>SUM(F9:F291)</f>
        <v>3504902271.4299989</v>
      </c>
      <c r="G8" s="75">
        <f t="shared" ref="G8" si="0">IFERROR(F8/E8,0)</f>
        <v>0.9446319913940957</v>
      </c>
      <c r="H8" s="76">
        <f>F8/$D$4</f>
        <v>0.43138851544426243</v>
      </c>
      <c r="I8" s="74">
        <f>SUM(I9:I291)</f>
        <v>-205433926.53999987</v>
      </c>
      <c r="J8" s="77">
        <f t="shared" ref="J8:J9" si="1">IFERROR(I8/E8,0)</f>
        <v>-5.5368008605903941E-2</v>
      </c>
      <c r="K8" s="73">
        <f>SUM(K9:K291)</f>
        <v>298920892.89000005</v>
      </c>
      <c r="L8" s="74">
        <f>SUM(L9:L291)</f>
        <v>280478528.94999993</v>
      </c>
      <c r="M8" s="147">
        <f>IFERROR(L8/K8,0)</f>
        <v>0.93830352986806198</v>
      </c>
      <c r="N8" s="147">
        <f>L8/$D$4</f>
        <v>3.4521708980023866E-2</v>
      </c>
      <c r="O8" s="74">
        <f>SUM(O9:O291)</f>
        <v>-18442363.940000001</v>
      </c>
      <c r="P8" s="77">
        <f t="shared" ref="P8:P9" si="2">IFERROR(O8/K8,0)</f>
        <v>-6.1696470131937582E-2</v>
      </c>
      <c r="Q8" s="78"/>
    </row>
    <row r="9" spans="2:17" s="79" customFormat="1" ht="12.75" x14ac:dyDescent="0.2">
      <c r="B9" s="72"/>
      <c r="C9" s="80" t="s">
        <v>45</v>
      </c>
      <c r="D9" s="81" t="s">
        <v>265</v>
      </c>
      <c r="E9" s="82">
        <f>IFERROR(VLOOKUP($C9,'2025'!$C$301:$U$583,19,FALSE),0)</f>
        <v>460868.37999999989</v>
      </c>
      <c r="F9" s="83">
        <f>IFERROR(VLOOKUP($C9,'2025'!$C$8:$U$290,19,FALSE),0)</f>
        <v>327080.32000000001</v>
      </c>
      <c r="G9" s="84">
        <f t="shared" ref="G9" si="3">IFERROR(F9/E9,0)</f>
        <v>0.70970440627755826</v>
      </c>
      <c r="H9" s="85">
        <f t="shared" ref="H9" si="4">F9/$D$4</f>
        <v>4.0257525816337836E-5</v>
      </c>
      <c r="I9" s="86">
        <f t="shared" ref="I9" si="5">F9-E9</f>
        <v>-133788.05999999988</v>
      </c>
      <c r="J9" s="87">
        <f t="shared" si="1"/>
        <v>-0.29029559372244179</v>
      </c>
      <c r="K9" s="148">
        <f>VLOOKUP($C9,'2025'!$C$301:$U$583,VLOOKUP($L$4,Master!$D$9:$G$20,4,FALSE),FALSE)</f>
        <v>65504.709999999992</v>
      </c>
      <c r="L9" s="149">
        <f>VLOOKUP($C9,'2025'!$C$8:$U$290,VLOOKUP($L$4,Master!$D$9:$G$20,4,FALSE),FALSE)</f>
        <v>28990.639999999999</v>
      </c>
      <c r="M9" s="150">
        <f>IFERROR(L9/K9,0)</f>
        <v>0.44257336609840731</v>
      </c>
      <c r="N9" s="150">
        <f>L9/$D$4</f>
        <v>3.5682105185422229E-6</v>
      </c>
      <c r="O9" s="149">
        <f>L9-K9</f>
        <v>-36514.069999999992</v>
      </c>
      <c r="P9" s="151">
        <f t="shared" si="2"/>
        <v>-0.55742663390159264</v>
      </c>
      <c r="Q9" s="78"/>
    </row>
    <row r="10" spans="2:17" s="79" customFormat="1" ht="25.5" x14ac:dyDescent="0.2">
      <c r="B10" s="72"/>
      <c r="C10" s="80" t="s">
        <v>46</v>
      </c>
      <c r="D10" s="81" t="s">
        <v>266</v>
      </c>
      <c r="E10" s="82">
        <f>IFERROR(VLOOKUP($C10,'2025'!$C$301:$U$583,19,FALSE),0)</f>
        <v>39718.799999999996</v>
      </c>
      <c r="F10" s="83">
        <f>IFERROR(VLOOKUP($C10,'2025'!$C$8:$U$290,19,FALSE),0)</f>
        <v>37170</v>
      </c>
      <c r="G10" s="84">
        <f t="shared" ref="G10:G73" si="6">IFERROR(F10/E10,0)</f>
        <v>0.93582887700534767</v>
      </c>
      <c r="H10" s="85">
        <f t="shared" ref="H10:H73" si="7">F10/$D$4</f>
        <v>4.5749381515625188E-6</v>
      </c>
      <c r="I10" s="86">
        <f t="shared" ref="I10:I73" si="8">F10-E10</f>
        <v>-2548.7999999999956</v>
      </c>
      <c r="J10" s="87">
        <f t="shared" ref="J10:J73" si="9">IFERROR(I10/E10,0)</f>
        <v>-6.4171122994652302E-2</v>
      </c>
      <c r="K10" s="82">
        <f>VLOOKUP($C10,'2025'!$C$301:$U$583,VLOOKUP($L$4,Master!$D$9:$G$20,4,FALSE),FALSE)</f>
        <v>4182.2</v>
      </c>
      <c r="L10" s="83">
        <f>VLOOKUP($C10,'2025'!$C$8:$U$290,VLOOKUP($L$4,Master!$D$9:$G$20,4,FALSE),FALSE)</f>
        <v>3780</v>
      </c>
      <c r="M10" s="152">
        <f t="shared" ref="M10:M73" si="10">IFERROR(L10/K10,0)</f>
        <v>0.90383051982210327</v>
      </c>
      <c r="N10" s="152">
        <f t="shared" ref="N10:N73" si="11">L10/$D$4</f>
        <v>4.6524794761652736E-7</v>
      </c>
      <c r="O10" s="83">
        <f t="shared" ref="O10:O73" si="12">L10-K10</f>
        <v>-402.19999999999982</v>
      </c>
      <c r="P10" s="87">
        <f t="shared" ref="P10:P73" si="13">IFERROR(O10/K10,0)</f>
        <v>-9.6169480177896755E-2</v>
      </c>
      <c r="Q10" s="78"/>
    </row>
    <row r="11" spans="2:17" s="79" customFormat="1" ht="12.75" x14ac:dyDescent="0.2">
      <c r="B11" s="72"/>
      <c r="C11" s="80" t="s">
        <v>47</v>
      </c>
      <c r="D11" s="81" t="s">
        <v>267</v>
      </c>
      <c r="E11" s="82">
        <f>IFERROR(VLOOKUP($C11,'2025'!$C$301:$U$583,19,FALSE),0)</f>
        <v>2055879.4600000004</v>
      </c>
      <c r="F11" s="83">
        <f>IFERROR(VLOOKUP($C11,'2025'!$C$8:$U$290,19,FALSE),0)</f>
        <v>1728207.4800000002</v>
      </c>
      <c r="G11" s="84">
        <f t="shared" si="6"/>
        <v>0.84061712450787351</v>
      </c>
      <c r="H11" s="85">
        <f t="shared" si="7"/>
        <v>2.1271031299617218E-4</v>
      </c>
      <c r="I11" s="86">
        <f t="shared" si="8"/>
        <v>-327671.98000000021</v>
      </c>
      <c r="J11" s="87">
        <f t="shared" si="9"/>
        <v>-0.15938287549212643</v>
      </c>
      <c r="K11" s="82">
        <f>VLOOKUP($C11,'2025'!$C$301:$U$583,VLOOKUP($L$4,Master!$D$9:$G$20,4,FALSE),FALSE)</f>
        <v>280777.65000000014</v>
      </c>
      <c r="L11" s="83">
        <f>VLOOKUP($C11,'2025'!$C$8:$U$290,VLOOKUP($L$4,Master!$D$9:$G$20,4,FALSE),FALSE)</f>
        <v>151594.72</v>
      </c>
      <c r="M11" s="152">
        <f t="shared" si="10"/>
        <v>0.53991021008972728</v>
      </c>
      <c r="N11" s="152">
        <f t="shared" si="11"/>
        <v>1.8658500621561411E-5</v>
      </c>
      <c r="O11" s="83">
        <f t="shared" si="12"/>
        <v>-129182.93000000014</v>
      </c>
      <c r="P11" s="87">
        <f t="shared" si="13"/>
        <v>-0.46008978991027266</v>
      </c>
      <c r="Q11" s="78"/>
    </row>
    <row r="12" spans="2:17" s="79" customFormat="1" ht="12.75" x14ac:dyDescent="0.2">
      <c r="B12" s="72"/>
      <c r="C12" s="80" t="s">
        <v>48</v>
      </c>
      <c r="D12" s="81" t="s">
        <v>268</v>
      </c>
      <c r="E12" s="82">
        <f>IFERROR(VLOOKUP($C12,'2025'!$C$301:$U$583,19,FALSE),0)</f>
        <v>560216.25</v>
      </c>
      <c r="F12" s="83">
        <f>IFERROR(VLOOKUP($C12,'2025'!$C$8:$U$290,19,FALSE),0)</f>
        <v>422605.89999999997</v>
      </c>
      <c r="G12" s="84">
        <f t="shared" si="6"/>
        <v>0.7543620878544669</v>
      </c>
      <c r="H12" s="85">
        <f t="shared" si="7"/>
        <v>5.2014954398316244E-5</v>
      </c>
      <c r="I12" s="86">
        <f t="shared" si="8"/>
        <v>-137610.35000000003</v>
      </c>
      <c r="J12" s="87">
        <f t="shared" si="9"/>
        <v>-0.24563791214553315</v>
      </c>
      <c r="K12" s="82">
        <f>VLOOKUP($C12,'2025'!$C$301:$U$583,VLOOKUP($L$4,Master!$D$9:$G$20,4,FALSE),FALSE)</f>
        <v>62547.349999999984</v>
      </c>
      <c r="L12" s="83">
        <f>VLOOKUP($C12,'2025'!$C$8:$U$290,VLOOKUP($L$4,Master!$D$9:$G$20,4,FALSE),FALSE)</f>
        <v>28978.69</v>
      </c>
      <c r="M12" s="152">
        <f t="shared" si="10"/>
        <v>0.4633080378305397</v>
      </c>
      <c r="N12" s="152">
        <f t="shared" si="11"/>
        <v>3.5667396950041231E-6</v>
      </c>
      <c r="O12" s="83">
        <f t="shared" si="12"/>
        <v>-33568.659999999989</v>
      </c>
      <c r="P12" s="87">
        <f t="shared" si="13"/>
        <v>-0.53669196216946036</v>
      </c>
      <c r="Q12" s="78"/>
    </row>
    <row r="13" spans="2:17" s="79" customFormat="1" ht="12.75" x14ac:dyDescent="0.2">
      <c r="B13" s="72"/>
      <c r="C13" s="80" t="s">
        <v>49</v>
      </c>
      <c r="D13" s="81" t="s">
        <v>269</v>
      </c>
      <c r="E13" s="82">
        <f>IFERROR(VLOOKUP($C13,'2025'!$C$301:$U$583,19,FALSE),0)</f>
        <v>2068446.2999999998</v>
      </c>
      <c r="F13" s="83">
        <f>IFERROR(VLOOKUP($C13,'2025'!$C$8:$U$290,19,FALSE),0)</f>
        <v>1491370.0899999996</v>
      </c>
      <c r="G13" s="84">
        <f t="shared" si="6"/>
        <v>0.72100981785217233</v>
      </c>
      <c r="H13" s="85">
        <f t="shared" si="7"/>
        <v>1.8356001944687183E-4</v>
      </c>
      <c r="I13" s="86">
        <f t="shared" si="8"/>
        <v>-577076.2100000002</v>
      </c>
      <c r="J13" s="87">
        <f t="shared" si="9"/>
        <v>-0.27899018214782767</v>
      </c>
      <c r="K13" s="82">
        <f>VLOOKUP($C13,'2025'!$C$301:$U$583,VLOOKUP($L$4,Master!$D$9:$G$20,4,FALSE),FALSE)</f>
        <v>258313.34999999998</v>
      </c>
      <c r="L13" s="83">
        <f>VLOOKUP($C13,'2025'!$C$8:$U$290,VLOOKUP($L$4,Master!$D$9:$G$20,4,FALSE),FALSE)</f>
        <v>125282.70999999993</v>
      </c>
      <c r="M13" s="152">
        <f t="shared" si="10"/>
        <v>0.48500284634921093</v>
      </c>
      <c r="N13" s="152">
        <f t="shared" si="11"/>
        <v>1.5419979814639301E-5</v>
      </c>
      <c r="O13" s="83">
        <f t="shared" si="12"/>
        <v>-133030.64000000004</v>
      </c>
      <c r="P13" s="87">
        <f t="shared" si="13"/>
        <v>-0.51499715365078902</v>
      </c>
      <c r="Q13" s="78"/>
    </row>
    <row r="14" spans="2:17" s="79" customFormat="1" ht="12.75" x14ac:dyDescent="0.2">
      <c r="B14" s="72"/>
      <c r="C14" s="80" t="s">
        <v>559</v>
      </c>
      <c r="D14" s="81" t="s">
        <v>589</v>
      </c>
      <c r="E14" s="82">
        <f>IFERROR(VLOOKUP($C14,'2025'!$C$301:$U$583,19,FALSE),0)</f>
        <v>0</v>
      </c>
      <c r="F14" s="83">
        <f>IFERROR(VLOOKUP($C14,'2025'!$C$8:$U$290,19,FALSE),0)</f>
        <v>0</v>
      </c>
      <c r="G14" s="84">
        <f t="shared" si="6"/>
        <v>0</v>
      </c>
      <c r="H14" s="85">
        <f t="shared" si="7"/>
        <v>0</v>
      </c>
      <c r="I14" s="86">
        <f t="shared" si="8"/>
        <v>0</v>
      </c>
      <c r="J14" s="87">
        <f t="shared" si="9"/>
        <v>0</v>
      </c>
      <c r="K14" s="82">
        <f>VLOOKUP($C14,'2025'!$C$301:$U$583,VLOOKUP($L$4,Master!$D$9:$G$20,4,FALSE),FALSE)</f>
        <v>0</v>
      </c>
      <c r="L14" s="83">
        <f>VLOOKUP($C14,'2025'!$C$8:$U$290,VLOOKUP($L$4,Master!$D$9:$G$20,4,FALSE),FALSE)</f>
        <v>0</v>
      </c>
      <c r="M14" s="152">
        <f t="shared" si="10"/>
        <v>0</v>
      </c>
      <c r="N14" s="152">
        <f t="shared" si="11"/>
        <v>0</v>
      </c>
      <c r="O14" s="83">
        <f t="shared" si="12"/>
        <v>0</v>
      </c>
      <c r="P14" s="87">
        <f t="shared" si="13"/>
        <v>0</v>
      </c>
      <c r="Q14" s="78"/>
    </row>
    <row r="15" spans="2:17" s="79" customFormat="1" ht="25.5" x14ac:dyDescent="0.2">
      <c r="B15" s="72"/>
      <c r="C15" s="80" t="s">
        <v>50</v>
      </c>
      <c r="D15" s="81" t="s">
        <v>270</v>
      </c>
      <c r="E15" s="82">
        <f>IFERROR(VLOOKUP($C15,'2025'!$C$301:$U$583,19,FALSE),0)</f>
        <v>1024415.94</v>
      </c>
      <c r="F15" s="83">
        <f>IFERROR(VLOOKUP($C15,'2025'!$C$8:$U$290,19,FALSE),0)</f>
        <v>899126.78999999992</v>
      </c>
      <c r="G15" s="84">
        <f t="shared" si="6"/>
        <v>0.87769699288357417</v>
      </c>
      <c r="H15" s="85">
        <f t="shared" si="7"/>
        <v>1.106658448927345E-4</v>
      </c>
      <c r="I15" s="86">
        <f t="shared" si="8"/>
        <v>-125289.15000000002</v>
      </c>
      <c r="J15" s="87">
        <f t="shared" si="9"/>
        <v>-0.1223030071164258</v>
      </c>
      <c r="K15" s="82">
        <f>VLOOKUP($C15,'2025'!$C$301:$U$583,VLOOKUP($L$4,Master!$D$9:$G$20,4,FALSE),FALSE)</f>
        <v>118676.07</v>
      </c>
      <c r="L15" s="83">
        <f>VLOOKUP($C15,'2025'!$C$8:$U$290,VLOOKUP($L$4,Master!$D$9:$G$20,4,FALSE),FALSE)</f>
        <v>128691.09</v>
      </c>
      <c r="M15" s="152">
        <f t="shared" si="10"/>
        <v>1.0843895487944619</v>
      </c>
      <c r="N15" s="152">
        <f t="shared" si="11"/>
        <v>1.5839488227257622E-5</v>
      </c>
      <c r="O15" s="83">
        <f t="shared" si="12"/>
        <v>10015.01999999999</v>
      </c>
      <c r="P15" s="87">
        <f t="shared" si="13"/>
        <v>8.4389548794462005E-2</v>
      </c>
      <c r="Q15" s="78"/>
    </row>
    <row r="16" spans="2:17" s="79" customFormat="1" ht="12.75" x14ac:dyDescent="0.2">
      <c r="B16" s="72"/>
      <c r="C16" s="80" t="s">
        <v>51</v>
      </c>
      <c r="D16" s="81" t="s">
        <v>271</v>
      </c>
      <c r="E16" s="82">
        <f>IFERROR(VLOOKUP($C16,'2025'!$C$301:$U$583,19,FALSE),0)</f>
        <v>964795.32000000007</v>
      </c>
      <c r="F16" s="83">
        <f>IFERROR(VLOOKUP($C16,'2025'!$C$8:$U$290,19,FALSE),0)</f>
        <v>734795.1399999999</v>
      </c>
      <c r="G16" s="84">
        <f t="shared" si="6"/>
        <v>0.76160728059916361</v>
      </c>
      <c r="H16" s="85">
        <f t="shared" si="7"/>
        <v>9.0439664233756315E-5</v>
      </c>
      <c r="I16" s="86">
        <f t="shared" si="8"/>
        <v>-230000.18000000017</v>
      </c>
      <c r="J16" s="87">
        <f t="shared" si="9"/>
        <v>-0.23839271940083639</v>
      </c>
      <c r="K16" s="82">
        <f>VLOOKUP($C16,'2025'!$C$301:$U$583,VLOOKUP($L$4,Master!$D$9:$G$20,4,FALSE),FALSE)</f>
        <v>114986.28</v>
      </c>
      <c r="L16" s="83">
        <f>VLOOKUP($C16,'2025'!$C$8:$U$290,VLOOKUP($L$4,Master!$D$9:$G$20,4,FALSE),FALSE)</f>
        <v>67087.439999999973</v>
      </c>
      <c r="M16" s="152">
        <f t="shared" si="10"/>
        <v>0.58343865024592478</v>
      </c>
      <c r="N16" s="152">
        <f t="shared" si="11"/>
        <v>8.257220574298124E-6</v>
      </c>
      <c r="O16" s="83">
        <f t="shared" si="12"/>
        <v>-47898.840000000026</v>
      </c>
      <c r="P16" s="87">
        <f t="shared" si="13"/>
        <v>-0.41656134975407522</v>
      </c>
      <c r="Q16" s="78"/>
    </row>
    <row r="17" spans="2:17" s="79" customFormat="1" ht="12.75" x14ac:dyDescent="0.2">
      <c r="B17" s="72"/>
      <c r="C17" s="80" t="s">
        <v>52</v>
      </c>
      <c r="D17" s="81" t="s">
        <v>272</v>
      </c>
      <c r="E17" s="82">
        <f>IFERROR(VLOOKUP($C17,'2025'!$C$301:$U$583,19,FALSE),0)</f>
        <v>217224.74</v>
      </c>
      <c r="F17" s="83">
        <f>IFERROR(VLOOKUP($C17,'2025'!$C$8:$U$290,19,FALSE),0)</f>
        <v>217224.74</v>
      </c>
      <c r="G17" s="84">
        <f t="shared" si="6"/>
        <v>1</v>
      </c>
      <c r="H17" s="85">
        <f t="shared" si="7"/>
        <v>2.6736339803315815E-5</v>
      </c>
      <c r="I17" s="86">
        <f t="shared" si="8"/>
        <v>0</v>
      </c>
      <c r="J17" s="87">
        <f t="shared" si="9"/>
        <v>0</v>
      </c>
      <c r="K17" s="82">
        <f>VLOOKUP($C17,'2025'!$C$301:$U$583,VLOOKUP($L$4,Master!$D$9:$G$20,4,FALSE),FALSE)</f>
        <v>37775.279999999999</v>
      </c>
      <c r="L17" s="83">
        <f>VLOOKUP($C17,'2025'!$C$8:$U$290,VLOOKUP($L$4,Master!$D$9:$G$20,4,FALSE),FALSE)</f>
        <v>74550.559999999998</v>
      </c>
      <c r="M17" s="152">
        <f t="shared" si="10"/>
        <v>1.9735276614759705</v>
      </c>
      <c r="N17" s="152">
        <f t="shared" si="11"/>
        <v>9.1757923369478252E-6</v>
      </c>
      <c r="O17" s="83">
        <f t="shared" si="12"/>
        <v>36775.279999999999</v>
      </c>
      <c r="P17" s="87">
        <f t="shared" si="13"/>
        <v>0.97352766147597047</v>
      </c>
      <c r="Q17" s="78"/>
    </row>
    <row r="18" spans="2:17" s="79" customFormat="1" ht="12.75" x14ac:dyDescent="0.2">
      <c r="B18" s="72"/>
      <c r="C18" s="80" t="s">
        <v>53</v>
      </c>
      <c r="D18" s="81" t="s">
        <v>273</v>
      </c>
      <c r="E18" s="82">
        <f>IFERROR(VLOOKUP($C18,'2025'!$C$301:$U$583,19,FALSE),0)</f>
        <v>1537027.49</v>
      </c>
      <c r="F18" s="83">
        <f>IFERROR(VLOOKUP($C18,'2025'!$C$8:$U$290,19,FALSE),0)</f>
        <v>1435641.02</v>
      </c>
      <c r="G18" s="84">
        <f t="shared" si="6"/>
        <v>0.93403730859751899</v>
      </c>
      <c r="H18" s="85">
        <f t="shared" si="7"/>
        <v>1.7670080372198359E-4</v>
      </c>
      <c r="I18" s="86">
        <f t="shared" si="8"/>
        <v>-101386.46999999997</v>
      </c>
      <c r="J18" s="87">
        <f t="shared" si="9"/>
        <v>-6.5962691402481011E-2</v>
      </c>
      <c r="K18" s="82">
        <f>VLOOKUP($C18,'2025'!$C$301:$U$583,VLOOKUP($L$4,Master!$D$9:$G$20,4,FALSE),FALSE)</f>
        <v>133588.23000000001</v>
      </c>
      <c r="L18" s="83">
        <f>VLOOKUP($C18,'2025'!$C$8:$U$290,VLOOKUP($L$4,Master!$D$9:$G$20,4,FALSE),FALSE)</f>
        <v>101236.52</v>
      </c>
      <c r="M18" s="152">
        <f t="shared" si="10"/>
        <v>0.75782514672138401</v>
      </c>
      <c r="N18" s="152">
        <f t="shared" si="11"/>
        <v>1.2460339458687706E-5</v>
      </c>
      <c r="O18" s="83">
        <f t="shared" si="12"/>
        <v>-32351.710000000006</v>
      </c>
      <c r="P18" s="87">
        <f t="shared" si="13"/>
        <v>-0.24217485327861596</v>
      </c>
      <c r="Q18" s="78"/>
    </row>
    <row r="19" spans="2:17" s="79" customFormat="1" ht="25.5" x14ac:dyDescent="0.2">
      <c r="B19" s="72"/>
      <c r="C19" s="80" t="s">
        <v>54</v>
      </c>
      <c r="D19" s="81" t="s">
        <v>274</v>
      </c>
      <c r="E19" s="82">
        <f>IFERROR(VLOOKUP($C19,'2025'!$C$301:$U$583,19,FALSE),0)</f>
        <v>7081949.4699999988</v>
      </c>
      <c r="F19" s="83">
        <f>IFERROR(VLOOKUP($C19,'2025'!$C$8:$U$290,19,FALSE),0)</f>
        <v>4955826.7699999996</v>
      </c>
      <c r="G19" s="84">
        <f t="shared" si="6"/>
        <v>0.69978284806937496</v>
      </c>
      <c r="H19" s="85">
        <f t="shared" si="7"/>
        <v>6.0997043213903272E-4</v>
      </c>
      <c r="I19" s="86">
        <f t="shared" si="8"/>
        <v>-2126122.6999999993</v>
      </c>
      <c r="J19" s="87">
        <f t="shared" si="9"/>
        <v>-0.30021715193062504</v>
      </c>
      <c r="K19" s="82">
        <f>VLOOKUP($C19,'2025'!$C$301:$U$583,VLOOKUP($L$4,Master!$D$9:$G$20,4,FALSE),FALSE)</f>
        <v>810896.89999999991</v>
      </c>
      <c r="L19" s="83">
        <f>VLOOKUP($C19,'2025'!$C$8:$U$290,VLOOKUP($L$4,Master!$D$9:$G$20,4,FALSE),FALSE)</f>
        <v>418501.91</v>
      </c>
      <c r="M19" s="152">
        <f t="shared" si="10"/>
        <v>0.51609755814826774</v>
      </c>
      <c r="N19" s="152">
        <f t="shared" si="11"/>
        <v>5.15098292860044E-5</v>
      </c>
      <c r="O19" s="83">
        <f t="shared" si="12"/>
        <v>-392394.98999999993</v>
      </c>
      <c r="P19" s="87">
        <f t="shared" si="13"/>
        <v>-0.48390244185173231</v>
      </c>
      <c r="Q19" s="78"/>
    </row>
    <row r="20" spans="2:17" s="79" customFormat="1" ht="12.75" x14ac:dyDescent="0.2">
      <c r="B20" s="72"/>
      <c r="C20" s="80" t="s">
        <v>55</v>
      </c>
      <c r="D20" s="81" t="s">
        <v>275</v>
      </c>
      <c r="E20" s="82">
        <f>IFERROR(VLOOKUP($C20,'2025'!$C$301:$U$583,19,FALSE),0)</f>
        <v>6040340.6500000004</v>
      </c>
      <c r="F20" s="83">
        <f>IFERROR(VLOOKUP($C20,'2025'!$C$8:$U$290,19,FALSE),0)</f>
        <v>5021698.8600000003</v>
      </c>
      <c r="G20" s="84">
        <f t="shared" si="6"/>
        <v>0.83136020813660572</v>
      </c>
      <c r="H20" s="85">
        <f t="shared" si="7"/>
        <v>6.1807806565165489E-4</v>
      </c>
      <c r="I20" s="86">
        <f t="shared" si="8"/>
        <v>-1018641.79</v>
      </c>
      <c r="J20" s="87">
        <f t="shared" si="9"/>
        <v>-0.16863979186339431</v>
      </c>
      <c r="K20" s="82">
        <f>VLOOKUP($C20,'2025'!$C$301:$U$583,VLOOKUP($L$4,Master!$D$9:$G$20,4,FALSE),FALSE)</f>
        <v>594385.71000000008</v>
      </c>
      <c r="L20" s="83">
        <f>VLOOKUP($C20,'2025'!$C$8:$U$290,VLOOKUP($L$4,Master!$D$9:$G$20,4,FALSE),FALSE)</f>
        <v>450428.07000000007</v>
      </c>
      <c r="M20" s="152">
        <f t="shared" si="10"/>
        <v>0.75780433886945231</v>
      </c>
      <c r="N20" s="152">
        <f t="shared" si="11"/>
        <v>5.543934791438454E-5</v>
      </c>
      <c r="O20" s="83">
        <f t="shared" si="12"/>
        <v>-143957.64000000001</v>
      </c>
      <c r="P20" s="87">
        <f t="shared" si="13"/>
        <v>-0.24219566113054769</v>
      </c>
      <c r="Q20" s="78"/>
    </row>
    <row r="21" spans="2:17" s="79" customFormat="1" ht="12.75" x14ac:dyDescent="0.2">
      <c r="B21" s="72"/>
      <c r="C21" s="80" t="s">
        <v>56</v>
      </c>
      <c r="D21" s="81" t="s">
        <v>276</v>
      </c>
      <c r="E21" s="82">
        <f>IFERROR(VLOOKUP($C21,'2025'!$C$301:$U$583,19,FALSE),0)</f>
        <v>5334762.66</v>
      </c>
      <c r="F21" s="83">
        <f>IFERROR(VLOOKUP($C21,'2025'!$C$8:$U$290,19,FALSE),0)</f>
        <v>7083692.6999999993</v>
      </c>
      <c r="G21" s="84">
        <f t="shared" si="6"/>
        <v>1.3278365227217062</v>
      </c>
      <c r="H21" s="85">
        <f t="shared" si="7"/>
        <v>8.7187129370930609E-4</v>
      </c>
      <c r="I21" s="86">
        <f t="shared" si="8"/>
        <v>1748930.0399999991</v>
      </c>
      <c r="J21" s="87">
        <f t="shared" si="9"/>
        <v>0.32783652272170605</v>
      </c>
      <c r="K21" s="82">
        <f>VLOOKUP($C21,'2025'!$C$301:$U$583,VLOOKUP($L$4,Master!$D$9:$G$20,4,FALSE),FALSE)</f>
        <v>577189.75</v>
      </c>
      <c r="L21" s="83">
        <f>VLOOKUP($C21,'2025'!$C$8:$U$290,VLOOKUP($L$4,Master!$D$9:$G$20,4,FALSE),FALSE)</f>
        <v>394531.84000000003</v>
      </c>
      <c r="M21" s="152">
        <f t="shared" si="10"/>
        <v>0.68353923471440725</v>
      </c>
      <c r="N21" s="152">
        <f t="shared" si="11"/>
        <v>4.8559557891368303E-5</v>
      </c>
      <c r="O21" s="83">
        <f t="shared" si="12"/>
        <v>-182657.90999999997</v>
      </c>
      <c r="P21" s="87">
        <f t="shared" si="13"/>
        <v>-0.3164607652855928</v>
      </c>
      <c r="Q21" s="78"/>
    </row>
    <row r="22" spans="2:17" s="79" customFormat="1" ht="25.5" x14ac:dyDescent="0.2">
      <c r="B22" s="72"/>
      <c r="C22" s="80" t="s">
        <v>57</v>
      </c>
      <c r="D22" s="81" t="s">
        <v>277</v>
      </c>
      <c r="E22" s="82">
        <f>IFERROR(VLOOKUP($C22,'2025'!$C$301:$U$583,19,FALSE),0)</f>
        <v>166647.58000000002</v>
      </c>
      <c r="F22" s="83">
        <f>IFERROR(VLOOKUP($C22,'2025'!$C$8:$U$290,19,FALSE),0)</f>
        <v>104975.69999999998</v>
      </c>
      <c r="G22" s="84">
        <f t="shared" si="6"/>
        <v>0.62992633916436092</v>
      </c>
      <c r="H22" s="85">
        <f t="shared" si="7"/>
        <v>1.2920563220795843E-5</v>
      </c>
      <c r="I22" s="86">
        <f t="shared" si="8"/>
        <v>-61671.880000000034</v>
      </c>
      <c r="J22" s="87">
        <f t="shared" si="9"/>
        <v>-0.37007366083563908</v>
      </c>
      <c r="K22" s="82">
        <f>VLOOKUP($C22,'2025'!$C$301:$U$583,VLOOKUP($L$4,Master!$D$9:$G$20,4,FALSE),FALSE)</f>
        <v>21348.69</v>
      </c>
      <c r="L22" s="83">
        <f>VLOOKUP($C22,'2025'!$C$8:$U$290,VLOOKUP($L$4,Master!$D$9:$G$20,4,FALSE),FALSE)</f>
        <v>8431.59</v>
      </c>
      <c r="M22" s="152">
        <f t="shared" si="10"/>
        <v>0.39494648149371231</v>
      </c>
      <c r="N22" s="152">
        <f t="shared" si="11"/>
        <v>1.0377724715989514E-6</v>
      </c>
      <c r="O22" s="83">
        <f t="shared" si="12"/>
        <v>-12917.099999999999</v>
      </c>
      <c r="P22" s="87">
        <f t="shared" si="13"/>
        <v>-0.60505351850628775</v>
      </c>
      <c r="Q22" s="78"/>
    </row>
    <row r="23" spans="2:17" s="79" customFormat="1" ht="12.75" x14ac:dyDescent="0.2">
      <c r="B23" s="72"/>
      <c r="C23" s="80" t="s">
        <v>58</v>
      </c>
      <c r="D23" s="81" t="s">
        <v>278</v>
      </c>
      <c r="E23" s="82">
        <f>IFERROR(VLOOKUP($C23,'2025'!$C$301:$U$583,19,FALSE),0)</f>
        <v>64609.680000000008</v>
      </c>
      <c r="F23" s="83">
        <f>IFERROR(VLOOKUP($C23,'2025'!$C$8:$U$290,19,FALSE),0)</f>
        <v>46338.869999999995</v>
      </c>
      <c r="G23" s="84">
        <f t="shared" si="6"/>
        <v>0.71721249818912569</v>
      </c>
      <c r="H23" s="85">
        <f t="shared" si="7"/>
        <v>5.7034561276108652E-6</v>
      </c>
      <c r="I23" s="86">
        <f t="shared" si="8"/>
        <v>-18270.810000000012</v>
      </c>
      <c r="J23" s="87">
        <f t="shared" si="9"/>
        <v>-0.28278750181087431</v>
      </c>
      <c r="K23" s="82">
        <f>VLOOKUP($C23,'2025'!$C$301:$U$583,VLOOKUP($L$4,Master!$D$9:$G$20,4,FALSE),FALSE)</f>
        <v>8081.2999999999993</v>
      </c>
      <c r="L23" s="83">
        <f>VLOOKUP($C23,'2025'!$C$8:$U$290,VLOOKUP($L$4,Master!$D$9:$G$20,4,FALSE),FALSE)</f>
        <v>6700.48</v>
      </c>
      <c r="M23" s="152">
        <f t="shared" si="10"/>
        <v>0.82913392647222606</v>
      </c>
      <c r="N23" s="152">
        <f t="shared" si="11"/>
        <v>8.2470491218137278E-7</v>
      </c>
      <c r="O23" s="83">
        <f t="shared" si="12"/>
        <v>-1380.8199999999997</v>
      </c>
      <c r="P23" s="87">
        <f t="shared" si="13"/>
        <v>-0.17086607352777397</v>
      </c>
      <c r="Q23" s="78"/>
    </row>
    <row r="24" spans="2:17" s="79" customFormat="1" ht="12.75" x14ac:dyDescent="0.2">
      <c r="B24" s="72"/>
      <c r="C24" s="80" t="s">
        <v>59</v>
      </c>
      <c r="D24" s="81" t="s">
        <v>279</v>
      </c>
      <c r="E24" s="82">
        <f>IFERROR(VLOOKUP($C24,'2025'!$C$301:$U$583,19,FALSE),0)</f>
        <v>1246253</v>
      </c>
      <c r="F24" s="83">
        <f>IFERROR(VLOOKUP($C24,'2025'!$C$8:$U$290,19,FALSE),0)</f>
        <v>928543.35000000009</v>
      </c>
      <c r="G24" s="84">
        <f t="shared" si="6"/>
        <v>0.74506809612494418</v>
      </c>
      <c r="H24" s="85">
        <f t="shared" si="7"/>
        <v>1.1428647826996691E-4</v>
      </c>
      <c r="I24" s="86">
        <f t="shared" si="8"/>
        <v>-317709.64999999991</v>
      </c>
      <c r="J24" s="87">
        <f t="shared" si="9"/>
        <v>-0.25493190387505577</v>
      </c>
      <c r="K24" s="82">
        <f>VLOOKUP($C24,'2025'!$C$301:$U$583,VLOOKUP($L$4,Master!$D$9:$G$20,4,FALSE),FALSE)</f>
        <v>128733.87999999999</v>
      </c>
      <c r="L24" s="83">
        <f>VLOOKUP($C24,'2025'!$C$8:$U$290,VLOOKUP($L$4,Master!$D$9:$G$20,4,FALSE),FALSE)</f>
        <v>89859.23000000001</v>
      </c>
      <c r="M24" s="152">
        <f t="shared" si="10"/>
        <v>0.69802316220096849</v>
      </c>
      <c r="N24" s="152">
        <f t="shared" si="11"/>
        <v>1.1060005907910446E-5</v>
      </c>
      <c r="O24" s="83">
        <f t="shared" si="12"/>
        <v>-38874.64999999998</v>
      </c>
      <c r="P24" s="87">
        <f t="shared" si="13"/>
        <v>-0.30197683779903151</v>
      </c>
      <c r="Q24" s="78"/>
    </row>
    <row r="25" spans="2:17" s="79" customFormat="1" ht="12.75" x14ac:dyDescent="0.2">
      <c r="B25" s="72"/>
      <c r="C25" s="80" t="s">
        <v>60</v>
      </c>
      <c r="D25" s="81" t="s">
        <v>280</v>
      </c>
      <c r="E25" s="82">
        <f>IFERROR(VLOOKUP($C25,'2025'!$C$301:$U$583,19,FALSE),0)</f>
        <v>509351.04000000004</v>
      </c>
      <c r="F25" s="83">
        <f>IFERROR(VLOOKUP($C25,'2025'!$C$8:$U$290,19,FALSE),0)</f>
        <v>473711.58</v>
      </c>
      <c r="G25" s="84">
        <f t="shared" si="6"/>
        <v>0.93002967069626474</v>
      </c>
      <c r="H25" s="85">
        <f t="shared" si="7"/>
        <v>5.8305116496609111E-5</v>
      </c>
      <c r="I25" s="86">
        <f t="shared" si="8"/>
        <v>-35639.460000000021</v>
      </c>
      <c r="J25" s="87">
        <f t="shared" si="9"/>
        <v>-6.9970329303735229E-2</v>
      </c>
      <c r="K25" s="82">
        <f>VLOOKUP($C25,'2025'!$C$301:$U$583,VLOOKUP($L$4,Master!$D$9:$G$20,4,FALSE),FALSE)</f>
        <v>48201.01999999999</v>
      </c>
      <c r="L25" s="83">
        <f>VLOOKUP($C25,'2025'!$C$8:$U$290,VLOOKUP($L$4,Master!$D$9:$G$20,4,FALSE),FALSE)</f>
        <v>49108.380000000005</v>
      </c>
      <c r="M25" s="152">
        <f t="shared" si="10"/>
        <v>1.0188244979048164</v>
      </c>
      <c r="N25" s="152">
        <f t="shared" si="11"/>
        <v>6.044331483008604E-6</v>
      </c>
      <c r="O25" s="83">
        <f t="shared" si="12"/>
        <v>907.36000000001513</v>
      </c>
      <c r="P25" s="87">
        <f t="shared" si="13"/>
        <v>1.882449790481644E-2</v>
      </c>
      <c r="Q25" s="78"/>
    </row>
    <row r="26" spans="2:17" s="79" customFormat="1" ht="12.75" x14ac:dyDescent="0.2">
      <c r="B26" s="72"/>
      <c r="C26" s="80" t="s">
        <v>61</v>
      </c>
      <c r="D26" s="81" t="s">
        <v>281</v>
      </c>
      <c r="E26" s="82">
        <f>IFERROR(VLOOKUP($C26,'2025'!$C$301:$U$583,19,FALSE),0)</f>
        <v>464343.52000000008</v>
      </c>
      <c r="F26" s="83">
        <f>IFERROR(VLOOKUP($C26,'2025'!$C$8:$U$290,19,FALSE),0)</f>
        <v>364442.41000000009</v>
      </c>
      <c r="G26" s="84">
        <f t="shared" si="6"/>
        <v>0.7848551649864739</v>
      </c>
      <c r="H26" s="85">
        <f t="shared" si="7"/>
        <v>4.4856106687016147E-5</v>
      </c>
      <c r="I26" s="86">
        <f t="shared" si="8"/>
        <v>-99901.109999999986</v>
      </c>
      <c r="J26" s="87">
        <f t="shared" si="9"/>
        <v>-0.21514483501352613</v>
      </c>
      <c r="K26" s="82">
        <f>VLOOKUP($C26,'2025'!$C$301:$U$583,VLOOKUP($L$4,Master!$D$9:$G$20,4,FALSE),FALSE)</f>
        <v>55060.840000000018</v>
      </c>
      <c r="L26" s="83">
        <f>VLOOKUP($C26,'2025'!$C$8:$U$290,VLOOKUP($L$4,Master!$D$9:$G$20,4,FALSE),FALSE)</f>
        <v>31811.530000000002</v>
      </c>
      <c r="M26" s="152">
        <f t="shared" si="10"/>
        <v>0.57775235539450531</v>
      </c>
      <c r="N26" s="152">
        <f t="shared" si="11"/>
        <v>3.9154097997464523E-6</v>
      </c>
      <c r="O26" s="83">
        <f t="shared" si="12"/>
        <v>-23249.310000000016</v>
      </c>
      <c r="P26" s="87">
        <f t="shared" si="13"/>
        <v>-0.42224764460549474</v>
      </c>
      <c r="Q26" s="78"/>
    </row>
    <row r="27" spans="2:17" s="79" customFormat="1" ht="12.75" x14ac:dyDescent="0.2">
      <c r="B27" s="72"/>
      <c r="C27" s="80" t="s">
        <v>62</v>
      </c>
      <c r="D27" s="81" t="s">
        <v>282</v>
      </c>
      <c r="E27" s="82">
        <f>IFERROR(VLOOKUP($C27,'2025'!$C$301:$U$583,19,FALSE),0)</f>
        <v>35206.320000000007</v>
      </c>
      <c r="F27" s="83">
        <f>IFERROR(VLOOKUP($C27,'2025'!$C$8:$U$290,19,FALSE),0)</f>
        <v>25690</v>
      </c>
      <c r="G27" s="84">
        <f t="shared" si="6"/>
        <v>0.72969853140004393</v>
      </c>
      <c r="H27" s="85">
        <f t="shared" si="7"/>
        <v>3.1619629032456584E-6</v>
      </c>
      <c r="I27" s="86">
        <f t="shared" si="8"/>
        <v>-9516.320000000007</v>
      </c>
      <c r="J27" s="87">
        <f t="shared" si="9"/>
        <v>-0.27030146859995607</v>
      </c>
      <c r="K27" s="82">
        <f>VLOOKUP($C27,'2025'!$C$301:$U$583,VLOOKUP($L$4,Master!$D$9:$G$20,4,FALSE),FALSE)</f>
        <v>3421.31</v>
      </c>
      <c r="L27" s="83">
        <f>VLOOKUP($C27,'2025'!$C$8:$U$290,VLOOKUP($L$4,Master!$D$9:$G$20,4,FALSE),FALSE)</f>
        <v>2100</v>
      </c>
      <c r="M27" s="152">
        <f t="shared" si="10"/>
        <v>0.6137999772017152</v>
      </c>
      <c r="N27" s="152">
        <f t="shared" si="11"/>
        <v>2.5847108200918186E-7</v>
      </c>
      <c r="O27" s="83">
        <f t="shared" si="12"/>
        <v>-1321.31</v>
      </c>
      <c r="P27" s="87">
        <f t="shared" si="13"/>
        <v>-0.38620002279828486</v>
      </c>
      <c r="Q27" s="78"/>
    </row>
    <row r="28" spans="2:17" s="79" customFormat="1" ht="12.75" x14ac:dyDescent="0.2">
      <c r="B28" s="72"/>
      <c r="C28" s="80" t="s">
        <v>63</v>
      </c>
      <c r="D28" s="81" t="s">
        <v>283</v>
      </c>
      <c r="E28" s="82">
        <f>IFERROR(VLOOKUP($C28,'2025'!$C$301:$U$583,19,FALSE),0)</f>
        <v>10080</v>
      </c>
      <c r="F28" s="83">
        <f>IFERROR(VLOOKUP($C28,'2025'!$C$8:$U$290,19,FALSE),0)</f>
        <v>0</v>
      </c>
      <c r="G28" s="84">
        <f t="shared" si="6"/>
        <v>0</v>
      </c>
      <c r="H28" s="85">
        <f t="shared" si="7"/>
        <v>0</v>
      </c>
      <c r="I28" s="86">
        <f t="shared" si="8"/>
        <v>-10080</v>
      </c>
      <c r="J28" s="87">
        <f t="shared" si="9"/>
        <v>-1</v>
      </c>
      <c r="K28" s="82">
        <f>VLOOKUP($C28,'2025'!$C$301:$U$583,VLOOKUP($L$4,Master!$D$9:$G$20,4,FALSE),FALSE)</f>
        <v>2520</v>
      </c>
      <c r="L28" s="83">
        <f>VLOOKUP($C28,'2025'!$C$8:$U$290,VLOOKUP($L$4,Master!$D$9:$G$20,4,FALSE),FALSE)</f>
        <v>0</v>
      </c>
      <c r="M28" s="152">
        <f t="shared" si="10"/>
        <v>0</v>
      </c>
      <c r="N28" s="152">
        <f t="shared" si="11"/>
        <v>0</v>
      </c>
      <c r="O28" s="83">
        <f t="shared" si="12"/>
        <v>-2520</v>
      </c>
      <c r="P28" s="87">
        <f t="shared" si="13"/>
        <v>-1</v>
      </c>
      <c r="Q28" s="78"/>
    </row>
    <row r="29" spans="2:17" s="79" customFormat="1" ht="12.75" x14ac:dyDescent="0.2">
      <c r="B29" s="72"/>
      <c r="C29" s="80" t="s">
        <v>64</v>
      </c>
      <c r="D29" s="81" t="s">
        <v>284</v>
      </c>
      <c r="E29" s="82">
        <f>IFERROR(VLOOKUP($C29,'2025'!$C$301:$U$583,19,FALSE),0)</f>
        <v>7491585.7399999984</v>
      </c>
      <c r="F29" s="83">
        <f>IFERROR(VLOOKUP($C29,'2025'!$C$8:$U$290,19,FALSE),0)</f>
        <v>6936652.8000000017</v>
      </c>
      <c r="G29" s="84">
        <f t="shared" si="6"/>
        <v>0.92592583743158274</v>
      </c>
      <c r="H29" s="85">
        <f t="shared" si="7"/>
        <v>8.5377340701810547E-4</v>
      </c>
      <c r="I29" s="86">
        <f t="shared" si="8"/>
        <v>-554932.93999999668</v>
      </c>
      <c r="J29" s="87">
        <f t="shared" si="9"/>
        <v>-7.4074162568417298E-2</v>
      </c>
      <c r="K29" s="82">
        <f>VLOOKUP($C29,'2025'!$C$301:$U$583,VLOOKUP($L$4,Master!$D$9:$G$20,4,FALSE),FALSE)</f>
        <v>832398.44</v>
      </c>
      <c r="L29" s="83">
        <f>VLOOKUP($C29,'2025'!$C$8:$U$290,VLOOKUP($L$4,Master!$D$9:$G$20,4,FALSE),FALSE)</f>
        <v>693665.28000000003</v>
      </c>
      <c r="M29" s="152">
        <f t="shared" si="10"/>
        <v>0.83333322921652775</v>
      </c>
      <c r="N29" s="152">
        <f t="shared" si="11"/>
        <v>8.5377340701810534E-5</v>
      </c>
      <c r="O29" s="83">
        <f t="shared" si="12"/>
        <v>-138733.15999999992</v>
      </c>
      <c r="P29" s="87">
        <f t="shared" si="13"/>
        <v>-0.16666677078347231</v>
      </c>
      <c r="Q29" s="78"/>
    </row>
    <row r="30" spans="2:17" s="79" customFormat="1" ht="12.75" x14ac:dyDescent="0.2">
      <c r="B30" s="72"/>
      <c r="C30" s="80" t="s">
        <v>65</v>
      </c>
      <c r="D30" s="81" t="s">
        <v>285</v>
      </c>
      <c r="E30" s="82">
        <f>IFERROR(VLOOKUP($C30,'2025'!$C$301:$U$583,19,FALSE),0)</f>
        <v>15040165.210000001</v>
      </c>
      <c r="F30" s="83">
        <f>IFERROR(VLOOKUP($C30,'2025'!$C$8:$U$290,19,FALSE),0)</f>
        <v>15396453.74</v>
      </c>
      <c r="G30" s="84">
        <f t="shared" si="6"/>
        <v>1.0236891367232528</v>
      </c>
      <c r="H30" s="85">
        <f t="shared" si="7"/>
        <v>1.8950181225152929E-3</v>
      </c>
      <c r="I30" s="86">
        <f t="shared" si="8"/>
        <v>356288.52999999933</v>
      </c>
      <c r="J30" s="87">
        <f t="shared" si="9"/>
        <v>2.3689136723252742E-2</v>
      </c>
      <c r="K30" s="82">
        <f>VLOOKUP($C30,'2025'!$C$301:$U$583,VLOOKUP($L$4,Master!$D$9:$G$20,4,FALSE),FALSE)</f>
        <v>1134362.929999999</v>
      </c>
      <c r="L30" s="83">
        <f>VLOOKUP($C30,'2025'!$C$8:$U$290,VLOOKUP($L$4,Master!$D$9:$G$20,4,FALSE),FALSE)</f>
        <v>1621510.9200000002</v>
      </c>
      <c r="M30" s="152">
        <f t="shared" si="10"/>
        <v>1.4294463236735016</v>
      </c>
      <c r="N30" s="152">
        <f t="shared" si="11"/>
        <v>1.9957794380100191E-4</v>
      </c>
      <c r="O30" s="83">
        <f t="shared" si="12"/>
        <v>487147.99000000115</v>
      </c>
      <c r="P30" s="87">
        <f t="shared" si="13"/>
        <v>0.42944632367350155</v>
      </c>
      <c r="Q30" s="78"/>
    </row>
    <row r="31" spans="2:17" s="79" customFormat="1" ht="12.75" x14ac:dyDescent="0.2">
      <c r="B31" s="72"/>
      <c r="C31" s="80" t="s">
        <v>66</v>
      </c>
      <c r="D31" s="81" t="s">
        <v>286</v>
      </c>
      <c r="E31" s="82">
        <f>IFERROR(VLOOKUP($C31,'2025'!$C$301:$U$583,19,FALSE),0)</f>
        <v>4585281.53</v>
      </c>
      <c r="F31" s="83">
        <f>IFERROR(VLOOKUP($C31,'2025'!$C$8:$U$290,19,FALSE),0)</f>
        <v>3947325.47</v>
      </c>
      <c r="G31" s="84">
        <f t="shared" si="6"/>
        <v>0.8608687262001119</v>
      </c>
      <c r="H31" s="85">
        <f t="shared" si="7"/>
        <v>4.8584261203490594E-4</v>
      </c>
      <c r="I31" s="86">
        <f t="shared" si="8"/>
        <v>-637956.06000000006</v>
      </c>
      <c r="J31" s="87">
        <f t="shared" si="9"/>
        <v>-0.13913127379988816</v>
      </c>
      <c r="K31" s="82">
        <f>VLOOKUP($C31,'2025'!$C$301:$U$583,VLOOKUP($L$4,Master!$D$9:$G$20,4,FALSE),FALSE)</f>
        <v>525600.04</v>
      </c>
      <c r="L31" s="83">
        <f>VLOOKUP($C31,'2025'!$C$8:$U$290,VLOOKUP($L$4,Master!$D$9:$G$20,4,FALSE),FALSE)</f>
        <v>508041.73999999993</v>
      </c>
      <c r="M31" s="152">
        <f t="shared" si="10"/>
        <v>0.96659380010701657</v>
      </c>
      <c r="N31" s="152">
        <f t="shared" si="11"/>
        <v>6.2530522973155923E-5</v>
      </c>
      <c r="O31" s="83">
        <f t="shared" si="12"/>
        <v>-17558.300000000105</v>
      </c>
      <c r="P31" s="87">
        <f t="shared" si="13"/>
        <v>-3.3406199892983462E-2</v>
      </c>
      <c r="Q31" s="78"/>
    </row>
    <row r="32" spans="2:17" s="79" customFormat="1" ht="12.75" x14ac:dyDescent="0.2">
      <c r="B32" s="72"/>
      <c r="C32" s="80" t="s">
        <v>67</v>
      </c>
      <c r="D32" s="81" t="s">
        <v>287</v>
      </c>
      <c r="E32" s="82">
        <f>IFERROR(VLOOKUP($C32,'2025'!$C$301:$U$583,19,FALSE),0)</f>
        <v>667348.18999999983</v>
      </c>
      <c r="F32" s="83">
        <f>IFERROR(VLOOKUP($C32,'2025'!$C$8:$U$290,19,FALSE),0)</f>
        <v>522304.56</v>
      </c>
      <c r="G32" s="84">
        <f t="shared" si="6"/>
        <v>0.78265674175275746</v>
      </c>
      <c r="H32" s="85">
        <f t="shared" si="7"/>
        <v>6.4286011791204597E-5</v>
      </c>
      <c r="I32" s="86">
        <f t="shared" si="8"/>
        <v>-145043.62999999983</v>
      </c>
      <c r="J32" s="87">
        <f t="shared" si="9"/>
        <v>-0.21734325824724252</v>
      </c>
      <c r="K32" s="82">
        <f>VLOOKUP($C32,'2025'!$C$301:$U$583,VLOOKUP($L$4,Master!$D$9:$G$20,4,FALSE),FALSE)</f>
        <v>45041.84</v>
      </c>
      <c r="L32" s="83">
        <f>VLOOKUP($C32,'2025'!$C$8:$U$290,VLOOKUP($L$4,Master!$D$9:$G$20,4,FALSE),FALSE)</f>
        <v>21196.639999999999</v>
      </c>
      <c r="M32" s="152">
        <f t="shared" si="10"/>
        <v>0.47059889205236732</v>
      </c>
      <c r="N32" s="152">
        <f t="shared" si="11"/>
        <v>2.6089135598852882E-6</v>
      </c>
      <c r="O32" s="83">
        <f t="shared" si="12"/>
        <v>-23845.199999999997</v>
      </c>
      <c r="P32" s="87">
        <f t="shared" si="13"/>
        <v>-0.52940110794763262</v>
      </c>
      <c r="Q32" s="78"/>
    </row>
    <row r="33" spans="2:17" s="79" customFormat="1" ht="25.5" x14ac:dyDescent="0.2">
      <c r="B33" s="72"/>
      <c r="C33" s="80" t="s">
        <v>68</v>
      </c>
      <c r="D33" s="81" t="s">
        <v>288</v>
      </c>
      <c r="E33" s="82">
        <f>IFERROR(VLOOKUP($C33,'2025'!$C$301:$U$583,19,FALSE),0)</f>
        <v>16000.8</v>
      </c>
      <c r="F33" s="83">
        <f>IFERROR(VLOOKUP($C33,'2025'!$C$8:$U$290,19,FALSE),0)</f>
        <v>2400</v>
      </c>
      <c r="G33" s="84">
        <f t="shared" si="6"/>
        <v>0.14999250037498127</v>
      </c>
      <c r="H33" s="85">
        <f t="shared" si="7"/>
        <v>2.9539552229620787E-7</v>
      </c>
      <c r="I33" s="86">
        <f t="shared" si="8"/>
        <v>-13600.8</v>
      </c>
      <c r="J33" s="87">
        <f t="shared" si="9"/>
        <v>-0.85000749962501876</v>
      </c>
      <c r="K33" s="82">
        <f>VLOOKUP($C33,'2025'!$C$301:$U$583,VLOOKUP($L$4,Master!$D$9:$G$20,4,FALSE),FALSE)</f>
        <v>4000.2</v>
      </c>
      <c r="L33" s="83">
        <f>VLOOKUP($C33,'2025'!$C$8:$U$290,VLOOKUP($L$4,Master!$D$9:$G$20,4,FALSE),FALSE)</f>
        <v>2400</v>
      </c>
      <c r="M33" s="152">
        <f t="shared" si="10"/>
        <v>0.59997000149992508</v>
      </c>
      <c r="N33" s="152">
        <f t="shared" si="11"/>
        <v>2.9539552229620787E-7</v>
      </c>
      <c r="O33" s="83">
        <f t="shared" si="12"/>
        <v>-1600.1999999999998</v>
      </c>
      <c r="P33" s="87">
        <f t="shared" si="13"/>
        <v>-0.40002999850007498</v>
      </c>
      <c r="Q33" s="78"/>
    </row>
    <row r="34" spans="2:17" s="79" customFormat="1" ht="12.75" x14ac:dyDescent="0.2">
      <c r="B34" s="72"/>
      <c r="C34" s="80" t="s">
        <v>491</v>
      </c>
      <c r="D34" s="81" t="s">
        <v>492</v>
      </c>
      <c r="E34" s="82">
        <f>IFERROR(VLOOKUP($C34,'2025'!$C$301:$U$583,19,FALSE),0)</f>
        <v>8002.4000000000005</v>
      </c>
      <c r="F34" s="83">
        <f>IFERROR(VLOOKUP($C34,'2025'!$C$8:$U$290,19,FALSE),0)</f>
        <v>0</v>
      </c>
      <c r="G34" s="84">
        <f t="shared" si="6"/>
        <v>0</v>
      </c>
      <c r="H34" s="85">
        <f t="shared" si="7"/>
        <v>0</v>
      </c>
      <c r="I34" s="86">
        <f t="shared" si="8"/>
        <v>-8002.4000000000005</v>
      </c>
      <c r="J34" s="87">
        <f t="shared" si="9"/>
        <v>-1</v>
      </c>
      <c r="K34" s="82">
        <f>VLOOKUP($C34,'2025'!$C$301:$U$583,VLOOKUP($L$4,Master!$D$9:$G$20,4,FALSE),FALSE)</f>
        <v>2000.6000000000001</v>
      </c>
      <c r="L34" s="83">
        <f>VLOOKUP($C34,'2025'!$C$8:$U$290,VLOOKUP($L$4,Master!$D$9:$G$20,4,FALSE),FALSE)</f>
        <v>0</v>
      </c>
      <c r="M34" s="152">
        <f t="shared" si="10"/>
        <v>0</v>
      </c>
      <c r="N34" s="152">
        <f t="shared" si="11"/>
        <v>0</v>
      </c>
      <c r="O34" s="83">
        <f t="shared" si="12"/>
        <v>-2000.6000000000001</v>
      </c>
      <c r="P34" s="87">
        <f t="shared" si="13"/>
        <v>-1</v>
      </c>
      <c r="Q34" s="78"/>
    </row>
    <row r="35" spans="2:17" s="79" customFormat="1" ht="12.75" x14ac:dyDescent="0.2">
      <c r="B35" s="72"/>
      <c r="C35" s="80" t="s">
        <v>69</v>
      </c>
      <c r="D35" s="81" t="s">
        <v>289</v>
      </c>
      <c r="E35" s="82">
        <f>IFERROR(VLOOKUP($C35,'2025'!$C$301:$U$583,19,FALSE),0)</f>
        <v>7542677.6799999997</v>
      </c>
      <c r="F35" s="83">
        <f>IFERROR(VLOOKUP($C35,'2025'!$C$8:$U$290,19,FALSE),0)</f>
        <v>5064090.6400000006</v>
      </c>
      <c r="G35" s="84">
        <f t="shared" si="6"/>
        <v>0.6713916270647271</v>
      </c>
      <c r="H35" s="85">
        <f t="shared" si="7"/>
        <v>6.2329570814922399E-4</v>
      </c>
      <c r="I35" s="86">
        <f t="shared" si="8"/>
        <v>-2478587.0399999991</v>
      </c>
      <c r="J35" s="87">
        <f t="shared" si="9"/>
        <v>-0.32860837293527295</v>
      </c>
      <c r="K35" s="82">
        <f>VLOOKUP($C35,'2025'!$C$301:$U$583,VLOOKUP($L$4,Master!$D$9:$G$20,4,FALSE),FALSE)</f>
        <v>650390.46</v>
      </c>
      <c r="L35" s="83">
        <f>VLOOKUP($C35,'2025'!$C$8:$U$290,VLOOKUP($L$4,Master!$D$9:$G$20,4,FALSE),FALSE)</f>
        <v>922421.30999999994</v>
      </c>
      <c r="M35" s="152">
        <f t="shared" si="10"/>
        <v>1.4182577493525965</v>
      </c>
      <c r="N35" s="152">
        <f t="shared" si="11"/>
        <v>1.135329686019176E-4</v>
      </c>
      <c r="O35" s="83">
        <f t="shared" si="12"/>
        <v>272030.84999999998</v>
      </c>
      <c r="P35" s="87">
        <f t="shared" si="13"/>
        <v>0.41825774935259658</v>
      </c>
      <c r="Q35" s="78"/>
    </row>
    <row r="36" spans="2:17" s="79" customFormat="1" ht="12.75" x14ac:dyDescent="0.2">
      <c r="B36" s="72"/>
      <c r="C36" s="80" t="s">
        <v>70</v>
      </c>
      <c r="D36" s="81" t="s">
        <v>290</v>
      </c>
      <c r="E36" s="82">
        <f>IFERROR(VLOOKUP($C36,'2025'!$C$301:$U$583,19,FALSE),0)</f>
        <v>889280.72</v>
      </c>
      <c r="F36" s="83">
        <f>IFERROR(VLOOKUP($C36,'2025'!$C$8:$U$290,19,FALSE),0)</f>
        <v>183765.80999999997</v>
      </c>
      <c r="G36" s="84">
        <f t="shared" si="6"/>
        <v>0.20664544487144618</v>
      </c>
      <c r="H36" s="85">
        <f t="shared" si="7"/>
        <v>2.2618165593806536E-5</v>
      </c>
      <c r="I36" s="86">
        <f t="shared" si="8"/>
        <v>-705514.91</v>
      </c>
      <c r="J36" s="87">
        <f t="shared" si="9"/>
        <v>-0.7933545551285538</v>
      </c>
      <c r="K36" s="82">
        <f>VLOOKUP($C36,'2025'!$C$301:$U$583,VLOOKUP($L$4,Master!$D$9:$G$20,4,FALSE),FALSE)</f>
        <v>125006.76999999999</v>
      </c>
      <c r="L36" s="83">
        <f>VLOOKUP($C36,'2025'!$C$8:$U$290,VLOOKUP($L$4,Master!$D$9:$G$20,4,FALSE),FALSE)</f>
        <v>11507.429999999995</v>
      </c>
      <c r="M36" s="152">
        <f t="shared" si="10"/>
        <v>9.2054454330753419E-2</v>
      </c>
      <c r="N36" s="152">
        <f t="shared" si="11"/>
        <v>1.4163513729737708E-6</v>
      </c>
      <c r="O36" s="83">
        <f t="shared" si="12"/>
        <v>-113499.34</v>
      </c>
      <c r="P36" s="87">
        <f t="shared" si="13"/>
        <v>-0.90794554566924657</v>
      </c>
      <c r="Q36" s="78"/>
    </row>
    <row r="37" spans="2:17" s="79" customFormat="1" ht="12.75" x14ac:dyDescent="0.2">
      <c r="B37" s="72"/>
      <c r="C37" s="80" t="s">
        <v>71</v>
      </c>
      <c r="D37" s="81" t="s">
        <v>293</v>
      </c>
      <c r="E37" s="82">
        <f>IFERROR(VLOOKUP($C37,'2025'!$C$301:$U$583,19,FALSE),0)</f>
        <v>18383866.670000002</v>
      </c>
      <c r="F37" s="83">
        <f>IFERROR(VLOOKUP($C37,'2025'!$C$8:$U$290,19,FALSE),0)</f>
        <v>18383866.630000003</v>
      </c>
      <c r="G37" s="84">
        <f t="shared" si="6"/>
        <v>0.99999999782417925</v>
      </c>
      <c r="H37" s="85">
        <f t="shared" si="7"/>
        <v>2.2627132854136154E-3</v>
      </c>
      <c r="I37" s="86">
        <f t="shared" si="8"/>
        <v>-3.9999999105930328E-2</v>
      </c>
      <c r="J37" s="87">
        <f t="shared" si="9"/>
        <v>-2.1758207793796147E-9</v>
      </c>
      <c r="K37" s="82">
        <f>VLOOKUP($C37,'2025'!$C$301:$U$583,VLOOKUP($L$4,Master!$D$9:$G$20,4,FALSE),FALSE)</f>
        <v>1696133.33</v>
      </c>
      <c r="L37" s="83">
        <f>VLOOKUP($C37,'2025'!$C$8:$U$290,VLOOKUP($L$4,Master!$D$9:$G$20,4,FALSE),FALSE)</f>
        <v>1696133.33</v>
      </c>
      <c r="M37" s="152">
        <f t="shared" si="10"/>
        <v>1</v>
      </c>
      <c r="N37" s="152">
        <f t="shared" si="11"/>
        <v>2.0876257954139846E-4</v>
      </c>
      <c r="O37" s="83">
        <f t="shared" si="12"/>
        <v>0</v>
      </c>
      <c r="P37" s="87">
        <f t="shared" si="13"/>
        <v>0</v>
      </c>
      <c r="Q37" s="78"/>
    </row>
    <row r="38" spans="2:17" s="79" customFormat="1" ht="12.75" x14ac:dyDescent="0.2">
      <c r="B38" s="72"/>
      <c r="C38" s="80" t="s">
        <v>72</v>
      </c>
      <c r="D38" s="81" t="s">
        <v>291</v>
      </c>
      <c r="E38" s="82">
        <f>IFERROR(VLOOKUP($C38,'2025'!$C$301:$U$583,19,FALSE),0)</f>
        <v>3407405.6799999997</v>
      </c>
      <c r="F38" s="83">
        <f>IFERROR(VLOOKUP($C38,'2025'!$C$8:$U$290,19,FALSE),0)</f>
        <v>756451.90999999992</v>
      </c>
      <c r="G38" s="84">
        <f t="shared" si="6"/>
        <v>0.22200230352377648</v>
      </c>
      <c r="H38" s="85">
        <f t="shared" si="7"/>
        <v>9.3105211269339165E-5</v>
      </c>
      <c r="I38" s="86">
        <f t="shared" si="8"/>
        <v>-2650953.7699999996</v>
      </c>
      <c r="J38" s="87">
        <f t="shared" si="9"/>
        <v>-0.77799769647622341</v>
      </c>
      <c r="K38" s="82">
        <f>VLOOKUP($C38,'2025'!$C$301:$U$583,VLOOKUP($L$4,Master!$D$9:$G$20,4,FALSE),FALSE)</f>
        <v>749027.32</v>
      </c>
      <c r="L38" s="83">
        <f>VLOOKUP($C38,'2025'!$C$8:$U$290,VLOOKUP($L$4,Master!$D$9:$G$20,4,FALSE),FALSE)</f>
        <v>130821.59</v>
      </c>
      <c r="M38" s="152">
        <f t="shared" si="10"/>
        <v>0.17465529828738424</v>
      </c>
      <c r="N38" s="152">
        <f t="shared" si="11"/>
        <v>1.6101713294029318E-5</v>
      </c>
      <c r="O38" s="83">
        <f t="shared" si="12"/>
        <v>-618205.73</v>
      </c>
      <c r="P38" s="87">
        <f t="shared" si="13"/>
        <v>-0.82534470171261576</v>
      </c>
      <c r="Q38" s="78"/>
    </row>
    <row r="39" spans="2:17" s="79" customFormat="1" ht="12.75" x14ac:dyDescent="0.2">
      <c r="B39" s="72"/>
      <c r="C39" s="80" t="s">
        <v>73</v>
      </c>
      <c r="D39" s="81" t="s">
        <v>294</v>
      </c>
      <c r="E39" s="82">
        <f>IFERROR(VLOOKUP($C39,'2025'!$C$301:$U$583,19,FALSE),0)</f>
        <v>1180291.1099999996</v>
      </c>
      <c r="F39" s="83">
        <f>IFERROR(VLOOKUP($C39,'2025'!$C$8:$U$290,19,FALSE),0)</f>
        <v>1067297.8699999999</v>
      </c>
      <c r="G39" s="84">
        <f t="shared" si="6"/>
        <v>0.90426663469489332</v>
      </c>
      <c r="H39" s="85">
        <f t="shared" si="7"/>
        <v>1.3136458823095006E-4</v>
      </c>
      <c r="I39" s="86">
        <f t="shared" si="8"/>
        <v>-112993.23999999976</v>
      </c>
      <c r="J39" s="87">
        <f t="shared" si="9"/>
        <v>-9.5733365305106635E-2</v>
      </c>
      <c r="K39" s="82">
        <f>VLOOKUP($C39,'2025'!$C$301:$U$583,VLOOKUP($L$4,Master!$D$9:$G$20,4,FALSE),FALSE)</f>
        <v>94592.149999999921</v>
      </c>
      <c r="L39" s="83">
        <f>VLOOKUP($C39,'2025'!$C$8:$U$290,VLOOKUP($L$4,Master!$D$9:$G$20,4,FALSE),FALSE)</f>
        <v>106956.74999999999</v>
      </c>
      <c r="M39" s="152">
        <f t="shared" si="10"/>
        <v>1.130714863759837</v>
      </c>
      <c r="N39" s="152">
        <f t="shared" si="11"/>
        <v>1.3164393762231219E-5</v>
      </c>
      <c r="O39" s="83">
        <f t="shared" si="12"/>
        <v>12364.600000000064</v>
      </c>
      <c r="P39" s="87">
        <f t="shared" si="13"/>
        <v>0.1307148637598371</v>
      </c>
      <c r="Q39" s="78"/>
    </row>
    <row r="40" spans="2:17" s="79" customFormat="1" ht="12.75" x14ac:dyDescent="0.2">
      <c r="B40" s="72"/>
      <c r="C40" s="80" t="s">
        <v>74</v>
      </c>
      <c r="D40" s="81" t="s">
        <v>292</v>
      </c>
      <c r="E40" s="82">
        <f>IFERROR(VLOOKUP($C40,'2025'!$C$301:$U$583,19,FALSE),0)</f>
        <v>1755418.9500000002</v>
      </c>
      <c r="F40" s="83">
        <f>IFERROR(VLOOKUP($C40,'2025'!$C$8:$U$290,19,FALSE),0)</f>
        <v>1696116.8599999999</v>
      </c>
      <c r="G40" s="84">
        <f t="shared" si="6"/>
        <v>0.96621769976904925</v>
      </c>
      <c r="H40" s="85">
        <f t="shared" si="7"/>
        <v>2.0876055238962669E-4</v>
      </c>
      <c r="I40" s="86">
        <f t="shared" si="8"/>
        <v>-59302.090000000317</v>
      </c>
      <c r="J40" s="87">
        <f t="shared" si="9"/>
        <v>-3.3782300230950746E-2</v>
      </c>
      <c r="K40" s="82">
        <f>VLOOKUP($C40,'2025'!$C$301:$U$583,VLOOKUP($L$4,Master!$D$9:$G$20,4,FALSE),FALSE)</f>
        <v>169889.62000000008</v>
      </c>
      <c r="L40" s="83">
        <f>VLOOKUP($C40,'2025'!$C$8:$U$290,VLOOKUP($L$4,Master!$D$9:$G$20,4,FALSE),FALSE)</f>
        <v>152141.57999999999</v>
      </c>
      <c r="M40" s="152">
        <f t="shared" si="10"/>
        <v>0.89553193420527932</v>
      </c>
      <c r="N40" s="152">
        <f t="shared" si="11"/>
        <v>1.8725808952945952E-5</v>
      </c>
      <c r="O40" s="83">
        <f t="shared" si="12"/>
        <v>-17748.040000000095</v>
      </c>
      <c r="P40" s="87">
        <f t="shared" si="13"/>
        <v>-0.10446806579472064</v>
      </c>
      <c r="Q40" s="78"/>
    </row>
    <row r="41" spans="2:17" s="79" customFormat="1" ht="12.75" x14ac:dyDescent="0.2">
      <c r="B41" s="72"/>
      <c r="C41" s="80" t="s">
        <v>524</v>
      </c>
      <c r="D41" s="81" t="s">
        <v>525</v>
      </c>
      <c r="E41" s="82">
        <f>IFERROR(VLOOKUP($C41,'2025'!$C$301:$U$583,19,FALSE),0)</f>
        <v>619985.23</v>
      </c>
      <c r="F41" s="83">
        <f>IFERROR(VLOOKUP($C41,'2025'!$C$8:$U$290,19,FALSE),0)</f>
        <v>526919.92999999993</v>
      </c>
      <c r="G41" s="84">
        <f t="shared" si="6"/>
        <v>0.84989110143801316</v>
      </c>
      <c r="H41" s="85">
        <f t="shared" si="7"/>
        <v>6.4854078304429699E-5</v>
      </c>
      <c r="I41" s="86">
        <f t="shared" si="8"/>
        <v>-93065.300000000047</v>
      </c>
      <c r="J41" s="87">
        <f t="shared" si="9"/>
        <v>-0.15010889856198678</v>
      </c>
      <c r="K41" s="82">
        <f>VLOOKUP($C41,'2025'!$C$301:$U$583,VLOOKUP($L$4,Master!$D$9:$G$20,4,FALSE),FALSE)</f>
        <v>66920.349999999991</v>
      </c>
      <c r="L41" s="83">
        <f>VLOOKUP($C41,'2025'!$C$8:$U$290,VLOOKUP($L$4,Master!$D$9:$G$20,4,FALSE),FALSE)</f>
        <v>66667.39</v>
      </c>
      <c r="M41" s="152">
        <f t="shared" si="10"/>
        <v>0.99621998390624089</v>
      </c>
      <c r="N41" s="152">
        <f t="shared" si="11"/>
        <v>8.2055202038229096E-6</v>
      </c>
      <c r="O41" s="83">
        <f t="shared" si="12"/>
        <v>-252.95999999999185</v>
      </c>
      <c r="P41" s="87">
        <f t="shared" si="13"/>
        <v>-3.7800160937591014E-3</v>
      </c>
      <c r="Q41" s="78"/>
    </row>
    <row r="42" spans="2:17" s="79" customFormat="1" ht="12.75" x14ac:dyDescent="0.2">
      <c r="B42" s="72"/>
      <c r="C42" s="80" t="s">
        <v>526</v>
      </c>
      <c r="D42" s="81" t="s">
        <v>527</v>
      </c>
      <c r="E42" s="82">
        <f>IFERROR(VLOOKUP($C42,'2025'!$C$301:$U$583,19,FALSE),0)</f>
        <v>631524.00000000012</v>
      </c>
      <c r="F42" s="83">
        <f>IFERROR(VLOOKUP($C42,'2025'!$C$8:$U$290,19,FALSE),0)</f>
        <v>0</v>
      </c>
      <c r="G42" s="84">
        <f t="shared" si="6"/>
        <v>0</v>
      </c>
      <c r="H42" s="85">
        <f t="shared" si="7"/>
        <v>0</v>
      </c>
      <c r="I42" s="86">
        <f t="shared" si="8"/>
        <v>-631524.00000000012</v>
      </c>
      <c r="J42" s="87">
        <f t="shared" si="9"/>
        <v>-1</v>
      </c>
      <c r="K42" s="82">
        <f>VLOOKUP($C42,'2025'!$C$301:$U$583,VLOOKUP($L$4,Master!$D$9:$G$20,4,FALSE),FALSE)</f>
        <v>157881.00000000003</v>
      </c>
      <c r="L42" s="83">
        <f>VLOOKUP($C42,'2025'!$C$8:$U$290,VLOOKUP($L$4,Master!$D$9:$G$20,4,FALSE),FALSE)</f>
        <v>0</v>
      </c>
      <c r="M42" s="152">
        <f t="shared" si="10"/>
        <v>0</v>
      </c>
      <c r="N42" s="152">
        <f t="shared" si="11"/>
        <v>0</v>
      </c>
      <c r="O42" s="83">
        <f t="shared" si="12"/>
        <v>-157881.00000000003</v>
      </c>
      <c r="P42" s="87">
        <f t="shared" si="13"/>
        <v>-1</v>
      </c>
      <c r="Q42" s="78"/>
    </row>
    <row r="43" spans="2:17" s="79" customFormat="1" ht="12.75" x14ac:dyDescent="0.2">
      <c r="B43" s="72"/>
      <c r="C43" s="80" t="s">
        <v>528</v>
      </c>
      <c r="D43" s="81" t="s">
        <v>529</v>
      </c>
      <c r="E43" s="82">
        <f>IFERROR(VLOOKUP($C43,'2025'!$C$301:$U$583,19,FALSE),0)</f>
        <v>793688.72</v>
      </c>
      <c r="F43" s="83">
        <f>IFERROR(VLOOKUP($C43,'2025'!$C$8:$U$290,19,FALSE),0)</f>
        <v>0</v>
      </c>
      <c r="G43" s="84">
        <f t="shared" si="6"/>
        <v>0</v>
      </c>
      <c r="H43" s="85">
        <f t="shared" si="7"/>
        <v>0</v>
      </c>
      <c r="I43" s="86">
        <f t="shared" si="8"/>
        <v>-793688.72</v>
      </c>
      <c r="J43" s="87">
        <f t="shared" si="9"/>
        <v>-1</v>
      </c>
      <c r="K43" s="82">
        <f>VLOOKUP($C43,'2025'!$C$301:$U$583,VLOOKUP($L$4,Master!$D$9:$G$20,4,FALSE),FALSE)</f>
        <v>198422.18</v>
      </c>
      <c r="L43" s="83">
        <f>VLOOKUP($C43,'2025'!$C$8:$U$290,VLOOKUP($L$4,Master!$D$9:$G$20,4,FALSE),FALSE)</f>
        <v>0</v>
      </c>
      <c r="M43" s="152">
        <f t="shared" si="10"/>
        <v>0</v>
      </c>
      <c r="N43" s="152">
        <f t="shared" si="11"/>
        <v>0</v>
      </c>
      <c r="O43" s="83">
        <f t="shared" si="12"/>
        <v>-198422.18</v>
      </c>
      <c r="P43" s="87">
        <f t="shared" si="13"/>
        <v>-1</v>
      </c>
      <c r="Q43" s="78"/>
    </row>
    <row r="44" spans="2:17" s="79" customFormat="1" ht="12.75" x14ac:dyDescent="0.2">
      <c r="B44" s="72"/>
      <c r="C44" s="80" t="s">
        <v>75</v>
      </c>
      <c r="D44" s="81" t="s">
        <v>295</v>
      </c>
      <c r="E44" s="82">
        <f>IFERROR(VLOOKUP($C44,'2025'!$C$301:$U$583,19,FALSE),0)</f>
        <v>1198851.26</v>
      </c>
      <c r="F44" s="83">
        <f>IFERROR(VLOOKUP($C44,'2025'!$C$8:$U$290,19,FALSE),0)</f>
        <v>966909.6399999999</v>
      </c>
      <c r="G44" s="84">
        <f t="shared" si="6"/>
        <v>0.80653011116658446</v>
      </c>
      <c r="H44" s="85">
        <f t="shared" si="7"/>
        <v>1.1900865755043262E-4</v>
      </c>
      <c r="I44" s="86">
        <f t="shared" si="8"/>
        <v>-231941.62000000011</v>
      </c>
      <c r="J44" s="87">
        <f t="shared" si="9"/>
        <v>-0.19346988883341551</v>
      </c>
      <c r="K44" s="82">
        <f>VLOOKUP($C44,'2025'!$C$301:$U$583,VLOOKUP($L$4,Master!$D$9:$G$20,4,FALSE),FALSE)</f>
        <v>159942.85000000006</v>
      </c>
      <c r="L44" s="83">
        <f>VLOOKUP($C44,'2025'!$C$8:$U$290,VLOOKUP($L$4,Master!$D$9:$G$20,4,FALSE),FALSE)</f>
        <v>108852.86</v>
      </c>
      <c r="M44" s="152">
        <f t="shared" si="10"/>
        <v>0.68057346733536361</v>
      </c>
      <c r="N44" s="152">
        <f t="shared" si="11"/>
        <v>1.3397769763806664E-5</v>
      </c>
      <c r="O44" s="83">
        <f t="shared" si="12"/>
        <v>-51089.990000000063</v>
      </c>
      <c r="P44" s="87">
        <f t="shared" si="13"/>
        <v>-0.31942653266463644</v>
      </c>
      <c r="Q44" s="78"/>
    </row>
    <row r="45" spans="2:17" s="79" customFormat="1" ht="12.75" x14ac:dyDescent="0.2">
      <c r="B45" s="72"/>
      <c r="C45" s="80" t="s">
        <v>76</v>
      </c>
      <c r="D45" s="81" t="s">
        <v>296</v>
      </c>
      <c r="E45" s="82">
        <f>IFERROR(VLOOKUP($C45,'2025'!$C$301:$U$583,19,FALSE),0)</f>
        <v>2690275.6500000004</v>
      </c>
      <c r="F45" s="83">
        <f>IFERROR(VLOOKUP($C45,'2025'!$C$8:$U$290,19,FALSE),0)</f>
        <v>2364378.5099999998</v>
      </c>
      <c r="G45" s="84">
        <f t="shared" si="6"/>
        <v>0.8788610602039979</v>
      </c>
      <c r="H45" s="85">
        <f t="shared" si="7"/>
        <v>2.9101117702807485E-4</v>
      </c>
      <c r="I45" s="86">
        <f t="shared" si="8"/>
        <v>-325897.1400000006</v>
      </c>
      <c r="J45" s="87">
        <f t="shared" si="9"/>
        <v>-0.12113893979600215</v>
      </c>
      <c r="K45" s="82">
        <f>VLOOKUP($C45,'2025'!$C$301:$U$583,VLOOKUP($L$4,Master!$D$9:$G$20,4,FALSE),FALSE)</f>
        <v>348718.9800000001</v>
      </c>
      <c r="L45" s="83">
        <f>VLOOKUP($C45,'2025'!$C$8:$U$290,VLOOKUP($L$4,Master!$D$9:$G$20,4,FALSE),FALSE)</f>
        <v>240733.55999999997</v>
      </c>
      <c r="M45" s="152">
        <f t="shared" si="10"/>
        <v>0.69033684372442217</v>
      </c>
      <c r="N45" s="152">
        <f t="shared" si="11"/>
        <v>2.9629839871010619E-5</v>
      </c>
      <c r="O45" s="83">
        <f t="shared" si="12"/>
        <v>-107985.42000000013</v>
      </c>
      <c r="P45" s="87">
        <f t="shared" si="13"/>
        <v>-0.30966315627557783</v>
      </c>
      <c r="Q45" s="78"/>
    </row>
    <row r="46" spans="2:17" s="79" customFormat="1" ht="12.75" x14ac:dyDescent="0.2">
      <c r="B46" s="72"/>
      <c r="C46" s="80" t="s">
        <v>77</v>
      </c>
      <c r="D46" s="81" t="s">
        <v>297</v>
      </c>
      <c r="E46" s="82">
        <f>IFERROR(VLOOKUP($C46,'2025'!$C$301:$U$583,19,FALSE),0)</f>
        <v>2618249.9200000009</v>
      </c>
      <c r="F46" s="83">
        <f>IFERROR(VLOOKUP($C46,'2025'!$C$8:$U$290,19,FALSE),0)</f>
        <v>2362128.58</v>
      </c>
      <c r="G46" s="84">
        <f t="shared" si="6"/>
        <v>0.9021784215312797</v>
      </c>
      <c r="H46" s="85">
        <f t="shared" si="7"/>
        <v>2.9073425234162493E-4</v>
      </c>
      <c r="I46" s="86">
        <f t="shared" si="8"/>
        <v>-256121.34000000078</v>
      </c>
      <c r="J46" s="87">
        <f t="shared" si="9"/>
        <v>-9.7821578468720319E-2</v>
      </c>
      <c r="K46" s="82">
        <f>VLOOKUP($C46,'2025'!$C$301:$U$583,VLOOKUP($L$4,Master!$D$9:$G$20,4,FALSE),FALSE)</f>
        <v>337508.79000000027</v>
      </c>
      <c r="L46" s="83">
        <f>VLOOKUP($C46,'2025'!$C$8:$U$290,VLOOKUP($L$4,Master!$D$9:$G$20,4,FALSE),FALSE)</f>
        <v>267696.65000000002</v>
      </c>
      <c r="M46" s="152">
        <f t="shared" si="10"/>
        <v>0.79315460198829135</v>
      </c>
      <c r="N46" s="152">
        <f t="shared" si="11"/>
        <v>3.2948496559872983E-5</v>
      </c>
      <c r="O46" s="83">
        <f t="shared" si="12"/>
        <v>-69812.140000000247</v>
      </c>
      <c r="P46" s="87">
        <f t="shared" si="13"/>
        <v>-0.20684539801170865</v>
      </c>
      <c r="Q46" s="78"/>
    </row>
    <row r="47" spans="2:17" s="79" customFormat="1" ht="12.75" x14ac:dyDescent="0.2">
      <c r="B47" s="72"/>
      <c r="C47" s="80" t="s">
        <v>78</v>
      </c>
      <c r="D47" s="81" t="s">
        <v>298</v>
      </c>
      <c r="E47" s="82">
        <f>IFERROR(VLOOKUP($C47,'2025'!$C$301:$U$583,19,FALSE),0)</f>
        <v>4839843.6700000009</v>
      </c>
      <c r="F47" s="83">
        <f>IFERROR(VLOOKUP($C47,'2025'!$C$8:$U$290,19,FALSE),0)</f>
        <v>5516837.9600000009</v>
      </c>
      <c r="G47" s="84">
        <f t="shared" si="6"/>
        <v>1.1398793713516784</v>
      </c>
      <c r="H47" s="85">
        <f t="shared" si="7"/>
        <v>6.7902051275739418E-4</v>
      </c>
      <c r="I47" s="86">
        <f t="shared" si="8"/>
        <v>676994.29</v>
      </c>
      <c r="J47" s="87">
        <f t="shared" si="9"/>
        <v>0.13987937135167838</v>
      </c>
      <c r="K47" s="82">
        <f>VLOOKUP($C47,'2025'!$C$301:$U$583,VLOOKUP($L$4,Master!$D$9:$G$20,4,FALSE),FALSE)</f>
        <v>534756.41999999993</v>
      </c>
      <c r="L47" s="83">
        <f>VLOOKUP($C47,'2025'!$C$8:$U$290,VLOOKUP($L$4,Master!$D$9:$G$20,4,FALSE),FALSE)</f>
        <v>638882.28999999992</v>
      </c>
      <c r="M47" s="152">
        <f t="shared" si="10"/>
        <v>1.1947164467889886</v>
      </c>
      <c r="N47" s="152">
        <f t="shared" si="11"/>
        <v>7.8634569891811374E-5</v>
      </c>
      <c r="O47" s="83">
        <f t="shared" si="12"/>
        <v>104125.87</v>
      </c>
      <c r="P47" s="87">
        <f t="shared" si="13"/>
        <v>0.19471644678898856</v>
      </c>
      <c r="Q47" s="78"/>
    </row>
    <row r="48" spans="2:17" s="79" customFormat="1" ht="12.75" x14ac:dyDescent="0.2">
      <c r="B48" s="72"/>
      <c r="C48" s="80" t="s">
        <v>79</v>
      </c>
      <c r="D48" s="81" t="s">
        <v>299</v>
      </c>
      <c r="E48" s="82">
        <f>IFERROR(VLOOKUP($C48,'2025'!$C$301:$U$583,19,FALSE),0)</f>
        <v>12122644.139999984</v>
      </c>
      <c r="F48" s="83">
        <f>IFERROR(VLOOKUP($C48,'2025'!$C$8:$U$290,19,FALSE),0)</f>
        <v>11823147.02</v>
      </c>
      <c r="G48" s="84">
        <f t="shared" si="6"/>
        <v>0.97529440635712794</v>
      </c>
      <c r="H48" s="85">
        <f t="shared" si="7"/>
        <v>1.4552102871490638E-3</v>
      </c>
      <c r="I48" s="86">
        <f t="shared" si="8"/>
        <v>-299497.11999998428</v>
      </c>
      <c r="J48" s="87">
        <f t="shared" si="9"/>
        <v>-2.4705593642872097E-2</v>
      </c>
      <c r="K48" s="82">
        <f>VLOOKUP($C48,'2025'!$C$301:$U$583,VLOOKUP($L$4,Master!$D$9:$G$20,4,FALSE),FALSE)</f>
        <v>1484943.5499999954</v>
      </c>
      <c r="L48" s="83">
        <f>VLOOKUP($C48,'2025'!$C$8:$U$290,VLOOKUP($L$4,Master!$D$9:$G$20,4,FALSE),FALSE)</f>
        <v>1276193.49</v>
      </c>
      <c r="M48" s="152">
        <f t="shared" si="10"/>
        <v>0.85942222517482492</v>
      </c>
      <c r="N48" s="152">
        <f t="shared" si="11"/>
        <v>1.5707576772065431E-4</v>
      </c>
      <c r="O48" s="83">
        <f t="shared" si="12"/>
        <v>-208750.0599999954</v>
      </c>
      <c r="P48" s="87">
        <f t="shared" si="13"/>
        <v>-0.14057777482517503</v>
      </c>
      <c r="Q48" s="78"/>
    </row>
    <row r="49" spans="2:17" s="79" customFormat="1" ht="12.75" x14ac:dyDescent="0.2">
      <c r="B49" s="72"/>
      <c r="C49" s="80" t="s">
        <v>80</v>
      </c>
      <c r="D49" s="81" t="s">
        <v>300</v>
      </c>
      <c r="E49" s="82">
        <f>IFERROR(VLOOKUP($C49,'2025'!$C$301:$U$583,19,FALSE),0)</f>
        <v>5681183.7299999977</v>
      </c>
      <c r="F49" s="83">
        <f>IFERROR(VLOOKUP($C49,'2025'!$C$8:$U$290,19,FALSE),0)</f>
        <v>5616838.2699999996</v>
      </c>
      <c r="G49" s="84">
        <f t="shared" si="6"/>
        <v>0.98867393433164008</v>
      </c>
      <c r="H49" s="85">
        <f t="shared" si="7"/>
        <v>6.9132869767499097E-4</v>
      </c>
      <c r="I49" s="86">
        <f t="shared" si="8"/>
        <v>-64345.4599999981</v>
      </c>
      <c r="J49" s="87">
        <f t="shared" si="9"/>
        <v>-1.132606566835995E-2</v>
      </c>
      <c r="K49" s="82">
        <f>VLOOKUP($C49,'2025'!$C$301:$U$583,VLOOKUP($L$4,Master!$D$9:$G$20,4,FALSE),FALSE)</f>
        <v>724900.57999999926</v>
      </c>
      <c r="L49" s="83">
        <f>VLOOKUP($C49,'2025'!$C$8:$U$290,VLOOKUP($L$4,Master!$D$9:$G$20,4,FALSE),FALSE)</f>
        <v>708314.21</v>
      </c>
      <c r="M49" s="152">
        <f t="shared" si="10"/>
        <v>0.97711911059582912</v>
      </c>
      <c r="N49" s="152">
        <f t="shared" si="11"/>
        <v>8.7180352505323273E-5</v>
      </c>
      <c r="O49" s="83">
        <f t="shared" si="12"/>
        <v>-16586.369999999297</v>
      </c>
      <c r="P49" s="87">
        <f t="shared" si="13"/>
        <v>-2.2880889404170865E-2</v>
      </c>
      <c r="Q49" s="78"/>
    </row>
    <row r="50" spans="2:17" s="79" customFormat="1" ht="12.75" x14ac:dyDescent="0.2">
      <c r="B50" s="72"/>
      <c r="C50" s="80" t="s">
        <v>81</v>
      </c>
      <c r="D50" s="81" t="s">
        <v>301</v>
      </c>
      <c r="E50" s="82">
        <f>IFERROR(VLOOKUP($C50,'2025'!$C$301:$U$583,19,FALSE),0)</f>
        <v>6760929.3999999864</v>
      </c>
      <c r="F50" s="83">
        <f>IFERROR(VLOOKUP($C50,'2025'!$C$8:$U$290,19,FALSE),0)</f>
        <v>5887710.6199999982</v>
      </c>
      <c r="G50" s="84">
        <f t="shared" si="6"/>
        <v>0.87084338138481521</v>
      </c>
      <c r="H50" s="85">
        <f t="shared" si="7"/>
        <v>7.2466806405159555E-4</v>
      </c>
      <c r="I50" s="86">
        <f t="shared" si="8"/>
        <v>-873218.77999998815</v>
      </c>
      <c r="J50" s="87">
        <f t="shared" si="9"/>
        <v>-0.12915661861518477</v>
      </c>
      <c r="K50" s="82">
        <f>VLOOKUP($C50,'2025'!$C$301:$U$583,VLOOKUP($L$4,Master!$D$9:$G$20,4,FALSE),FALSE)</f>
        <v>799155.08999999694</v>
      </c>
      <c r="L50" s="83">
        <f>VLOOKUP($C50,'2025'!$C$8:$U$290,VLOOKUP($L$4,Master!$D$9:$G$20,4,FALSE),FALSE)</f>
        <v>551871.47000000009</v>
      </c>
      <c r="M50" s="152">
        <f t="shared" si="10"/>
        <v>0.69056867297185354</v>
      </c>
      <c r="N50" s="152">
        <f t="shared" si="11"/>
        <v>6.7925150467094186E-5</v>
      </c>
      <c r="O50" s="83">
        <f t="shared" si="12"/>
        <v>-247283.61999999685</v>
      </c>
      <c r="P50" s="87">
        <f t="shared" si="13"/>
        <v>-0.30943132702814646</v>
      </c>
      <c r="Q50" s="78"/>
    </row>
    <row r="51" spans="2:17" s="79" customFormat="1" ht="12.75" x14ac:dyDescent="0.2">
      <c r="B51" s="72"/>
      <c r="C51" s="80" t="s">
        <v>82</v>
      </c>
      <c r="D51" s="81" t="s">
        <v>302</v>
      </c>
      <c r="E51" s="82">
        <f>IFERROR(VLOOKUP($C51,'2025'!$C$301:$U$583,19,FALSE),0)</f>
        <v>1839423.2300000002</v>
      </c>
      <c r="F51" s="83">
        <f>IFERROR(VLOOKUP($C51,'2025'!$C$8:$U$290,19,FALSE),0)</f>
        <v>1718516.7400000002</v>
      </c>
      <c r="G51" s="84">
        <f t="shared" si="6"/>
        <v>0.93426934702787245</v>
      </c>
      <c r="H51" s="85">
        <f t="shared" si="7"/>
        <v>2.1151756249461522E-4</v>
      </c>
      <c r="I51" s="86">
        <f t="shared" si="8"/>
        <v>-120906.48999999999</v>
      </c>
      <c r="J51" s="87">
        <f t="shared" si="9"/>
        <v>-6.573065297212756E-2</v>
      </c>
      <c r="K51" s="82">
        <f>VLOOKUP($C51,'2025'!$C$301:$U$583,VLOOKUP($L$4,Master!$D$9:$G$20,4,FALSE),FALSE)</f>
        <v>213833.79000000012</v>
      </c>
      <c r="L51" s="83">
        <f>VLOOKUP($C51,'2025'!$C$8:$U$290,VLOOKUP($L$4,Master!$D$9:$G$20,4,FALSE),FALSE)</f>
        <v>187731.0199999999</v>
      </c>
      <c r="M51" s="152">
        <f t="shared" si="10"/>
        <v>0.87792962936306651</v>
      </c>
      <c r="N51" s="152">
        <f t="shared" si="11"/>
        <v>2.3106209460041588E-5</v>
      </c>
      <c r="O51" s="83">
        <f t="shared" si="12"/>
        <v>-26102.770000000222</v>
      </c>
      <c r="P51" s="87">
        <f t="shared" si="13"/>
        <v>-0.12207037063693352</v>
      </c>
      <c r="Q51" s="78"/>
    </row>
    <row r="52" spans="2:17" s="79" customFormat="1" ht="12.75" x14ac:dyDescent="0.2">
      <c r="B52" s="72"/>
      <c r="C52" s="80" t="s">
        <v>83</v>
      </c>
      <c r="D52" s="81" t="s">
        <v>303</v>
      </c>
      <c r="E52" s="82">
        <f>IFERROR(VLOOKUP($C52,'2025'!$C$301:$U$583,19,FALSE),0)</f>
        <v>3126339.04</v>
      </c>
      <c r="F52" s="83">
        <f>IFERROR(VLOOKUP($C52,'2025'!$C$8:$U$290,19,FALSE),0)</f>
        <v>2398882.64</v>
      </c>
      <c r="G52" s="84">
        <f t="shared" si="6"/>
        <v>0.76731365642288119</v>
      </c>
      <c r="H52" s="85">
        <f t="shared" si="7"/>
        <v>2.9525799598754417E-4</v>
      </c>
      <c r="I52" s="86">
        <f t="shared" si="8"/>
        <v>-727456.39999999991</v>
      </c>
      <c r="J52" s="87">
        <f t="shared" si="9"/>
        <v>-0.23268634357711884</v>
      </c>
      <c r="K52" s="82">
        <f>VLOOKUP($C52,'2025'!$C$301:$U$583,VLOOKUP($L$4,Master!$D$9:$G$20,4,FALSE),FALSE)</f>
        <v>462275.94000000006</v>
      </c>
      <c r="L52" s="83">
        <f>VLOOKUP($C52,'2025'!$C$8:$U$290,VLOOKUP($L$4,Master!$D$9:$G$20,4,FALSE),FALSE)</f>
        <v>175522.93</v>
      </c>
      <c r="M52" s="152">
        <f t="shared" si="10"/>
        <v>0.37969298164209014</v>
      </c>
      <c r="N52" s="152">
        <f t="shared" si="11"/>
        <v>2.1603619825962802E-5</v>
      </c>
      <c r="O52" s="83">
        <f t="shared" si="12"/>
        <v>-286753.01000000007</v>
      </c>
      <c r="P52" s="87">
        <f t="shared" si="13"/>
        <v>-0.6203070183579098</v>
      </c>
      <c r="Q52" s="78"/>
    </row>
    <row r="53" spans="2:17" s="79" customFormat="1" ht="12.75" x14ac:dyDescent="0.2">
      <c r="B53" s="72"/>
      <c r="C53" s="80" t="s">
        <v>84</v>
      </c>
      <c r="D53" s="81" t="s">
        <v>304</v>
      </c>
      <c r="E53" s="82">
        <f>IFERROR(VLOOKUP($C53,'2025'!$C$301:$U$583,19,FALSE),0)</f>
        <v>1778517.8700000006</v>
      </c>
      <c r="F53" s="83">
        <f>IFERROR(VLOOKUP($C53,'2025'!$C$8:$U$290,19,FALSE),0)</f>
        <v>1028271.51</v>
      </c>
      <c r="G53" s="84">
        <f t="shared" si="6"/>
        <v>0.57816203443601033</v>
      </c>
      <c r="H53" s="85">
        <f t="shared" si="7"/>
        <v>1.2656116656615014E-4</v>
      </c>
      <c r="I53" s="86">
        <f t="shared" si="8"/>
        <v>-750246.36000000057</v>
      </c>
      <c r="J53" s="87">
        <f t="shared" si="9"/>
        <v>-0.42183796556398973</v>
      </c>
      <c r="K53" s="82">
        <f>VLOOKUP($C53,'2025'!$C$301:$U$583,VLOOKUP($L$4,Master!$D$9:$G$20,4,FALSE),FALSE)</f>
        <v>277773.12000000011</v>
      </c>
      <c r="L53" s="83">
        <f>VLOOKUP($C53,'2025'!$C$8:$U$290,VLOOKUP($L$4,Master!$D$9:$G$20,4,FALSE),FALSE)</f>
        <v>116855.66</v>
      </c>
      <c r="M53" s="152">
        <f t="shared" si="10"/>
        <v>0.42068743008682752</v>
      </c>
      <c r="N53" s="152">
        <f t="shared" si="11"/>
        <v>1.4382766132903368E-5</v>
      </c>
      <c r="O53" s="83">
        <f t="shared" si="12"/>
        <v>-160917.46000000011</v>
      </c>
      <c r="P53" s="87">
        <f t="shared" si="13"/>
        <v>-0.57931256991317248</v>
      </c>
      <c r="Q53" s="78"/>
    </row>
    <row r="54" spans="2:17" s="79" customFormat="1" ht="12.75" x14ac:dyDescent="0.2">
      <c r="B54" s="72"/>
      <c r="C54" s="80" t="s">
        <v>85</v>
      </c>
      <c r="D54" s="81" t="s">
        <v>305</v>
      </c>
      <c r="E54" s="82">
        <f>IFERROR(VLOOKUP($C54,'2025'!$C$301:$U$583,19,FALSE),0)</f>
        <v>12819656.189999999</v>
      </c>
      <c r="F54" s="83">
        <f>IFERROR(VLOOKUP($C54,'2025'!$C$8:$U$290,19,FALSE),0)</f>
        <v>12137112.99</v>
      </c>
      <c r="G54" s="84">
        <f t="shared" si="6"/>
        <v>0.94675807292457514</v>
      </c>
      <c r="H54" s="85">
        <f t="shared" si="7"/>
        <v>1.4938536795204747E-3</v>
      </c>
      <c r="I54" s="86">
        <f t="shared" si="8"/>
        <v>-682543.19999999925</v>
      </c>
      <c r="J54" s="87">
        <f t="shared" si="9"/>
        <v>-5.324192707542489E-2</v>
      </c>
      <c r="K54" s="82">
        <f>VLOOKUP($C54,'2025'!$C$301:$U$583,VLOOKUP($L$4,Master!$D$9:$G$20,4,FALSE),FALSE)</f>
        <v>1238050.7299999997</v>
      </c>
      <c r="L54" s="83">
        <f>VLOOKUP($C54,'2025'!$C$8:$U$290,VLOOKUP($L$4,Master!$D$9:$G$20,4,FALSE),FALSE)</f>
        <v>1226202.42</v>
      </c>
      <c r="M54" s="152">
        <f t="shared" si="10"/>
        <v>0.9904298671186117</v>
      </c>
      <c r="N54" s="152">
        <f t="shared" si="11"/>
        <v>1.5092279345698916E-4</v>
      </c>
      <c r="O54" s="83">
        <f t="shared" si="12"/>
        <v>-11848.309999999823</v>
      </c>
      <c r="P54" s="87">
        <f t="shared" si="13"/>
        <v>-9.5701328813883307E-3</v>
      </c>
      <c r="Q54" s="78"/>
    </row>
    <row r="55" spans="2:17" s="79" customFormat="1" ht="25.5" x14ac:dyDescent="0.2">
      <c r="B55" s="72"/>
      <c r="C55" s="80" t="s">
        <v>86</v>
      </c>
      <c r="D55" s="81" t="s">
        <v>306</v>
      </c>
      <c r="E55" s="82">
        <f>IFERROR(VLOOKUP($C55,'2025'!$C$301:$U$583,19,FALSE),0)</f>
        <v>2465106.52</v>
      </c>
      <c r="F55" s="83">
        <f>IFERROR(VLOOKUP($C55,'2025'!$C$8:$U$290,19,FALSE),0)</f>
        <v>1436869.59</v>
      </c>
      <c r="G55" s="84">
        <f t="shared" si="6"/>
        <v>0.58288336765260762</v>
      </c>
      <c r="H55" s="85">
        <f t="shared" si="7"/>
        <v>1.7685201792066169E-4</v>
      </c>
      <c r="I55" s="86">
        <f t="shared" si="8"/>
        <v>-1028236.9299999999</v>
      </c>
      <c r="J55" s="87">
        <f t="shared" si="9"/>
        <v>-0.41711663234739238</v>
      </c>
      <c r="K55" s="82">
        <f>VLOOKUP($C55,'2025'!$C$301:$U$583,VLOOKUP($L$4,Master!$D$9:$G$20,4,FALSE),FALSE)</f>
        <v>48402.390000000007</v>
      </c>
      <c r="L55" s="83">
        <f>VLOOKUP($C55,'2025'!$C$8:$U$290,VLOOKUP($L$4,Master!$D$9:$G$20,4,FALSE),FALSE)</f>
        <v>69735.3</v>
      </c>
      <c r="M55" s="152">
        <f t="shared" si="10"/>
        <v>1.4407408394502832</v>
      </c>
      <c r="N55" s="152">
        <f t="shared" si="11"/>
        <v>8.5831230691594766E-6</v>
      </c>
      <c r="O55" s="83">
        <f t="shared" si="12"/>
        <v>21332.909999999996</v>
      </c>
      <c r="P55" s="87">
        <f t="shared" si="13"/>
        <v>0.44074083945028319</v>
      </c>
      <c r="Q55" s="78"/>
    </row>
    <row r="56" spans="2:17" s="79" customFormat="1" ht="12.75" x14ac:dyDescent="0.2">
      <c r="B56" s="72"/>
      <c r="C56" s="80" t="s">
        <v>87</v>
      </c>
      <c r="D56" s="81" t="s">
        <v>307</v>
      </c>
      <c r="E56" s="82">
        <f>IFERROR(VLOOKUP($C56,'2025'!$C$301:$U$583,19,FALSE),0)</f>
        <v>852939.46</v>
      </c>
      <c r="F56" s="83">
        <f>IFERROR(VLOOKUP($C56,'2025'!$C$8:$U$290,19,FALSE),0)</f>
        <v>674044.8</v>
      </c>
      <c r="G56" s="84">
        <f t="shared" si="6"/>
        <v>0.79026101102181401</v>
      </c>
      <c r="H56" s="85">
        <f t="shared" si="7"/>
        <v>8.2962423227934574E-5</v>
      </c>
      <c r="I56" s="86">
        <f t="shared" si="8"/>
        <v>-178894.65999999992</v>
      </c>
      <c r="J56" s="87">
        <f t="shared" si="9"/>
        <v>-0.20973898897818602</v>
      </c>
      <c r="K56" s="82">
        <f>VLOOKUP($C56,'2025'!$C$301:$U$583,VLOOKUP($L$4,Master!$D$9:$G$20,4,FALSE),FALSE)</f>
        <v>100365.73999999999</v>
      </c>
      <c r="L56" s="83">
        <f>VLOOKUP($C56,'2025'!$C$8:$U$290,VLOOKUP($L$4,Master!$D$9:$G$20,4,FALSE),FALSE)</f>
        <v>78305.69</v>
      </c>
      <c r="M56" s="152">
        <f t="shared" si="10"/>
        <v>0.78020338414283608</v>
      </c>
      <c r="N56" s="152">
        <f t="shared" si="11"/>
        <v>9.6379792484645594E-6</v>
      </c>
      <c r="O56" s="83">
        <f t="shared" si="12"/>
        <v>-22060.049999999988</v>
      </c>
      <c r="P56" s="87">
        <f t="shared" si="13"/>
        <v>-0.21979661585716392</v>
      </c>
      <c r="Q56" s="78"/>
    </row>
    <row r="57" spans="2:17" s="79" customFormat="1" ht="25.5" x14ac:dyDescent="0.2">
      <c r="B57" s="72"/>
      <c r="C57" s="80" t="s">
        <v>88</v>
      </c>
      <c r="D57" s="81" t="s">
        <v>308</v>
      </c>
      <c r="E57" s="82">
        <f>IFERROR(VLOOKUP($C57,'2025'!$C$301:$U$583,19,FALSE),0)</f>
        <v>794687.36</v>
      </c>
      <c r="F57" s="83">
        <f>IFERROR(VLOOKUP($C57,'2025'!$C$8:$U$290,19,FALSE),0)</f>
        <v>1194836.6100000001</v>
      </c>
      <c r="G57" s="84">
        <f t="shared" si="6"/>
        <v>1.503530407228322</v>
      </c>
      <c r="H57" s="85">
        <f t="shared" si="7"/>
        <v>1.4706224352899186E-4</v>
      </c>
      <c r="I57" s="86">
        <f t="shared" si="8"/>
        <v>400149.25000000012</v>
      </c>
      <c r="J57" s="87">
        <f t="shared" si="9"/>
        <v>0.50353040722832199</v>
      </c>
      <c r="K57" s="82">
        <f>VLOOKUP($C57,'2025'!$C$301:$U$583,VLOOKUP($L$4,Master!$D$9:$G$20,4,FALSE),FALSE)</f>
        <v>89619.62</v>
      </c>
      <c r="L57" s="83">
        <f>VLOOKUP($C57,'2025'!$C$8:$U$290,VLOOKUP($L$4,Master!$D$9:$G$20,4,FALSE),FALSE)</f>
        <v>164248.87000000005</v>
      </c>
      <c r="M57" s="152">
        <f t="shared" si="10"/>
        <v>1.8327333903000265</v>
      </c>
      <c r="N57" s="152">
        <f t="shared" si="11"/>
        <v>2.0215991975088316E-5</v>
      </c>
      <c r="O57" s="83">
        <f t="shared" si="12"/>
        <v>74629.250000000058</v>
      </c>
      <c r="P57" s="87">
        <f t="shared" si="13"/>
        <v>0.83273339030002647</v>
      </c>
      <c r="Q57" s="78"/>
    </row>
    <row r="58" spans="2:17" s="79" customFormat="1" ht="12.75" x14ac:dyDescent="0.2">
      <c r="B58" s="72"/>
      <c r="C58" s="80" t="s">
        <v>89</v>
      </c>
      <c r="D58" s="81" t="s">
        <v>309</v>
      </c>
      <c r="E58" s="82">
        <f>IFERROR(VLOOKUP($C58,'2025'!$C$301:$U$583,19,FALSE),0)</f>
        <v>2504480.92</v>
      </c>
      <c r="F58" s="83">
        <f>IFERROR(VLOOKUP($C58,'2025'!$C$8:$U$290,19,FALSE),0)</f>
        <v>1299242.0799999998</v>
      </c>
      <c r="G58" s="84">
        <f t="shared" si="6"/>
        <v>0.51876701061072561</v>
      </c>
      <c r="H58" s="85">
        <f t="shared" si="7"/>
        <v>1.5991262200450477E-4</v>
      </c>
      <c r="I58" s="86">
        <f t="shared" si="8"/>
        <v>-1205238.8400000001</v>
      </c>
      <c r="J58" s="87">
        <f t="shared" si="9"/>
        <v>-0.48123298938927439</v>
      </c>
      <c r="K58" s="82">
        <f>VLOOKUP($C58,'2025'!$C$301:$U$583,VLOOKUP($L$4,Master!$D$9:$G$20,4,FALSE),FALSE)</f>
        <v>432645.1</v>
      </c>
      <c r="L58" s="83">
        <f>VLOOKUP($C58,'2025'!$C$8:$U$290,VLOOKUP($L$4,Master!$D$9:$G$20,4,FALSE),FALSE)</f>
        <v>92069.87999999999</v>
      </c>
      <c r="M58" s="152">
        <f t="shared" si="10"/>
        <v>0.21280694037676606</v>
      </c>
      <c r="N58" s="152">
        <f t="shared" si="11"/>
        <v>1.1332095954312158E-5</v>
      </c>
      <c r="O58" s="83">
        <f t="shared" si="12"/>
        <v>-340575.22</v>
      </c>
      <c r="P58" s="87">
        <f t="shared" si="13"/>
        <v>-0.78719305962323394</v>
      </c>
      <c r="Q58" s="78"/>
    </row>
    <row r="59" spans="2:17" s="79" customFormat="1" ht="12.75" x14ac:dyDescent="0.2">
      <c r="B59" s="72"/>
      <c r="C59" s="80" t="s">
        <v>90</v>
      </c>
      <c r="D59" s="81" t="s">
        <v>310</v>
      </c>
      <c r="E59" s="82">
        <f>IFERROR(VLOOKUP($C59,'2025'!$C$301:$U$583,19,FALSE),0)</f>
        <v>2547441.2300000004</v>
      </c>
      <c r="F59" s="83">
        <f>IFERROR(VLOOKUP($C59,'2025'!$C$8:$U$290,19,FALSE),0)</f>
        <v>1779514.1400000001</v>
      </c>
      <c r="G59" s="84">
        <f t="shared" si="6"/>
        <v>0.69854963445025176</v>
      </c>
      <c r="H59" s="85">
        <f t="shared" si="7"/>
        <v>2.1902521200782798E-4</v>
      </c>
      <c r="I59" s="86">
        <f t="shared" si="8"/>
        <v>-767927.09000000032</v>
      </c>
      <c r="J59" s="87">
        <f t="shared" si="9"/>
        <v>-0.30145036554974819</v>
      </c>
      <c r="K59" s="82">
        <f>VLOOKUP($C59,'2025'!$C$301:$U$583,VLOOKUP($L$4,Master!$D$9:$G$20,4,FALSE),FALSE)</f>
        <v>272720.94000000012</v>
      </c>
      <c r="L59" s="83">
        <f>VLOOKUP($C59,'2025'!$C$8:$U$290,VLOOKUP($L$4,Master!$D$9:$G$20,4,FALSE),FALSE)</f>
        <v>148776.54000000004</v>
      </c>
      <c r="M59" s="152">
        <f t="shared" si="10"/>
        <v>0.54552664712874621</v>
      </c>
      <c r="N59" s="152">
        <f t="shared" si="11"/>
        <v>1.8311634891134445E-5</v>
      </c>
      <c r="O59" s="83">
        <f t="shared" si="12"/>
        <v>-123944.40000000008</v>
      </c>
      <c r="P59" s="87">
        <f t="shared" si="13"/>
        <v>-0.45447335287125379</v>
      </c>
      <c r="Q59" s="78"/>
    </row>
    <row r="60" spans="2:17" s="79" customFormat="1" ht="12.75" x14ac:dyDescent="0.2">
      <c r="B60" s="72"/>
      <c r="C60" s="80" t="s">
        <v>91</v>
      </c>
      <c r="D60" s="81" t="s">
        <v>311</v>
      </c>
      <c r="E60" s="82">
        <f>IFERROR(VLOOKUP($C60,'2025'!$C$301:$U$583,19,FALSE),0)</f>
        <v>619619.8600000001</v>
      </c>
      <c r="F60" s="83">
        <f>IFERROR(VLOOKUP($C60,'2025'!$C$8:$U$290,19,FALSE),0)</f>
        <v>595923.25</v>
      </c>
      <c r="G60" s="84">
        <f t="shared" si="6"/>
        <v>0.96175621291415658</v>
      </c>
      <c r="H60" s="85">
        <f t="shared" si="7"/>
        <v>7.3347108200918183E-5</v>
      </c>
      <c r="I60" s="86">
        <f t="shared" si="8"/>
        <v>-23696.610000000102</v>
      </c>
      <c r="J60" s="87">
        <f t="shared" si="9"/>
        <v>-3.8243787085843403E-2</v>
      </c>
      <c r="K60" s="82">
        <f>VLOOKUP($C60,'2025'!$C$301:$U$583,VLOOKUP($L$4,Master!$D$9:$G$20,4,FALSE),FALSE)</f>
        <v>74474.540000000023</v>
      </c>
      <c r="L60" s="83">
        <f>VLOOKUP($C60,'2025'!$C$8:$U$290,VLOOKUP($L$4,Master!$D$9:$G$20,4,FALSE),FALSE)</f>
        <v>59093.160000000018</v>
      </c>
      <c r="M60" s="152">
        <f t="shared" si="10"/>
        <v>0.79346794219877026</v>
      </c>
      <c r="N60" s="152">
        <f t="shared" si="11"/>
        <v>7.2732728593055767E-6</v>
      </c>
      <c r="O60" s="83">
        <f t="shared" si="12"/>
        <v>-15381.380000000005</v>
      </c>
      <c r="P60" s="87">
        <f t="shared" si="13"/>
        <v>-0.2065320578012298</v>
      </c>
      <c r="Q60" s="78"/>
    </row>
    <row r="61" spans="2:17" s="79" customFormat="1" ht="12.75" x14ac:dyDescent="0.2">
      <c r="B61" s="72"/>
      <c r="C61" s="80" t="s">
        <v>92</v>
      </c>
      <c r="D61" s="81" t="s">
        <v>312</v>
      </c>
      <c r="E61" s="82">
        <f>IFERROR(VLOOKUP($C61,'2025'!$C$301:$U$583,19,FALSE),0)</f>
        <v>771035.41999999993</v>
      </c>
      <c r="F61" s="83">
        <f>IFERROR(VLOOKUP($C61,'2025'!$C$8:$U$290,19,FALSE),0)</f>
        <v>622044.24999999988</v>
      </c>
      <c r="G61" s="84">
        <f t="shared" si="6"/>
        <v>0.80676481762666619</v>
      </c>
      <c r="H61" s="85">
        <f t="shared" si="7"/>
        <v>7.6562119216709519E-5</v>
      </c>
      <c r="I61" s="86">
        <f t="shared" si="8"/>
        <v>-148991.17000000004</v>
      </c>
      <c r="J61" s="87">
        <f t="shared" si="9"/>
        <v>-0.19323518237333384</v>
      </c>
      <c r="K61" s="82">
        <f>VLOOKUP($C61,'2025'!$C$301:$U$583,VLOOKUP($L$4,Master!$D$9:$G$20,4,FALSE),FALSE)</f>
        <v>79398.149999999994</v>
      </c>
      <c r="L61" s="83">
        <f>VLOOKUP($C61,'2025'!$C$8:$U$290,VLOOKUP($L$4,Master!$D$9:$G$20,4,FALSE),FALSE)</f>
        <v>56092.009999999987</v>
      </c>
      <c r="M61" s="152">
        <f t="shared" si="10"/>
        <v>0.70646494912035096</v>
      </c>
      <c r="N61" s="152">
        <f t="shared" si="11"/>
        <v>6.9038869127475464E-6</v>
      </c>
      <c r="O61" s="83">
        <f t="shared" si="12"/>
        <v>-23306.140000000007</v>
      </c>
      <c r="P61" s="87">
        <f t="shared" si="13"/>
        <v>-0.29353505087964904</v>
      </c>
      <c r="Q61" s="78"/>
    </row>
    <row r="62" spans="2:17" s="79" customFormat="1" ht="25.5" x14ac:dyDescent="0.2">
      <c r="B62" s="72"/>
      <c r="C62" s="80" t="s">
        <v>93</v>
      </c>
      <c r="D62" s="81" t="s">
        <v>313</v>
      </c>
      <c r="E62" s="82">
        <f>IFERROR(VLOOKUP($C62,'2025'!$C$301:$U$583,19,FALSE),0)</f>
        <v>535608.18999999994</v>
      </c>
      <c r="F62" s="83">
        <f>IFERROR(VLOOKUP($C62,'2025'!$C$8:$U$290,19,FALSE),0)</f>
        <v>328717.33</v>
      </c>
      <c r="G62" s="84">
        <f t="shared" si="6"/>
        <v>0.61372722848020689</v>
      </c>
      <c r="H62" s="85">
        <f t="shared" si="7"/>
        <v>4.0459011409652052E-5</v>
      </c>
      <c r="I62" s="86">
        <f t="shared" si="8"/>
        <v>-206890.85999999993</v>
      </c>
      <c r="J62" s="87">
        <f t="shared" si="9"/>
        <v>-0.38627277151979311</v>
      </c>
      <c r="K62" s="82">
        <f>VLOOKUP($C62,'2025'!$C$301:$U$583,VLOOKUP($L$4,Master!$D$9:$G$20,4,FALSE),FALSE)</f>
        <v>65113.599999999984</v>
      </c>
      <c r="L62" s="83">
        <f>VLOOKUP($C62,'2025'!$C$8:$U$290,VLOOKUP($L$4,Master!$D$9:$G$20,4,FALSE),FALSE)</f>
        <v>33266.099999999991</v>
      </c>
      <c r="M62" s="152">
        <f t="shared" si="10"/>
        <v>0.51089326960880677</v>
      </c>
      <c r="N62" s="152">
        <f t="shared" si="11"/>
        <v>4.0944404101074486E-6</v>
      </c>
      <c r="O62" s="83">
        <f t="shared" si="12"/>
        <v>-31847.499999999993</v>
      </c>
      <c r="P62" s="87">
        <f t="shared" si="13"/>
        <v>-0.48910673039119323</v>
      </c>
      <c r="Q62" s="78"/>
    </row>
    <row r="63" spans="2:17" s="79" customFormat="1" ht="12.75" x14ac:dyDescent="0.2">
      <c r="B63" s="72"/>
      <c r="C63" s="80" t="s">
        <v>94</v>
      </c>
      <c r="D63" s="81" t="s">
        <v>314</v>
      </c>
      <c r="E63" s="82">
        <f>IFERROR(VLOOKUP($C63,'2025'!$C$301:$U$583,19,FALSE),0)</f>
        <v>244971.52000000005</v>
      </c>
      <c r="F63" s="83">
        <f>IFERROR(VLOOKUP($C63,'2025'!$C$8:$U$290,19,FALSE),0)</f>
        <v>219465.69000000003</v>
      </c>
      <c r="G63" s="84">
        <f t="shared" si="6"/>
        <v>0.8958824682967228</v>
      </c>
      <c r="H63" s="85">
        <f t="shared" si="7"/>
        <v>2.7012159218186522E-5</v>
      </c>
      <c r="I63" s="86">
        <f t="shared" si="8"/>
        <v>-25505.830000000016</v>
      </c>
      <c r="J63" s="87">
        <f t="shared" si="9"/>
        <v>-0.10411753170327723</v>
      </c>
      <c r="K63" s="82">
        <f>VLOOKUP($C63,'2025'!$C$301:$U$583,VLOOKUP($L$4,Master!$D$9:$G$20,4,FALSE),FALSE)</f>
        <v>19728.23</v>
      </c>
      <c r="L63" s="83">
        <f>VLOOKUP($C63,'2025'!$C$8:$U$290,VLOOKUP($L$4,Master!$D$9:$G$20,4,FALSE),FALSE)</f>
        <v>12986.300000000007</v>
      </c>
      <c r="M63" s="152">
        <f t="shared" si="10"/>
        <v>0.65825976278662646</v>
      </c>
      <c r="N63" s="152">
        <f t="shared" si="11"/>
        <v>1.5983728629980192E-6</v>
      </c>
      <c r="O63" s="83">
        <f t="shared" si="12"/>
        <v>-6741.929999999993</v>
      </c>
      <c r="P63" s="87">
        <f t="shared" si="13"/>
        <v>-0.3417402372133736</v>
      </c>
      <c r="Q63" s="78"/>
    </row>
    <row r="64" spans="2:17" s="79" customFormat="1" ht="25.5" x14ac:dyDescent="0.2">
      <c r="B64" s="72"/>
      <c r="C64" s="80" t="s">
        <v>95</v>
      </c>
      <c r="D64" s="81" t="s">
        <v>315</v>
      </c>
      <c r="E64" s="82">
        <f>IFERROR(VLOOKUP($C64,'2025'!$C$301:$U$583,19,FALSE),0)</f>
        <v>248146.39999999997</v>
      </c>
      <c r="F64" s="83">
        <f>IFERROR(VLOOKUP($C64,'2025'!$C$8:$U$290,19,FALSE),0)</f>
        <v>93737.51</v>
      </c>
      <c r="G64" s="84">
        <f t="shared" si="6"/>
        <v>0.3777508357969328</v>
      </c>
      <c r="H64" s="85">
        <f t="shared" si="7"/>
        <v>1.1537350302165003E-5</v>
      </c>
      <c r="I64" s="86">
        <f t="shared" si="8"/>
        <v>-154408.88999999996</v>
      </c>
      <c r="J64" s="87">
        <f t="shared" si="9"/>
        <v>-0.62224916420306708</v>
      </c>
      <c r="K64" s="82">
        <f>VLOOKUP($C64,'2025'!$C$301:$U$583,VLOOKUP($L$4,Master!$D$9:$G$20,4,FALSE),FALSE)</f>
        <v>62036.599999999991</v>
      </c>
      <c r="L64" s="83">
        <f>VLOOKUP($C64,'2025'!$C$8:$U$290,VLOOKUP($L$4,Master!$D$9:$G$20,4,FALSE),FALSE)</f>
        <v>0</v>
      </c>
      <c r="M64" s="152">
        <f t="shared" si="10"/>
        <v>0</v>
      </c>
      <c r="N64" s="152">
        <f t="shared" si="11"/>
        <v>0</v>
      </c>
      <c r="O64" s="83">
        <f t="shared" si="12"/>
        <v>-62036.599999999991</v>
      </c>
      <c r="P64" s="87">
        <f t="shared" si="13"/>
        <v>-1</v>
      </c>
      <c r="Q64" s="78"/>
    </row>
    <row r="65" spans="2:17" s="79" customFormat="1" ht="12.75" x14ac:dyDescent="0.2">
      <c r="B65" s="72"/>
      <c r="C65" s="80" t="s">
        <v>96</v>
      </c>
      <c r="D65" s="81" t="s">
        <v>316</v>
      </c>
      <c r="E65" s="82">
        <f>IFERROR(VLOOKUP($C65,'2025'!$C$301:$U$583,19,FALSE),0)</f>
        <v>2212958.75</v>
      </c>
      <c r="F65" s="83">
        <f>IFERROR(VLOOKUP($C65,'2025'!$C$8:$U$290,19,FALSE),0)</f>
        <v>1242874.43</v>
      </c>
      <c r="G65" s="84">
        <f t="shared" si="6"/>
        <v>0.56163470286104522</v>
      </c>
      <c r="H65" s="85">
        <f t="shared" si="7"/>
        <v>1.5297480891602152E-4</v>
      </c>
      <c r="I65" s="86">
        <f t="shared" si="8"/>
        <v>-970084.32000000007</v>
      </c>
      <c r="J65" s="87">
        <f t="shared" si="9"/>
        <v>-0.43836529713895483</v>
      </c>
      <c r="K65" s="82">
        <f>VLOOKUP($C65,'2025'!$C$301:$U$583,VLOOKUP($L$4,Master!$D$9:$G$20,4,FALSE),FALSE)</f>
        <v>590433.0199999999</v>
      </c>
      <c r="L65" s="83">
        <f>VLOOKUP($C65,'2025'!$C$8:$U$290,VLOOKUP($L$4,Master!$D$9:$G$20,4,FALSE),FALSE)</f>
        <v>0</v>
      </c>
      <c r="M65" s="152">
        <f t="shared" si="10"/>
        <v>0</v>
      </c>
      <c r="N65" s="152">
        <f t="shared" si="11"/>
        <v>0</v>
      </c>
      <c r="O65" s="83">
        <f t="shared" si="12"/>
        <v>-590433.0199999999</v>
      </c>
      <c r="P65" s="87">
        <f t="shared" si="13"/>
        <v>-1</v>
      </c>
      <c r="Q65" s="78"/>
    </row>
    <row r="66" spans="2:17" s="79" customFormat="1" ht="12.75" x14ac:dyDescent="0.2">
      <c r="B66" s="72"/>
      <c r="C66" s="80" t="s">
        <v>97</v>
      </c>
      <c r="D66" s="81" t="s">
        <v>317</v>
      </c>
      <c r="E66" s="82">
        <f>IFERROR(VLOOKUP($C66,'2025'!$C$301:$U$583,19,FALSE),0)</f>
        <v>2076066.87</v>
      </c>
      <c r="F66" s="83">
        <f>IFERROR(VLOOKUP($C66,'2025'!$C$8:$U$290,19,FALSE),0)</f>
        <v>2005188.0699999998</v>
      </c>
      <c r="G66" s="84">
        <f t="shared" si="6"/>
        <v>0.9658590958585066</v>
      </c>
      <c r="H66" s="85">
        <f t="shared" si="7"/>
        <v>2.4680149051657289E-4</v>
      </c>
      <c r="I66" s="86">
        <f t="shared" si="8"/>
        <v>-70878.800000000279</v>
      </c>
      <c r="J66" s="87">
        <f t="shared" si="9"/>
        <v>-3.4140904141493414E-2</v>
      </c>
      <c r="K66" s="82">
        <f>VLOOKUP($C66,'2025'!$C$301:$U$583,VLOOKUP($L$4,Master!$D$9:$G$20,4,FALSE),FALSE)</f>
        <v>221992.40999999997</v>
      </c>
      <c r="L66" s="83">
        <f>VLOOKUP($C66,'2025'!$C$8:$U$290,VLOOKUP($L$4,Master!$D$9:$G$20,4,FALSE),FALSE)</f>
        <v>301607.2</v>
      </c>
      <c r="M66" s="152">
        <f t="shared" si="10"/>
        <v>1.3586374417035252</v>
      </c>
      <c r="N66" s="152">
        <f t="shared" si="11"/>
        <v>3.7122256821790344E-5</v>
      </c>
      <c r="O66" s="83">
        <f t="shared" si="12"/>
        <v>79614.790000000037</v>
      </c>
      <c r="P66" s="87">
        <f t="shared" si="13"/>
        <v>0.35863744170352513</v>
      </c>
      <c r="Q66" s="78"/>
    </row>
    <row r="67" spans="2:17" s="79" customFormat="1" ht="12.75" x14ac:dyDescent="0.2">
      <c r="B67" s="72"/>
      <c r="C67" s="80" t="s">
        <v>98</v>
      </c>
      <c r="D67" s="81" t="s">
        <v>318</v>
      </c>
      <c r="E67" s="82">
        <f>IFERROR(VLOOKUP($C67,'2025'!$C$301:$U$583,19,FALSE),0)</f>
        <v>2195726.3199999998</v>
      </c>
      <c r="F67" s="83">
        <f>IFERROR(VLOOKUP($C67,'2025'!$C$8:$U$290,19,FALSE),0)</f>
        <v>1996878.82</v>
      </c>
      <c r="G67" s="84">
        <f t="shared" si="6"/>
        <v>0.90943885028440163</v>
      </c>
      <c r="H67" s="85">
        <f t="shared" si="7"/>
        <v>2.4577877583172302E-4</v>
      </c>
      <c r="I67" s="86">
        <f t="shared" si="8"/>
        <v>-198847.49999999977</v>
      </c>
      <c r="J67" s="87">
        <f t="shared" si="9"/>
        <v>-9.0561149715598338E-2</v>
      </c>
      <c r="K67" s="82">
        <f>VLOOKUP($C67,'2025'!$C$301:$U$583,VLOOKUP($L$4,Master!$D$9:$G$20,4,FALSE),FALSE)</f>
        <v>57399.770000000026</v>
      </c>
      <c r="L67" s="83">
        <f>VLOOKUP($C67,'2025'!$C$8:$U$290,VLOOKUP($L$4,Master!$D$9:$G$20,4,FALSE),FALSE)</f>
        <v>1698364.53</v>
      </c>
      <c r="M67" s="152">
        <f t="shared" si="10"/>
        <v>29.588350789558898</v>
      </c>
      <c r="N67" s="152">
        <f t="shared" si="11"/>
        <v>2.0903719891195982E-4</v>
      </c>
      <c r="O67" s="83">
        <f t="shared" si="12"/>
        <v>1640964.76</v>
      </c>
      <c r="P67" s="87">
        <f t="shared" si="13"/>
        <v>28.588350789558898</v>
      </c>
      <c r="Q67" s="78"/>
    </row>
    <row r="68" spans="2:17" s="79" customFormat="1" ht="12.75" x14ac:dyDescent="0.2">
      <c r="B68" s="72"/>
      <c r="C68" s="80" t="s">
        <v>99</v>
      </c>
      <c r="D68" s="81" t="s">
        <v>319</v>
      </c>
      <c r="E68" s="82">
        <f>IFERROR(VLOOKUP($C68,'2025'!$C$301:$U$583,19,FALSE),0)</f>
        <v>1049784.3699999999</v>
      </c>
      <c r="F68" s="83">
        <f>IFERROR(VLOOKUP($C68,'2025'!$C$8:$U$290,19,FALSE),0)</f>
        <v>1047424.52</v>
      </c>
      <c r="G68" s="84">
        <f t="shared" si="6"/>
        <v>0.99775206216872914</v>
      </c>
      <c r="H68" s="85">
        <f t="shared" si="7"/>
        <v>1.2891854714635616E-4</v>
      </c>
      <c r="I68" s="86">
        <f t="shared" si="8"/>
        <v>-2359.8499999998603</v>
      </c>
      <c r="J68" s="87">
        <f t="shared" si="9"/>
        <v>-2.2479378312708739E-3</v>
      </c>
      <c r="K68" s="82">
        <f>VLOOKUP($C68,'2025'!$C$301:$U$583,VLOOKUP($L$4,Master!$D$9:$G$20,4,FALSE),FALSE)</f>
        <v>89849.889999999985</v>
      </c>
      <c r="L68" s="83">
        <f>VLOOKUP($C68,'2025'!$C$8:$U$290,VLOOKUP($L$4,Master!$D$9:$G$20,4,FALSE),FALSE)</f>
        <v>168367.02000000002</v>
      </c>
      <c r="M68" s="152">
        <f t="shared" si="10"/>
        <v>1.8738700737418827</v>
      </c>
      <c r="N68" s="152">
        <f t="shared" si="11"/>
        <v>2.0722859920981701E-5</v>
      </c>
      <c r="O68" s="83">
        <f t="shared" si="12"/>
        <v>78517.130000000034</v>
      </c>
      <c r="P68" s="87">
        <f t="shared" si="13"/>
        <v>0.87387007374188264</v>
      </c>
      <c r="Q68" s="78"/>
    </row>
    <row r="69" spans="2:17" s="79" customFormat="1" ht="12.75" x14ac:dyDescent="0.2">
      <c r="B69" s="72"/>
      <c r="C69" s="80" t="s">
        <v>100</v>
      </c>
      <c r="D69" s="81" t="s">
        <v>320</v>
      </c>
      <c r="E69" s="82">
        <f>IFERROR(VLOOKUP($C69,'2025'!$C$301:$U$583,19,FALSE),0)</f>
        <v>361587.64</v>
      </c>
      <c r="F69" s="83">
        <f>IFERROR(VLOOKUP($C69,'2025'!$C$8:$U$290,19,FALSE),0)</f>
        <v>41400</v>
      </c>
      <c r="G69" s="84">
        <f t="shared" si="6"/>
        <v>0.11449506404588386</v>
      </c>
      <c r="H69" s="85">
        <f t="shared" si="7"/>
        <v>5.0955727596095858E-6</v>
      </c>
      <c r="I69" s="86">
        <f t="shared" si="8"/>
        <v>-320187.64</v>
      </c>
      <c r="J69" s="87">
        <f t="shared" si="9"/>
        <v>-0.88550493595411617</v>
      </c>
      <c r="K69" s="82">
        <f>VLOOKUP($C69,'2025'!$C$301:$U$583,VLOOKUP($L$4,Master!$D$9:$G$20,4,FALSE),FALSE)</f>
        <v>80046.91</v>
      </c>
      <c r="L69" s="83">
        <f>VLOOKUP($C69,'2025'!$C$8:$U$290,VLOOKUP($L$4,Master!$D$9:$G$20,4,FALSE),FALSE)</f>
        <v>0</v>
      </c>
      <c r="M69" s="152">
        <f t="shared" si="10"/>
        <v>0</v>
      </c>
      <c r="N69" s="152">
        <f t="shared" si="11"/>
        <v>0</v>
      </c>
      <c r="O69" s="83">
        <f t="shared" si="12"/>
        <v>-80046.91</v>
      </c>
      <c r="P69" s="87">
        <f t="shared" si="13"/>
        <v>-1</v>
      </c>
      <c r="Q69" s="78"/>
    </row>
    <row r="70" spans="2:17" s="79" customFormat="1" ht="25.5" x14ac:dyDescent="0.2">
      <c r="B70" s="72"/>
      <c r="C70" s="80" t="s">
        <v>101</v>
      </c>
      <c r="D70" s="81" t="s">
        <v>321</v>
      </c>
      <c r="E70" s="82">
        <f>IFERROR(VLOOKUP($C70,'2025'!$C$301:$U$583,19,FALSE),0)</f>
        <v>8152318.0799999982</v>
      </c>
      <c r="F70" s="83">
        <f>IFERROR(VLOOKUP($C70,'2025'!$C$8:$U$290,19,FALSE),0)</f>
        <v>4290431.1000000006</v>
      </c>
      <c r="G70" s="84">
        <f t="shared" si="6"/>
        <v>0.52628357454865171</v>
      </c>
      <c r="H70" s="85">
        <f t="shared" si="7"/>
        <v>5.2807255652516404E-4</v>
      </c>
      <c r="I70" s="86">
        <f t="shared" si="8"/>
        <v>-3861886.9799999977</v>
      </c>
      <c r="J70" s="87">
        <f t="shared" si="9"/>
        <v>-0.47371642545134823</v>
      </c>
      <c r="K70" s="82">
        <f>VLOOKUP($C70,'2025'!$C$301:$U$583,VLOOKUP($L$4,Master!$D$9:$G$20,4,FALSE),FALSE)</f>
        <v>1166328.9499999997</v>
      </c>
      <c r="L70" s="83">
        <f>VLOOKUP($C70,'2025'!$C$8:$U$290,VLOOKUP($L$4,Master!$D$9:$G$20,4,FALSE),FALSE)</f>
        <v>334950.40999999992</v>
      </c>
      <c r="M70" s="152">
        <f t="shared" si="10"/>
        <v>0.28718348284161171</v>
      </c>
      <c r="N70" s="152">
        <f t="shared" si="11"/>
        <v>4.1226188043866226E-5</v>
      </c>
      <c r="O70" s="83">
        <f t="shared" si="12"/>
        <v>-831378.5399999998</v>
      </c>
      <c r="P70" s="87">
        <f t="shared" si="13"/>
        <v>-0.71281651715838834</v>
      </c>
      <c r="Q70" s="78"/>
    </row>
    <row r="71" spans="2:17" s="79" customFormat="1" ht="12.75" x14ac:dyDescent="0.2">
      <c r="B71" s="72"/>
      <c r="C71" s="80" t="s">
        <v>102</v>
      </c>
      <c r="D71" s="81" t="s">
        <v>322</v>
      </c>
      <c r="E71" s="82">
        <f>IFERROR(VLOOKUP($C71,'2025'!$C$301:$U$583,19,FALSE),0)</f>
        <v>661999.03</v>
      </c>
      <c r="F71" s="83">
        <f>IFERROR(VLOOKUP($C71,'2025'!$C$8:$U$290,19,FALSE),0)</f>
        <v>408532.68999999994</v>
      </c>
      <c r="G71" s="84">
        <f t="shared" si="6"/>
        <v>0.6171197713084261</v>
      </c>
      <c r="H71" s="85">
        <f t="shared" si="7"/>
        <v>5.028280305734365E-5</v>
      </c>
      <c r="I71" s="86">
        <f t="shared" si="8"/>
        <v>-253466.34000000008</v>
      </c>
      <c r="J71" s="87">
        <f t="shared" si="9"/>
        <v>-0.3828802286915739</v>
      </c>
      <c r="K71" s="82">
        <f>VLOOKUP($C71,'2025'!$C$301:$U$583,VLOOKUP($L$4,Master!$D$9:$G$20,4,FALSE),FALSE)</f>
        <v>93268.13</v>
      </c>
      <c r="L71" s="83">
        <f>VLOOKUP($C71,'2025'!$C$8:$U$290,VLOOKUP($L$4,Master!$D$9:$G$20,4,FALSE),FALSE)</f>
        <v>34358.04</v>
      </c>
      <c r="M71" s="152">
        <f t="shared" si="10"/>
        <v>0.36837920948988684</v>
      </c>
      <c r="N71" s="152">
        <f t="shared" si="11"/>
        <v>4.2288379878641675E-6</v>
      </c>
      <c r="O71" s="83">
        <f t="shared" si="12"/>
        <v>-58910.090000000004</v>
      </c>
      <c r="P71" s="87">
        <f t="shared" si="13"/>
        <v>-0.63162079051011322</v>
      </c>
      <c r="Q71" s="78"/>
    </row>
    <row r="72" spans="2:17" s="79" customFormat="1" ht="12.75" x14ac:dyDescent="0.2">
      <c r="B72" s="72"/>
      <c r="C72" s="80" t="s">
        <v>103</v>
      </c>
      <c r="D72" s="81" t="s">
        <v>323</v>
      </c>
      <c r="E72" s="82">
        <f>IFERROR(VLOOKUP($C72,'2025'!$C$301:$U$583,19,FALSE),0)</f>
        <v>17381463.439999998</v>
      </c>
      <c r="F72" s="83">
        <f>IFERROR(VLOOKUP($C72,'2025'!$C$8:$U$290,19,FALSE),0)</f>
        <v>14910978.59</v>
      </c>
      <c r="G72" s="84">
        <f t="shared" si="6"/>
        <v>0.85786669468149235</v>
      </c>
      <c r="H72" s="85">
        <f t="shared" si="7"/>
        <v>1.835265128558593E-3</v>
      </c>
      <c r="I72" s="86">
        <f t="shared" si="8"/>
        <v>-2470484.8499999978</v>
      </c>
      <c r="J72" s="87">
        <f t="shared" si="9"/>
        <v>-0.14213330531850765</v>
      </c>
      <c r="K72" s="82">
        <f>VLOOKUP($C72,'2025'!$C$301:$U$583,VLOOKUP($L$4,Master!$D$9:$G$20,4,FALSE),FALSE)</f>
        <v>1635370.2299999995</v>
      </c>
      <c r="L72" s="83">
        <f>VLOOKUP($C72,'2025'!$C$8:$U$290,VLOOKUP($L$4,Master!$D$9:$G$20,4,FALSE),FALSE)</f>
        <v>1107628.3700000006</v>
      </c>
      <c r="M72" s="152">
        <f t="shared" si="10"/>
        <v>0.67729517737399492</v>
      </c>
      <c r="N72" s="152">
        <f t="shared" si="11"/>
        <v>1.3632852536093646E-4</v>
      </c>
      <c r="O72" s="83">
        <f t="shared" si="12"/>
        <v>-527741.85999999894</v>
      </c>
      <c r="P72" s="87">
        <f t="shared" si="13"/>
        <v>-0.32270482262600508</v>
      </c>
      <c r="Q72" s="78"/>
    </row>
    <row r="73" spans="2:17" s="79" customFormat="1" ht="25.5" x14ac:dyDescent="0.2">
      <c r="B73" s="72"/>
      <c r="C73" s="80" t="s">
        <v>104</v>
      </c>
      <c r="D73" s="81" t="s">
        <v>324</v>
      </c>
      <c r="E73" s="82">
        <f>IFERROR(VLOOKUP($C73,'2025'!$C$301:$U$583,19,FALSE),0)</f>
        <v>440963.01</v>
      </c>
      <c r="F73" s="83">
        <f>IFERROR(VLOOKUP($C73,'2025'!$C$8:$U$290,19,FALSE),0)</f>
        <v>397758</v>
      </c>
      <c r="G73" s="84">
        <f t="shared" si="6"/>
        <v>0.9020212375636677</v>
      </c>
      <c r="H73" s="85">
        <f t="shared" si="7"/>
        <v>4.8956638398956268E-5</v>
      </c>
      <c r="I73" s="86">
        <f t="shared" si="8"/>
        <v>-43205.010000000009</v>
      </c>
      <c r="J73" s="87">
        <f t="shared" si="9"/>
        <v>-9.7978762436332259E-2</v>
      </c>
      <c r="K73" s="82">
        <f>VLOOKUP($C73,'2025'!$C$301:$U$583,VLOOKUP($L$4,Master!$D$9:$G$20,4,FALSE),FALSE)</f>
        <v>48195.680000000008</v>
      </c>
      <c r="L73" s="83">
        <f>VLOOKUP($C73,'2025'!$C$8:$U$290,VLOOKUP($L$4,Master!$D$9:$G$20,4,FALSE),FALSE)</f>
        <v>21746.11</v>
      </c>
      <c r="M73" s="152">
        <f t="shared" si="10"/>
        <v>0.45120454779349511</v>
      </c>
      <c r="N73" s="152">
        <f t="shared" si="11"/>
        <v>2.6765431339003289E-6</v>
      </c>
      <c r="O73" s="83">
        <f t="shared" si="12"/>
        <v>-26449.570000000007</v>
      </c>
      <c r="P73" s="87">
        <f t="shared" si="13"/>
        <v>-0.54879545220650483</v>
      </c>
      <c r="Q73" s="78"/>
    </row>
    <row r="74" spans="2:17" s="79" customFormat="1" ht="12.75" x14ac:dyDescent="0.2">
      <c r="B74" s="72"/>
      <c r="C74" s="80" t="s">
        <v>105</v>
      </c>
      <c r="D74" s="81" t="s">
        <v>325</v>
      </c>
      <c r="E74" s="82">
        <f>IFERROR(VLOOKUP($C74,'2025'!$C$301:$U$583,19,FALSE),0)</f>
        <v>16987385.830000002</v>
      </c>
      <c r="F74" s="83">
        <f>IFERROR(VLOOKUP($C74,'2025'!$C$8:$U$290,19,FALSE),0)</f>
        <v>13560206.539999999</v>
      </c>
      <c r="G74" s="84">
        <f t="shared" ref="G74:G137" si="14">IFERROR(F74/E74,0)</f>
        <v>0.79825151884479195</v>
      </c>
      <c r="H74" s="85">
        <f t="shared" ref="H74:H137" si="15">F74/$D$4</f>
        <v>1.6690101222198972E-3</v>
      </c>
      <c r="I74" s="86">
        <f t="shared" ref="I74:I137" si="16">F74-E74</f>
        <v>-3427179.2900000028</v>
      </c>
      <c r="J74" s="87">
        <f t="shared" ref="J74:J137" si="17">IFERROR(I74/E74,0)</f>
        <v>-0.20174848115520799</v>
      </c>
      <c r="K74" s="82">
        <f>VLOOKUP($C74,'2025'!$C$301:$U$583,VLOOKUP($L$4,Master!$D$9:$G$20,4,FALSE),FALSE)</f>
        <v>1826319.2999999998</v>
      </c>
      <c r="L74" s="83">
        <f>VLOOKUP($C74,'2025'!$C$8:$U$290,VLOOKUP($L$4,Master!$D$9:$G$20,4,FALSE),FALSE)</f>
        <v>1191588.23</v>
      </c>
      <c r="M74" s="152">
        <f t="shared" ref="M74:M137" si="18">IFERROR(L74/K74,0)</f>
        <v>0.65245339629275123</v>
      </c>
      <c r="N74" s="152">
        <f t="shared" ref="N74:N137" si="19">L74/$D$4</f>
        <v>1.4666242815119328E-4</v>
      </c>
      <c r="O74" s="83">
        <f t="shared" ref="O74:O137" si="20">L74-K74</f>
        <v>-634731.06999999983</v>
      </c>
      <c r="P74" s="87">
        <f t="shared" ref="P74:P137" si="21">IFERROR(O74/K74,0)</f>
        <v>-0.34754660370724871</v>
      </c>
      <c r="Q74" s="78"/>
    </row>
    <row r="75" spans="2:17" s="79" customFormat="1" ht="12.75" x14ac:dyDescent="0.2">
      <c r="B75" s="72"/>
      <c r="C75" s="80" t="s">
        <v>106</v>
      </c>
      <c r="D75" s="81" t="s">
        <v>327</v>
      </c>
      <c r="E75" s="82">
        <f>IFERROR(VLOOKUP($C75,'2025'!$C$301:$U$583,19,FALSE),0)</f>
        <v>82859145.249999985</v>
      </c>
      <c r="F75" s="83">
        <f>IFERROR(VLOOKUP($C75,'2025'!$C$8:$U$290,19,FALSE),0)</f>
        <v>77262249.99000001</v>
      </c>
      <c r="G75" s="84">
        <f t="shared" si="14"/>
        <v>0.9324528965014881</v>
      </c>
      <c r="H75" s="85">
        <f t="shared" si="15"/>
        <v>9.5095511206567639E-3</v>
      </c>
      <c r="I75" s="86">
        <f t="shared" si="16"/>
        <v>-5596895.2599999756</v>
      </c>
      <c r="J75" s="87">
        <f t="shared" si="17"/>
        <v>-6.7547103498511854E-2</v>
      </c>
      <c r="K75" s="82">
        <f>VLOOKUP($C75,'2025'!$C$301:$U$583,VLOOKUP($L$4,Master!$D$9:$G$20,4,FALSE),FALSE)</f>
        <v>7830582.6799999988</v>
      </c>
      <c r="L75" s="83">
        <f>VLOOKUP($C75,'2025'!$C$8:$U$290,VLOOKUP($L$4,Master!$D$9:$G$20,4,FALSE),FALSE)</f>
        <v>8717769.25</v>
      </c>
      <c r="M75" s="152">
        <f t="shared" si="18"/>
        <v>1.1132976441543685</v>
      </c>
      <c r="N75" s="152">
        <f t="shared" si="19"/>
        <v>1.0729958336923209E-3</v>
      </c>
      <c r="O75" s="83">
        <f t="shared" si="20"/>
        <v>887186.57000000123</v>
      </c>
      <c r="P75" s="87">
        <f t="shared" si="21"/>
        <v>0.11329764415436852</v>
      </c>
      <c r="Q75" s="78"/>
    </row>
    <row r="76" spans="2:17" s="79" customFormat="1" ht="25.5" x14ac:dyDescent="0.2">
      <c r="B76" s="72"/>
      <c r="C76" s="80" t="s">
        <v>107</v>
      </c>
      <c r="D76" s="81" t="s">
        <v>328</v>
      </c>
      <c r="E76" s="82">
        <f>IFERROR(VLOOKUP($C76,'2025'!$C$301:$U$583,19,FALSE),0)</f>
        <v>222542.49</v>
      </c>
      <c r="F76" s="83">
        <f>IFERROR(VLOOKUP($C76,'2025'!$C$8:$U$290,19,FALSE),0)</f>
        <v>158499.19</v>
      </c>
      <c r="G76" s="84">
        <f t="shared" si="14"/>
        <v>0.71221990011884928</v>
      </c>
      <c r="H76" s="85">
        <f t="shared" si="15"/>
        <v>1.9508312922323287E-5</v>
      </c>
      <c r="I76" s="86">
        <f t="shared" si="16"/>
        <v>-64043.299999999988</v>
      </c>
      <c r="J76" s="87">
        <f t="shared" si="17"/>
        <v>-0.28778009988115072</v>
      </c>
      <c r="K76" s="82">
        <f>VLOOKUP($C76,'2025'!$C$301:$U$583,VLOOKUP($L$4,Master!$D$9:$G$20,4,FALSE),FALSE)</f>
        <v>32000</v>
      </c>
      <c r="L76" s="83">
        <f>VLOOKUP($C76,'2025'!$C$8:$U$290,VLOOKUP($L$4,Master!$D$9:$G$20,4,FALSE),FALSE)</f>
        <v>0</v>
      </c>
      <c r="M76" s="152">
        <f t="shared" si="18"/>
        <v>0</v>
      </c>
      <c r="N76" s="152">
        <f t="shared" si="19"/>
        <v>0</v>
      </c>
      <c r="O76" s="83">
        <f t="shared" si="20"/>
        <v>-32000</v>
      </c>
      <c r="P76" s="87">
        <f t="shared" si="21"/>
        <v>-1</v>
      </c>
      <c r="Q76" s="78"/>
    </row>
    <row r="77" spans="2:17" s="79" customFormat="1" ht="25.5" x14ac:dyDescent="0.2">
      <c r="B77" s="72"/>
      <c r="C77" s="80" t="s">
        <v>108</v>
      </c>
      <c r="D77" s="81" t="s">
        <v>330</v>
      </c>
      <c r="E77" s="82">
        <f>IFERROR(VLOOKUP($C77,'2025'!$C$301:$U$583,19,FALSE),0)</f>
        <v>6411936.379999999</v>
      </c>
      <c r="F77" s="83">
        <f>IFERROR(VLOOKUP($C77,'2025'!$C$8:$U$290,19,FALSE),0)</f>
        <v>5114113.83</v>
      </c>
      <c r="G77" s="84">
        <f t="shared" si="14"/>
        <v>0.79759272814244619</v>
      </c>
      <c r="H77" s="85">
        <f t="shared" si="15"/>
        <v>6.2945263578962913E-4</v>
      </c>
      <c r="I77" s="86">
        <f t="shared" si="16"/>
        <v>-1297822.5499999989</v>
      </c>
      <c r="J77" s="87">
        <f t="shared" si="17"/>
        <v>-0.20240727185755375</v>
      </c>
      <c r="K77" s="82">
        <f>VLOOKUP($C77,'2025'!$C$301:$U$583,VLOOKUP($L$4,Master!$D$9:$G$20,4,FALSE),FALSE)</f>
        <v>592842.59</v>
      </c>
      <c r="L77" s="83">
        <f>VLOOKUP($C77,'2025'!$C$8:$U$290,VLOOKUP($L$4,Master!$D$9:$G$20,4,FALSE),FALSE)</f>
        <v>328350.90000000002</v>
      </c>
      <c r="M77" s="152">
        <f t="shared" si="18"/>
        <v>0.55385848712387553</v>
      </c>
      <c r="N77" s="152">
        <f t="shared" si="19"/>
        <v>4.0413910667470802E-5</v>
      </c>
      <c r="O77" s="83">
        <f t="shared" si="20"/>
        <v>-264491.68999999994</v>
      </c>
      <c r="P77" s="87">
        <f t="shared" si="21"/>
        <v>-0.44614151287612441</v>
      </c>
      <c r="Q77" s="78"/>
    </row>
    <row r="78" spans="2:17" s="79" customFormat="1" ht="25.5" x14ac:dyDescent="0.2">
      <c r="B78" s="72"/>
      <c r="C78" s="80" t="s">
        <v>109</v>
      </c>
      <c r="D78" s="81" t="s">
        <v>331</v>
      </c>
      <c r="E78" s="82">
        <f>IFERROR(VLOOKUP($C78,'2025'!$C$301:$U$583,19,FALSE),0)</f>
        <v>7580413.3299999982</v>
      </c>
      <c r="F78" s="83">
        <f>IFERROR(VLOOKUP($C78,'2025'!$C$8:$U$290,19,FALSE),0)</f>
        <v>6480776.0999999996</v>
      </c>
      <c r="G78" s="84">
        <f t="shared" si="14"/>
        <v>0.85493703547165301</v>
      </c>
      <c r="H78" s="85">
        <f t="shared" si="15"/>
        <v>7.9766343372678376E-4</v>
      </c>
      <c r="I78" s="86">
        <f t="shared" si="16"/>
        <v>-1099637.2299999986</v>
      </c>
      <c r="J78" s="87">
        <f t="shared" si="17"/>
        <v>-0.14506296452834702</v>
      </c>
      <c r="K78" s="82">
        <f>VLOOKUP($C78,'2025'!$C$301:$U$583,VLOOKUP($L$4,Master!$D$9:$G$20,4,FALSE),FALSE)</f>
        <v>720556.68999999983</v>
      </c>
      <c r="L78" s="83">
        <f>VLOOKUP($C78,'2025'!$C$8:$U$290,VLOOKUP($L$4,Master!$D$9:$G$20,4,FALSE),FALSE)</f>
        <v>940381.94000000006</v>
      </c>
      <c r="M78" s="152">
        <f t="shared" si="18"/>
        <v>1.3050769676428933</v>
      </c>
      <c r="N78" s="152">
        <f t="shared" si="19"/>
        <v>1.1574358930175885E-4</v>
      </c>
      <c r="O78" s="83">
        <f t="shared" si="20"/>
        <v>219825.25000000023</v>
      </c>
      <c r="P78" s="87">
        <f t="shared" si="21"/>
        <v>0.30507696764289327</v>
      </c>
      <c r="Q78" s="78"/>
    </row>
    <row r="79" spans="2:17" s="79" customFormat="1" ht="12.75" x14ac:dyDescent="0.2">
      <c r="B79" s="72"/>
      <c r="C79" s="80" t="s">
        <v>110</v>
      </c>
      <c r="D79" s="81" t="s">
        <v>326</v>
      </c>
      <c r="E79" s="82">
        <f>IFERROR(VLOOKUP($C79,'2025'!$C$301:$U$583,19,FALSE),0)</f>
        <v>2907597.7299999995</v>
      </c>
      <c r="F79" s="83">
        <f>IFERROR(VLOOKUP($C79,'2025'!$C$8:$U$290,19,FALSE),0)</f>
        <v>315946.08999999997</v>
      </c>
      <c r="G79" s="84">
        <f t="shared" si="14"/>
        <v>0.10866224262735273</v>
      </c>
      <c r="H79" s="85">
        <f t="shared" si="15"/>
        <v>3.8887108447081118E-5</v>
      </c>
      <c r="I79" s="86">
        <f t="shared" si="16"/>
        <v>-2591651.6399999997</v>
      </c>
      <c r="J79" s="87">
        <f t="shared" si="17"/>
        <v>-0.89133775737264731</v>
      </c>
      <c r="K79" s="82">
        <f>VLOOKUP($C79,'2025'!$C$301:$U$583,VLOOKUP($L$4,Master!$D$9:$G$20,4,FALSE),FALSE)</f>
        <v>605083.21</v>
      </c>
      <c r="L79" s="83">
        <f>VLOOKUP($C79,'2025'!$C$8:$U$290,VLOOKUP($L$4,Master!$D$9:$G$20,4,FALSE),FALSE)</f>
        <v>54991.06</v>
      </c>
      <c r="M79" s="152">
        <f t="shared" si="18"/>
        <v>9.0881814420201809E-2</v>
      </c>
      <c r="N79" s="152">
        <f t="shared" si="19"/>
        <v>6.7683803709675429E-6</v>
      </c>
      <c r="O79" s="83">
        <f t="shared" si="20"/>
        <v>-550092.14999999991</v>
      </c>
      <c r="P79" s="87">
        <f t="shared" si="21"/>
        <v>-0.90911818557979807</v>
      </c>
      <c r="Q79" s="78"/>
    </row>
    <row r="80" spans="2:17" s="79" customFormat="1" ht="12.75" x14ac:dyDescent="0.2">
      <c r="B80" s="72"/>
      <c r="C80" s="80" t="s">
        <v>111</v>
      </c>
      <c r="D80" s="81" t="s">
        <v>329</v>
      </c>
      <c r="E80" s="82">
        <f>IFERROR(VLOOKUP($C80,'2025'!$C$301:$U$583,19,FALSE),0)</f>
        <v>8968958.6500000022</v>
      </c>
      <c r="F80" s="83">
        <f>IFERROR(VLOOKUP($C80,'2025'!$C$8:$U$290,19,FALSE),0)</f>
        <v>7363699.3999999994</v>
      </c>
      <c r="G80" s="84">
        <f t="shared" si="14"/>
        <v>0.82102055404168883</v>
      </c>
      <c r="H80" s="85">
        <f t="shared" si="15"/>
        <v>9.063349292896968E-4</v>
      </c>
      <c r="I80" s="86">
        <f t="shared" si="16"/>
        <v>-1605259.2500000028</v>
      </c>
      <c r="J80" s="87">
        <f t="shared" si="17"/>
        <v>-0.17897944595831117</v>
      </c>
      <c r="K80" s="82">
        <f>VLOOKUP($C80,'2025'!$C$301:$U$583,VLOOKUP($L$4,Master!$D$9:$G$20,4,FALSE),FALSE)</f>
        <v>911917.92</v>
      </c>
      <c r="L80" s="83">
        <f>VLOOKUP($C80,'2025'!$C$8:$U$290,VLOOKUP($L$4,Master!$D$9:$G$20,4,FALSE),FALSE)</f>
        <v>709344.73999999987</v>
      </c>
      <c r="M80" s="152">
        <f t="shared" si="18"/>
        <v>0.77786029251404543</v>
      </c>
      <c r="N80" s="152">
        <f t="shared" si="19"/>
        <v>8.7307191650153222E-5</v>
      </c>
      <c r="O80" s="83">
        <f t="shared" si="20"/>
        <v>-202573.18000000017</v>
      </c>
      <c r="P80" s="87">
        <f t="shared" si="21"/>
        <v>-0.2221397074859546</v>
      </c>
      <c r="Q80" s="78"/>
    </row>
    <row r="81" spans="2:17" s="79" customFormat="1" ht="12.75" x14ac:dyDescent="0.2">
      <c r="B81" s="72"/>
      <c r="C81" s="80" t="s">
        <v>112</v>
      </c>
      <c r="D81" s="81" t="s">
        <v>332</v>
      </c>
      <c r="E81" s="82">
        <f>IFERROR(VLOOKUP($C81,'2025'!$C$301:$U$583,19,FALSE),0)</f>
        <v>11115351.389999999</v>
      </c>
      <c r="F81" s="83">
        <f>IFERROR(VLOOKUP($C81,'2025'!$C$8:$U$290,19,FALSE),0)</f>
        <v>9516550.6400000006</v>
      </c>
      <c r="G81" s="84">
        <f t="shared" si="14"/>
        <v>0.85616282437653113</v>
      </c>
      <c r="H81" s="85">
        <f t="shared" si="15"/>
        <v>1.1713110194837965E-3</v>
      </c>
      <c r="I81" s="86">
        <f t="shared" si="16"/>
        <v>-1598800.7499999981</v>
      </c>
      <c r="J81" s="87">
        <f t="shared" si="17"/>
        <v>-0.14383717562346882</v>
      </c>
      <c r="K81" s="82">
        <f>VLOOKUP($C81,'2025'!$C$301:$U$583,VLOOKUP($L$4,Master!$D$9:$G$20,4,FALSE),FALSE)</f>
        <v>364764.94999999995</v>
      </c>
      <c r="L81" s="83">
        <f>VLOOKUP($C81,'2025'!$C$8:$U$290,VLOOKUP($L$4,Master!$D$9:$G$20,4,FALSE),FALSE)</f>
        <v>555127</v>
      </c>
      <c r="M81" s="152">
        <f t="shared" si="18"/>
        <v>1.5218759368190393</v>
      </c>
      <c r="N81" s="152">
        <f t="shared" si="19"/>
        <v>6.8325845877386236E-5</v>
      </c>
      <c r="O81" s="83">
        <f t="shared" si="20"/>
        <v>190362.05000000005</v>
      </c>
      <c r="P81" s="87">
        <f t="shared" si="21"/>
        <v>0.52187593681903943</v>
      </c>
      <c r="Q81" s="78"/>
    </row>
    <row r="82" spans="2:17" s="79" customFormat="1" ht="12.75" x14ac:dyDescent="0.2">
      <c r="B82" s="72"/>
      <c r="C82" s="80" t="s">
        <v>113</v>
      </c>
      <c r="D82" s="81" t="s">
        <v>333</v>
      </c>
      <c r="E82" s="82">
        <f>IFERROR(VLOOKUP($C82,'2025'!$C$301:$U$583,19,FALSE),0)</f>
        <v>3426284.2499999995</v>
      </c>
      <c r="F82" s="83">
        <f>IFERROR(VLOOKUP($C82,'2025'!$C$8:$U$290,19,FALSE),0)</f>
        <v>2515196.54</v>
      </c>
      <c r="G82" s="84">
        <f t="shared" si="14"/>
        <v>0.73408869681492428</v>
      </c>
      <c r="H82" s="85">
        <f t="shared" si="15"/>
        <v>3.0957408150454786E-4</v>
      </c>
      <c r="I82" s="86">
        <f t="shared" si="16"/>
        <v>-911087.7099999995</v>
      </c>
      <c r="J82" s="87">
        <f t="shared" si="17"/>
        <v>-0.26591130318507566</v>
      </c>
      <c r="K82" s="82">
        <f>VLOOKUP($C82,'2025'!$C$301:$U$583,VLOOKUP($L$4,Master!$D$9:$G$20,4,FALSE),FALSE)</f>
        <v>402131.81999999989</v>
      </c>
      <c r="L82" s="83">
        <f>VLOOKUP($C82,'2025'!$C$8:$U$290,VLOOKUP($L$4,Master!$D$9:$G$20,4,FALSE),FALSE)</f>
        <v>212283.32</v>
      </c>
      <c r="M82" s="152">
        <f t="shared" si="18"/>
        <v>0.52789485795976077</v>
      </c>
      <c r="N82" s="152">
        <f t="shared" si="19"/>
        <v>2.6128142577572095E-5</v>
      </c>
      <c r="O82" s="83">
        <f t="shared" si="20"/>
        <v>-189848.49999999988</v>
      </c>
      <c r="P82" s="87">
        <f t="shared" si="21"/>
        <v>-0.47210514204023929</v>
      </c>
      <c r="Q82" s="78"/>
    </row>
    <row r="83" spans="2:17" s="79" customFormat="1" ht="12.75" x14ac:dyDescent="0.2">
      <c r="B83" s="72"/>
      <c r="C83" s="80" t="s">
        <v>114</v>
      </c>
      <c r="D83" s="81" t="s">
        <v>334</v>
      </c>
      <c r="E83" s="82">
        <f>IFERROR(VLOOKUP($C83,'2025'!$C$301:$U$583,19,FALSE),0)</f>
        <v>42244262.390000001</v>
      </c>
      <c r="F83" s="83">
        <f>IFERROR(VLOOKUP($C83,'2025'!$C$8:$U$290,19,FALSE),0)</f>
        <v>36450317.479999997</v>
      </c>
      <c r="G83" s="84">
        <f t="shared" si="14"/>
        <v>0.86284658360204824</v>
      </c>
      <c r="H83" s="85">
        <f t="shared" si="15"/>
        <v>4.486358570777998E-3</v>
      </c>
      <c r="I83" s="86">
        <f t="shared" si="16"/>
        <v>-5793944.9100000039</v>
      </c>
      <c r="J83" s="87">
        <f t="shared" si="17"/>
        <v>-0.13715341639795178</v>
      </c>
      <c r="K83" s="82">
        <f>VLOOKUP($C83,'2025'!$C$301:$U$583,VLOOKUP($L$4,Master!$D$9:$G$20,4,FALSE),FALSE)</f>
        <v>4353108.5299999984</v>
      </c>
      <c r="L83" s="83">
        <f>VLOOKUP($C83,'2025'!$C$8:$U$290,VLOOKUP($L$4,Master!$D$9:$G$20,4,FALSE),FALSE)</f>
        <v>3306249.33</v>
      </c>
      <c r="M83" s="152">
        <f t="shared" si="18"/>
        <v>0.75951456464146583</v>
      </c>
      <c r="N83" s="152">
        <f t="shared" si="19"/>
        <v>4.0693801986534887E-4</v>
      </c>
      <c r="O83" s="83">
        <f t="shared" si="20"/>
        <v>-1046859.1999999983</v>
      </c>
      <c r="P83" s="87">
        <f t="shared" si="21"/>
        <v>-0.24048543535853417</v>
      </c>
      <c r="Q83" s="78"/>
    </row>
    <row r="84" spans="2:17" s="79" customFormat="1" ht="12.75" x14ac:dyDescent="0.2">
      <c r="B84" s="72"/>
      <c r="C84" s="80" t="s">
        <v>115</v>
      </c>
      <c r="D84" s="81" t="s">
        <v>335</v>
      </c>
      <c r="E84" s="82">
        <f>IFERROR(VLOOKUP($C84,'2025'!$C$301:$U$583,19,FALSE),0)</f>
        <v>1484563.49</v>
      </c>
      <c r="F84" s="83">
        <f>IFERROR(VLOOKUP($C84,'2025'!$C$8:$U$290,19,FALSE),0)</f>
        <v>1186933.3500000001</v>
      </c>
      <c r="G84" s="84">
        <f t="shared" si="14"/>
        <v>0.7995167320193225</v>
      </c>
      <c r="H84" s="85">
        <f t="shared" si="15"/>
        <v>1.4608949868918239E-4</v>
      </c>
      <c r="I84" s="86">
        <f t="shared" si="16"/>
        <v>-297630.1399999999</v>
      </c>
      <c r="J84" s="87">
        <f t="shared" si="17"/>
        <v>-0.20048326798067753</v>
      </c>
      <c r="K84" s="82">
        <f>VLOOKUP($C84,'2025'!$C$301:$U$583,VLOOKUP($L$4,Master!$D$9:$G$20,4,FALSE),FALSE)</f>
        <v>134879.94999999998</v>
      </c>
      <c r="L84" s="83">
        <f>VLOOKUP($C84,'2025'!$C$8:$U$290,VLOOKUP($L$4,Master!$D$9:$G$20,4,FALSE),FALSE)</f>
        <v>150910.74</v>
      </c>
      <c r="M84" s="152">
        <f t="shared" si="18"/>
        <v>1.1188522830858108</v>
      </c>
      <c r="N84" s="152">
        <f t="shared" si="19"/>
        <v>1.8574315359336344E-5</v>
      </c>
      <c r="O84" s="83">
        <f t="shared" si="20"/>
        <v>16030.790000000008</v>
      </c>
      <c r="P84" s="87">
        <f t="shared" si="21"/>
        <v>0.11885228308581083</v>
      </c>
      <c r="Q84" s="78"/>
    </row>
    <row r="85" spans="2:17" s="79" customFormat="1" ht="12.75" x14ac:dyDescent="0.2">
      <c r="B85" s="72"/>
      <c r="C85" s="80" t="s">
        <v>116</v>
      </c>
      <c r="D85" s="81" t="s">
        <v>336</v>
      </c>
      <c r="E85" s="82">
        <f>IFERROR(VLOOKUP($C85,'2025'!$C$301:$U$583,19,FALSE),0)</f>
        <v>1393983.0100000002</v>
      </c>
      <c r="F85" s="83">
        <f>IFERROR(VLOOKUP($C85,'2025'!$C$8:$U$290,19,FALSE),0)</f>
        <v>628887.32999999996</v>
      </c>
      <c r="G85" s="84">
        <f t="shared" si="14"/>
        <v>0.45114418575302423</v>
      </c>
      <c r="H85" s="85">
        <f t="shared" si="15"/>
        <v>7.7404375546174012E-5</v>
      </c>
      <c r="I85" s="86">
        <f t="shared" si="16"/>
        <v>-765095.68000000028</v>
      </c>
      <c r="J85" s="87">
        <f t="shared" si="17"/>
        <v>-0.54885581424697572</v>
      </c>
      <c r="K85" s="82">
        <f>VLOOKUP($C85,'2025'!$C$301:$U$583,VLOOKUP($L$4,Master!$D$9:$G$20,4,FALSE),FALSE)</f>
        <v>215074.32</v>
      </c>
      <c r="L85" s="83">
        <f>VLOOKUP($C85,'2025'!$C$8:$U$290,VLOOKUP($L$4,Master!$D$9:$G$20,4,FALSE),FALSE)</f>
        <v>139612.26999999999</v>
      </c>
      <c r="M85" s="152">
        <f t="shared" si="18"/>
        <v>0.64913500598304807</v>
      </c>
      <c r="N85" s="152">
        <f t="shared" si="19"/>
        <v>1.7183683089837161E-5</v>
      </c>
      <c r="O85" s="83">
        <f t="shared" si="20"/>
        <v>-75462.050000000017</v>
      </c>
      <c r="P85" s="87">
        <f t="shared" si="21"/>
        <v>-0.35086499401695198</v>
      </c>
      <c r="Q85" s="78"/>
    </row>
    <row r="86" spans="2:17" s="79" customFormat="1" ht="12.75" x14ac:dyDescent="0.2">
      <c r="B86" s="72"/>
      <c r="C86" s="80" t="s">
        <v>117</v>
      </c>
      <c r="D86" s="81" t="s">
        <v>337</v>
      </c>
      <c r="E86" s="82">
        <f>IFERROR(VLOOKUP($C86,'2025'!$C$301:$U$583,19,FALSE),0)</f>
        <v>6241291.4499999983</v>
      </c>
      <c r="F86" s="83">
        <f>IFERROR(VLOOKUP($C86,'2025'!$C$8:$U$290,19,FALSE),0)</f>
        <v>52920516.219999991</v>
      </c>
      <c r="G86" s="84">
        <f t="shared" si="14"/>
        <v>8.4790970977649192</v>
      </c>
      <c r="H86" s="85">
        <f t="shared" si="15"/>
        <v>6.5135348037465984E-3</v>
      </c>
      <c r="I86" s="86">
        <f t="shared" si="16"/>
        <v>46679224.769999996</v>
      </c>
      <c r="J86" s="87">
        <f t="shared" si="17"/>
        <v>7.47909709776492</v>
      </c>
      <c r="K86" s="82">
        <f>VLOOKUP($C86,'2025'!$C$301:$U$583,VLOOKUP($L$4,Master!$D$9:$G$20,4,FALSE),FALSE)</f>
        <v>700665.09999999986</v>
      </c>
      <c r="L86" s="83">
        <f>VLOOKUP($C86,'2025'!$C$8:$U$290,VLOOKUP($L$4,Master!$D$9:$G$20,4,FALSE),FALSE)</f>
        <v>843764.83</v>
      </c>
      <c r="M86" s="152">
        <f t="shared" si="18"/>
        <v>1.204234134110576</v>
      </c>
      <c r="N86" s="152">
        <f t="shared" si="19"/>
        <v>1.0385181360542543E-4</v>
      </c>
      <c r="O86" s="83">
        <f t="shared" si="20"/>
        <v>143099.7300000001</v>
      </c>
      <c r="P86" s="87">
        <f t="shared" si="21"/>
        <v>0.20423413411057598</v>
      </c>
      <c r="Q86" s="78"/>
    </row>
    <row r="87" spans="2:17" s="79" customFormat="1" ht="12.75" x14ac:dyDescent="0.2">
      <c r="B87" s="72"/>
      <c r="C87" s="80" t="s">
        <v>118</v>
      </c>
      <c r="D87" s="81" t="s">
        <v>338</v>
      </c>
      <c r="E87" s="82">
        <f>IFERROR(VLOOKUP($C87,'2025'!$C$301:$U$583,19,FALSE),0)</f>
        <v>482231.75</v>
      </c>
      <c r="F87" s="83">
        <f>IFERROR(VLOOKUP($C87,'2025'!$C$8:$U$290,19,FALSE),0)</f>
        <v>47056.39</v>
      </c>
      <c r="G87" s="84">
        <f t="shared" si="14"/>
        <v>9.7580447575258161E-2</v>
      </c>
      <c r="H87" s="85">
        <f t="shared" si="15"/>
        <v>5.7917695422600222E-6</v>
      </c>
      <c r="I87" s="86">
        <f t="shared" si="16"/>
        <v>-435175.36</v>
      </c>
      <c r="J87" s="87">
        <f t="shared" si="17"/>
        <v>-0.90241955242474181</v>
      </c>
      <c r="K87" s="82">
        <f>VLOOKUP($C87,'2025'!$C$301:$U$583,VLOOKUP($L$4,Master!$D$9:$G$20,4,FALSE),FALSE)</f>
        <v>89268.25</v>
      </c>
      <c r="L87" s="83">
        <f>VLOOKUP($C87,'2025'!$C$8:$U$290,VLOOKUP($L$4,Master!$D$9:$G$20,4,FALSE),FALSE)</f>
        <v>0</v>
      </c>
      <c r="M87" s="152">
        <f t="shared" si="18"/>
        <v>0</v>
      </c>
      <c r="N87" s="152">
        <f t="shared" si="19"/>
        <v>0</v>
      </c>
      <c r="O87" s="83">
        <f t="shared" si="20"/>
        <v>-89268.25</v>
      </c>
      <c r="P87" s="87">
        <f t="shared" si="21"/>
        <v>-1</v>
      </c>
      <c r="Q87" s="78"/>
    </row>
    <row r="88" spans="2:17" s="79" customFormat="1" ht="25.5" x14ac:dyDescent="0.2">
      <c r="B88" s="72"/>
      <c r="C88" s="80" t="s">
        <v>119</v>
      </c>
      <c r="D88" s="81" t="s">
        <v>339</v>
      </c>
      <c r="E88" s="82">
        <f>IFERROR(VLOOKUP($C88,'2025'!$C$301:$U$583,19,FALSE),0)</f>
        <v>2422175.64</v>
      </c>
      <c r="F88" s="83">
        <f>IFERROR(VLOOKUP($C88,'2025'!$C$8:$U$290,19,FALSE),0)</f>
        <v>1900944.2899999998</v>
      </c>
      <c r="G88" s="84">
        <f t="shared" si="14"/>
        <v>0.78480860702570676</v>
      </c>
      <c r="H88" s="85">
        <f t="shared" si="15"/>
        <v>2.3397101308355998E-4</v>
      </c>
      <c r="I88" s="86">
        <f t="shared" si="16"/>
        <v>-521231.35000000033</v>
      </c>
      <c r="J88" s="87">
        <f t="shared" si="17"/>
        <v>-0.21519139297429327</v>
      </c>
      <c r="K88" s="82">
        <f>VLOOKUP($C88,'2025'!$C$301:$U$583,VLOOKUP($L$4,Master!$D$9:$G$20,4,FALSE),FALSE)</f>
        <v>280840.69000000012</v>
      </c>
      <c r="L88" s="83">
        <f>VLOOKUP($C88,'2025'!$C$8:$U$290,VLOOKUP($L$4,Master!$D$9:$G$20,4,FALSE),FALSE)</f>
        <v>144604.44999999998</v>
      </c>
      <c r="M88" s="152">
        <f t="shared" si="18"/>
        <v>0.51489849992890957</v>
      </c>
      <c r="N88" s="152">
        <f t="shared" si="19"/>
        <v>1.7798127930877444E-5</v>
      </c>
      <c r="O88" s="83">
        <f t="shared" si="20"/>
        <v>-136236.24000000014</v>
      </c>
      <c r="P88" s="87">
        <f t="shared" si="21"/>
        <v>-0.48510150007109043</v>
      </c>
      <c r="Q88" s="78"/>
    </row>
    <row r="89" spans="2:17" s="79" customFormat="1" ht="12.75" x14ac:dyDescent="0.2">
      <c r="B89" s="72"/>
      <c r="C89" s="80" t="s">
        <v>120</v>
      </c>
      <c r="D89" s="81" t="s">
        <v>340</v>
      </c>
      <c r="E89" s="82">
        <f>IFERROR(VLOOKUP($C89,'2025'!$C$301:$U$583,19,FALSE),0)</f>
        <v>589693.12999999989</v>
      </c>
      <c r="F89" s="83">
        <f>IFERROR(VLOOKUP($C89,'2025'!$C$8:$U$290,19,FALSE),0)</f>
        <v>487675.25</v>
      </c>
      <c r="G89" s="84">
        <f t="shared" si="14"/>
        <v>0.82699835760338614</v>
      </c>
      <c r="H89" s="85">
        <f t="shared" si="15"/>
        <v>6.0023785493618227E-5</v>
      </c>
      <c r="I89" s="86">
        <f t="shared" si="16"/>
        <v>-102017.87999999989</v>
      </c>
      <c r="J89" s="87">
        <f t="shared" si="17"/>
        <v>-0.17300164239661384</v>
      </c>
      <c r="K89" s="82">
        <f>VLOOKUP($C89,'2025'!$C$301:$U$583,VLOOKUP($L$4,Master!$D$9:$G$20,4,FALSE),FALSE)</f>
        <v>61292.049999999988</v>
      </c>
      <c r="L89" s="83">
        <f>VLOOKUP($C89,'2025'!$C$8:$U$290,VLOOKUP($L$4,Master!$D$9:$G$20,4,FALSE),FALSE)</f>
        <v>45911.47</v>
      </c>
      <c r="M89" s="152">
        <f t="shared" si="18"/>
        <v>0.74906076726100712</v>
      </c>
      <c r="N89" s="152">
        <f t="shared" si="19"/>
        <v>5.6508511083486164E-6</v>
      </c>
      <c r="O89" s="83">
        <f t="shared" si="20"/>
        <v>-15380.579999999987</v>
      </c>
      <c r="P89" s="87">
        <f t="shared" si="21"/>
        <v>-0.25093923273899288</v>
      </c>
      <c r="Q89" s="78"/>
    </row>
    <row r="90" spans="2:17" s="79" customFormat="1" ht="12.75" x14ac:dyDescent="0.2">
      <c r="B90" s="72"/>
      <c r="C90" s="80" t="s">
        <v>121</v>
      </c>
      <c r="D90" s="81" t="s">
        <v>341</v>
      </c>
      <c r="E90" s="82">
        <f>IFERROR(VLOOKUP($C90,'2025'!$C$301:$U$583,19,FALSE),0)</f>
        <v>1791845.4999999998</v>
      </c>
      <c r="F90" s="83">
        <f>IFERROR(VLOOKUP($C90,'2025'!$C$8:$U$290,19,FALSE),0)</f>
        <v>738677.01</v>
      </c>
      <c r="G90" s="84">
        <f t="shared" si="14"/>
        <v>0.41224369511768738</v>
      </c>
      <c r="H90" s="85">
        <f t="shared" si="15"/>
        <v>9.0917450490479647E-5</v>
      </c>
      <c r="I90" s="86">
        <f t="shared" si="16"/>
        <v>-1053168.4899999998</v>
      </c>
      <c r="J90" s="87">
        <f t="shared" si="17"/>
        <v>-0.58775630488231256</v>
      </c>
      <c r="K90" s="82">
        <f>VLOOKUP($C90,'2025'!$C$301:$U$583,VLOOKUP($L$4,Master!$D$9:$G$20,4,FALSE),FALSE)</f>
        <v>262002.72000000003</v>
      </c>
      <c r="L90" s="83">
        <f>VLOOKUP($C90,'2025'!$C$8:$U$290,VLOOKUP($L$4,Master!$D$9:$G$20,4,FALSE),FALSE)</f>
        <v>64598.03</v>
      </c>
      <c r="M90" s="152">
        <f t="shared" si="18"/>
        <v>0.24655480675925803</v>
      </c>
      <c r="N90" s="152">
        <f t="shared" si="19"/>
        <v>7.9508203379817092E-6</v>
      </c>
      <c r="O90" s="83">
        <f t="shared" si="20"/>
        <v>-197404.69000000003</v>
      </c>
      <c r="P90" s="87">
        <f t="shared" si="21"/>
        <v>-0.75344519324074199</v>
      </c>
      <c r="Q90" s="78"/>
    </row>
    <row r="91" spans="2:17" s="79" customFormat="1" ht="12.75" x14ac:dyDescent="0.2">
      <c r="B91" s="72"/>
      <c r="C91" s="80" t="s">
        <v>122</v>
      </c>
      <c r="D91" s="81" t="s">
        <v>342</v>
      </c>
      <c r="E91" s="82">
        <f>IFERROR(VLOOKUP($C91,'2025'!$C$301:$U$583,19,FALSE),0)</f>
        <v>30782853.739999995</v>
      </c>
      <c r="F91" s="83">
        <f>IFERROR(VLOOKUP($C91,'2025'!$C$8:$U$290,19,FALSE),0)</f>
        <v>30425737.059999995</v>
      </c>
      <c r="G91" s="84">
        <f t="shared" si="14"/>
        <v>0.98839884427167468</v>
      </c>
      <c r="H91" s="85">
        <f t="shared" si="15"/>
        <v>3.7448443708690774E-3</v>
      </c>
      <c r="I91" s="86">
        <f t="shared" si="16"/>
        <v>-357116.6799999997</v>
      </c>
      <c r="J91" s="87">
        <f t="shared" si="17"/>
        <v>-1.1601155728325263E-2</v>
      </c>
      <c r="K91" s="82">
        <f>VLOOKUP($C91,'2025'!$C$301:$U$583,VLOOKUP($L$4,Master!$D$9:$G$20,4,FALSE),FALSE)</f>
        <v>1616759.14</v>
      </c>
      <c r="L91" s="83">
        <f>VLOOKUP($C91,'2025'!$C$8:$U$290,VLOOKUP($L$4,Master!$D$9:$G$20,4,FALSE),FALSE)</f>
        <v>2962720.4699999997</v>
      </c>
      <c r="M91" s="152">
        <f t="shared" si="18"/>
        <v>1.8325057806693457</v>
      </c>
      <c r="N91" s="152">
        <f t="shared" si="19"/>
        <v>3.6465598360554849E-4</v>
      </c>
      <c r="O91" s="83">
        <f t="shared" si="20"/>
        <v>1345961.3299999998</v>
      </c>
      <c r="P91" s="87">
        <f t="shared" si="21"/>
        <v>0.83250578066934566</v>
      </c>
      <c r="Q91" s="78"/>
    </row>
    <row r="92" spans="2:17" s="79" customFormat="1" ht="12.75" x14ac:dyDescent="0.2">
      <c r="B92" s="72"/>
      <c r="C92" s="80" t="s">
        <v>123</v>
      </c>
      <c r="D92" s="81" t="s">
        <v>343</v>
      </c>
      <c r="E92" s="82">
        <f>IFERROR(VLOOKUP($C92,'2025'!$C$301:$U$583,19,FALSE),0)</f>
        <v>3810316.1200000006</v>
      </c>
      <c r="F92" s="83">
        <f>IFERROR(VLOOKUP($C92,'2025'!$C$8:$U$290,19,FALSE),0)</f>
        <v>1162734.6800000002</v>
      </c>
      <c r="G92" s="84">
        <f t="shared" si="14"/>
        <v>0.3051543870328533</v>
      </c>
      <c r="H92" s="85">
        <f t="shared" si="15"/>
        <v>1.4311109087104758E-4</v>
      </c>
      <c r="I92" s="86">
        <f t="shared" si="16"/>
        <v>-2647581.4400000004</v>
      </c>
      <c r="J92" s="87">
        <f t="shared" si="17"/>
        <v>-0.69484561296714664</v>
      </c>
      <c r="K92" s="82">
        <f>VLOOKUP($C92,'2025'!$C$301:$U$583,VLOOKUP($L$4,Master!$D$9:$G$20,4,FALSE),FALSE)</f>
        <v>769144.93</v>
      </c>
      <c r="L92" s="83">
        <f>VLOOKUP($C92,'2025'!$C$8:$U$290,VLOOKUP($L$4,Master!$D$9:$G$20,4,FALSE),FALSE)</f>
        <v>155065.88</v>
      </c>
      <c r="M92" s="152">
        <f t="shared" si="18"/>
        <v>0.20160814165413532</v>
      </c>
      <c r="N92" s="152">
        <f t="shared" si="19"/>
        <v>1.9085736088717124E-5</v>
      </c>
      <c r="O92" s="83">
        <f t="shared" si="20"/>
        <v>-614079.05000000005</v>
      </c>
      <c r="P92" s="87">
        <f t="shared" si="21"/>
        <v>-0.79839185834586468</v>
      </c>
      <c r="Q92" s="78"/>
    </row>
    <row r="93" spans="2:17" s="79" customFormat="1" ht="12.75" x14ac:dyDescent="0.2">
      <c r="B93" s="72"/>
      <c r="C93" s="80" t="s">
        <v>124</v>
      </c>
      <c r="D93" s="81" t="s">
        <v>344</v>
      </c>
      <c r="E93" s="82">
        <f>IFERROR(VLOOKUP($C93,'2025'!$C$301:$U$583,19,FALSE),0)</f>
        <v>11207448.879999999</v>
      </c>
      <c r="F93" s="83">
        <f>IFERROR(VLOOKUP($C93,'2025'!$C$8:$U$290,19,FALSE),0)</f>
        <v>4956828.21</v>
      </c>
      <c r="G93" s="84">
        <f t="shared" si="14"/>
        <v>0.44227979650619653</v>
      </c>
      <c r="H93" s="85">
        <f t="shared" si="15"/>
        <v>6.1009369084396962E-4</v>
      </c>
      <c r="I93" s="86">
        <f t="shared" si="16"/>
        <v>-6250620.669999999</v>
      </c>
      <c r="J93" s="87">
        <f t="shared" si="17"/>
        <v>-0.55772020349380347</v>
      </c>
      <c r="K93" s="82">
        <f>VLOOKUP($C93,'2025'!$C$301:$U$583,VLOOKUP($L$4,Master!$D$9:$G$20,4,FALSE),FALSE)</f>
        <v>2452013.7000000002</v>
      </c>
      <c r="L93" s="83">
        <f>VLOOKUP($C93,'2025'!$C$8:$U$290,VLOOKUP($L$4,Master!$D$9:$G$20,4,FALSE),FALSE)</f>
        <v>263081.59999999998</v>
      </c>
      <c r="M93" s="152">
        <f t="shared" si="18"/>
        <v>0.10729205958351699</v>
      </c>
      <c r="N93" s="152">
        <f t="shared" si="19"/>
        <v>3.2380469432717516E-5</v>
      </c>
      <c r="O93" s="83">
        <f t="shared" si="20"/>
        <v>-2188932.1</v>
      </c>
      <c r="P93" s="87">
        <f t="shared" si="21"/>
        <v>-0.89270794041648294</v>
      </c>
      <c r="Q93" s="78"/>
    </row>
    <row r="94" spans="2:17" s="79" customFormat="1" ht="12.75" x14ac:dyDescent="0.2">
      <c r="B94" s="72"/>
      <c r="C94" s="80" t="s">
        <v>125</v>
      </c>
      <c r="D94" s="81" t="s">
        <v>345</v>
      </c>
      <c r="E94" s="82">
        <f>IFERROR(VLOOKUP($C94,'2025'!$C$301:$U$583,19,FALSE),0)</f>
        <v>995147653.49000001</v>
      </c>
      <c r="F94" s="83">
        <f>IFERROR(VLOOKUP($C94,'2025'!$C$8:$U$290,19,FALSE),0)</f>
        <v>925149754.08000004</v>
      </c>
      <c r="G94" s="84">
        <f t="shared" si="14"/>
        <v>0.92966079037164373</v>
      </c>
      <c r="H94" s="85">
        <f t="shared" si="15"/>
        <v>0.11386878950361244</v>
      </c>
      <c r="I94" s="86">
        <f t="shared" si="16"/>
        <v>-69997899.409999967</v>
      </c>
      <c r="J94" s="87">
        <f t="shared" si="17"/>
        <v>-7.0339209628356283E-2</v>
      </c>
      <c r="K94" s="82">
        <f>VLOOKUP($C94,'2025'!$C$301:$U$583,VLOOKUP($L$4,Master!$D$9:$G$20,4,FALSE),FALSE)</f>
        <v>27677484.999999993</v>
      </c>
      <c r="L94" s="83">
        <f>VLOOKUP($C94,'2025'!$C$8:$U$290,VLOOKUP($L$4,Master!$D$9:$G$20,4,FALSE),FALSE)</f>
        <v>33130015.739999998</v>
      </c>
      <c r="M94" s="152">
        <f t="shared" si="18"/>
        <v>1.1970023916551669</v>
      </c>
      <c r="N94" s="152">
        <f t="shared" si="19"/>
        <v>4.0776909596662025E-3</v>
      </c>
      <c r="O94" s="83">
        <f t="shared" si="20"/>
        <v>5452530.7400000058</v>
      </c>
      <c r="P94" s="87">
        <f t="shared" si="21"/>
        <v>0.19700239165516692</v>
      </c>
      <c r="Q94" s="78"/>
    </row>
    <row r="95" spans="2:17" s="79" customFormat="1" ht="25.5" x14ac:dyDescent="0.2">
      <c r="B95" s="72"/>
      <c r="C95" s="80" t="s">
        <v>126</v>
      </c>
      <c r="D95" s="81" t="s">
        <v>346</v>
      </c>
      <c r="E95" s="82">
        <f>IFERROR(VLOOKUP($C95,'2025'!$C$301:$U$583,19,FALSE),0)</f>
        <v>1018008.1799999998</v>
      </c>
      <c r="F95" s="83">
        <f>IFERROR(VLOOKUP($C95,'2025'!$C$8:$U$290,19,FALSE),0)</f>
        <v>880584.87</v>
      </c>
      <c r="G95" s="84">
        <f t="shared" si="14"/>
        <v>0.86500765642177857</v>
      </c>
      <c r="H95" s="85">
        <f t="shared" si="15"/>
        <v>1.0838367816657846E-4</v>
      </c>
      <c r="I95" s="86">
        <f t="shared" si="16"/>
        <v>-137423.30999999982</v>
      </c>
      <c r="J95" s="87">
        <f t="shared" si="17"/>
        <v>-0.1349923435782214</v>
      </c>
      <c r="K95" s="82">
        <f>VLOOKUP($C95,'2025'!$C$301:$U$583,VLOOKUP($L$4,Master!$D$9:$G$20,4,FALSE),FALSE)</f>
        <v>119879.84999999996</v>
      </c>
      <c r="L95" s="83">
        <f>VLOOKUP($C95,'2025'!$C$8:$U$290,VLOOKUP($L$4,Master!$D$9:$G$20,4,FALSE),FALSE)</f>
        <v>117336.57999999997</v>
      </c>
      <c r="M95" s="152">
        <f t="shared" si="18"/>
        <v>0.97878484165604152</v>
      </c>
      <c r="N95" s="152">
        <f t="shared" si="19"/>
        <v>1.444195847231282E-5</v>
      </c>
      <c r="O95" s="83">
        <f t="shared" si="20"/>
        <v>-2543.2699999999895</v>
      </c>
      <c r="P95" s="87">
        <f t="shared" si="21"/>
        <v>-2.1215158343958474E-2</v>
      </c>
      <c r="Q95" s="78"/>
    </row>
    <row r="96" spans="2:17" s="79" customFormat="1" ht="12.75" x14ac:dyDescent="0.2">
      <c r="B96" s="72"/>
      <c r="C96" s="80" t="s">
        <v>127</v>
      </c>
      <c r="D96" s="81" t="s">
        <v>347</v>
      </c>
      <c r="E96" s="82">
        <f>IFERROR(VLOOKUP($C96,'2025'!$C$301:$U$583,19,FALSE),0)</f>
        <v>2706237.64</v>
      </c>
      <c r="F96" s="83">
        <f>IFERROR(VLOOKUP($C96,'2025'!$C$8:$U$290,19,FALSE),0)</f>
        <v>2381770.41</v>
      </c>
      <c r="G96" s="84">
        <f t="shared" si="14"/>
        <v>0.88010394016986626</v>
      </c>
      <c r="H96" s="85">
        <f t="shared" si="15"/>
        <v>2.9315179760483468E-4</v>
      </c>
      <c r="I96" s="86">
        <f t="shared" si="16"/>
        <v>-324467.23</v>
      </c>
      <c r="J96" s="87">
        <f t="shared" si="17"/>
        <v>-0.11989605983013375</v>
      </c>
      <c r="K96" s="82">
        <f>VLOOKUP($C96,'2025'!$C$301:$U$583,VLOOKUP($L$4,Master!$D$9:$G$20,4,FALSE),FALSE)</f>
        <v>350272.50000000012</v>
      </c>
      <c r="L96" s="83">
        <f>VLOOKUP($C96,'2025'!$C$8:$U$290,VLOOKUP($L$4,Master!$D$9:$G$20,4,FALSE),FALSE)</f>
        <v>217677.91999999993</v>
      </c>
      <c r="M96" s="152">
        <f t="shared" si="18"/>
        <v>0.62145306868223982</v>
      </c>
      <c r="N96" s="152">
        <f t="shared" si="19"/>
        <v>2.6792117862813388E-5</v>
      </c>
      <c r="O96" s="83">
        <f t="shared" si="20"/>
        <v>-132594.58000000019</v>
      </c>
      <c r="P96" s="87">
        <f t="shared" si="21"/>
        <v>-0.37854693131776018</v>
      </c>
      <c r="Q96" s="78"/>
    </row>
    <row r="97" spans="2:17" s="79" customFormat="1" ht="25.5" x14ac:dyDescent="0.2">
      <c r="B97" s="72"/>
      <c r="C97" s="80" t="s">
        <v>128</v>
      </c>
      <c r="D97" s="81" t="s">
        <v>348</v>
      </c>
      <c r="E97" s="82">
        <f>IFERROR(VLOOKUP($C97,'2025'!$C$301:$U$583,19,FALSE),0)</f>
        <v>471252.31999999995</v>
      </c>
      <c r="F97" s="83">
        <f>IFERROR(VLOOKUP($C97,'2025'!$C$8:$U$290,19,FALSE),0)</f>
        <v>361231.71</v>
      </c>
      <c r="G97" s="84">
        <f t="shared" si="14"/>
        <v>0.76653566395174466</v>
      </c>
      <c r="H97" s="85">
        <f t="shared" si="15"/>
        <v>4.4460929018917626E-5</v>
      </c>
      <c r="I97" s="86">
        <f t="shared" si="16"/>
        <v>-110020.60999999993</v>
      </c>
      <c r="J97" s="87">
        <f t="shared" si="17"/>
        <v>-0.23346433604825528</v>
      </c>
      <c r="K97" s="82">
        <f>VLOOKUP($C97,'2025'!$C$301:$U$583,VLOOKUP($L$4,Master!$D$9:$G$20,4,FALSE),FALSE)</f>
        <v>54606.579999999994</v>
      </c>
      <c r="L97" s="83">
        <f>VLOOKUP($C97,'2025'!$C$8:$U$290,VLOOKUP($L$4,Master!$D$9:$G$20,4,FALSE),FALSE)</f>
        <v>33649.710000000006</v>
      </c>
      <c r="M97" s="152">
        <f t="shared" si="18"/>
        <v>0.61622079243929961</v>
      </c>
      <c r="N97" s="152">
        <f t="shared" si="19"/>
        <v>4.1416556919024712E-6</v>
      </c>
      <c r="O97" s="83">
        <f t="shared" si="20"/>
        <v>-20956.869999999988</v>
      </c>
      <c r="P97" s="87">
        <f t="shared" si="21"/>
        <v>-0.38377920756070039</v>
      </c>
      <c r="Q97" s="78"/>
    </row>
    <row r="98" spans="2:17" s="79" customFormat="1" ht="12.75" x14ac:dyDescent="0.2">
      <c r="B98" s="72"/>
      <c r="C98" s="80" t="s">
        <v>129</v>
      </c>
      <c r="D98" s="81" t="s">
        <v>349</v>
      </c>
      <c r="E98" s="82">
        <f>IFERROR(VLOOKUP($C98,'2025'!$C$301:$U$583,19,FALSE),0)</f>
        <v>493196.36999999994</v>
      </c>
      <c r="F98" s="83">
        <f>IFERROR(VLOOKUP($C98,'2025'!$C$8:$U$290,19,FALSE),0)</f>
        <v>418858.79999999993</v>
      </c>
      <c r="G98" s="84">
        <f t="shared" si="14"/>
        <v>0.84927389064116587</v>
      </c>
      <c r="H98" s="85">
        <f t="shared" si="15"/>
        <v>5.1553755830984517E-5</v>
      </c>
      <c r="I98" s="86">
        <f t="shared" si="16"/>
        <v>-74337.570000000007</v>
      </c>
      <c r="J98" s="87">
        <f t="shared" si="17"/>
        <v>-0.15072610935883413</v>
      </c>
      <c r="K98" s="82">
        <f>VLOOKUP($C98,'2025'!$C$301:$U$583,VLOOKUP($L$4,Master!$D$9:$G$20,4,FALSE),FALSE)</f>
        <v>63836.299999999988</v>
      </c>
      <c r="L98" s="83">
        <f>VLOOKUP($C98,'2025'!$C$8:$U$290,VLOOKUP($L$4,Master!$D$9:$G$20,4,FALSE),FALSE)</f>
        <v>38527.049999999996</v>
      </c>
      <c r="M98" s="152">
        <f t="shared" si="18"/>
        <v>0.60352886993763744</v>
      </c>
      <c r="N98" s="152">
        <f t="shared" si="19"/>
        <v>4.7419658572008804E-6</v>
      </c>
      <c r="O98" s="83">
        <f t="shared" si="20"/>
        <v>-25309.249999999993</v>
      </c>
      <c r="P98" s="87">
        <f t="shared" si="21"/>
        <v>-0.39647113006236262</v>
      </c>
      <c r="Q98" s="78"/>
    </row>
    <row r="99" spans="2:17" s="79" customFormat="1" ht="12.75" x14ac:dyDescent="0.2">
      <c r="B99" s="72"/>
      <c r="C99" s="80" t="s">
        <v>130</v>
      </c>
      <c r="D99" s="81" t="s">
        <v>350</v>
      </c>
      <c r="E99" s="82">
        <f>IFERROR(VLOOKUP($C99,'2025'!$C$301:$U$583,19,FALSE),0)</f>
        <v>25070.369999999995</v>
      </c>
      <c r="F99" s="83">
        <f>IFERROR(VLOOKUP($C99,'2025'!$C$8:$U$290,19,FALSE),0)</f>
        <v>13905.109999999999</v>
      </c>
      <c r="G99" s="84">
        <f t="shared" si="14"/>
        <v>0.55464319034780907</v>
      </c>
      <c r="H99" s="85">
        <f t="shared" si="15"/>
        <v>1.7114613462650927E-6</v>
      </c>
      <c r="I99" s="86">
        <f t="shared" si="16"/>
        <v>-11165.259999999997</v>
      </c>
      <c r="J99" s="87">
        <f t="shared" si="17"/>
        <v>-0.44535680965219093</v>
      </c>
      <c r="K99" s="82">
        <f>VLOOKUP($C99,'2025'!$C$301:$U$583,VLOOKUP($L$4,Master!$D$9:$G$20,4,FALSE),FALSE)</f>
        <v>3607.12</v>
      </c>
      <c r="L99" s="83">
        <f>VLOOKUP($C99,'2025'!$C$8:$U$290,VLOOKUP($L$4,Master!$D$9:$G$20,4,FALSE),FALSE)</f>
        <v>1958.75</v>
      </c>
      <c r="M99" s="152">
        <f t="shared" si="18"/>
        <v>0.54302324291955906</v>
      </c>
      <c r="N99" s="152">
        <f t="shared" si="19"/>
        <v>2.4108582470737383E-7</v>
      </c>
      <c r="O99" s="83">
        <f t="shared" si="20"/>
        <v>-1648.37</v>
      </c>
      <c r="P99" s="87">
        <f t="shared" si="21"/>
        <v>-0.45697675708044089</v>
      </c>
      <c r="Q99" s="78"/>
    </row>
    <row r="100" spans="2:17" s="79" customFormat="1" ht="12.75" x14ac:dyDescent="0.2">
      <c r="B100" s="72"/>
      <c r="C100" s="80" t="s">
        <v>131</v>
      </c>
      <c r="D100" s="81" t="s">
        <v>351</v>
      </c>
      <c r="E100" s="82">
        <f>IFERROR(VLOOKUP($C100,'2025'!$C$301:$U$583,19,FALSE),0)</f>
        <v>2037596.2899999998</v>
      </c>
      <c r="F100" s="83">
        <f>IFERROR(VLOOKUP($C100,'2025'!$C$8:$U$290,19,FALSE),0)</f>
        <v>917384.66999999993</v>
      </c>
      <c r="G100" s="84">
        <f t="shared" si="14"/>
        <v>0.4502288674661849</v>
      </c>
      <c r="H100" s="85">
        <f t="shared" si="15"/>
        <v>1.1291305155882678E-4</v>
      </c>
      <c r="I100" s="86">
        <f t="shared" si="16"/>
        <v>-1120211.6199999999</v>
      </c>
      <c r="J100" s="87">
        <f t="shared" si="17"/>
        <v>-0.54977113253381515</v>
      </c>
      <c r="K100" s="82">
        <f>VLOOKUP($C100,'2025'!$C$301:$U$583,VLOOKUP($L$4,Master!$D$9:$G$20,4,FALSE),FALSE)</f>
        <v>364012.16</v>
      </c>
      <c r="L100" s="83">
        <f>VLOOKUP($C100,'2025'!$C$8:$U$290,VLOOKUP($L$4,Master!$D$9:$G$20,4,FALSE),FALSE)</f>
        <v>72822.059999999983</v>
      </c>
      <c r="M100" s="152">
        <f t="shared" si="18"/>
        <v>0.2000539212755969</v>
      </c>
      <c r="N100" s="152">
        <f t="shared" si="19"/>
        <v>8.9630460201607424E-6</v>
      </c>
      <c r="O100" s="83">
        <f t="shared" si="20"/>
        <v>-291190.09999999998</v>
      </c>
      <c r="P100" s="87">
        <f t="shared" si="21"/>
        <v>-0.79994607872440304</v>
      </c>
      <c r="Q100" s="78"/>
    </row>
    <row r="101" spans="2:17" s="79" customFormat="1" ht="12.75" x14ac:dyDescent="0.2">
      <c r="B101" s="72"/>
      <c r="C101" s="80" t="s">
        <v>132</v>
      </c>
      <c r="D101" s="81" t="s">
        <v>356</v>
      </c>
      <c r="E101" s="82">
        <f>IFERROR(VLOOKUP($C101,'2025'!$C$301:$U$583,19,FALSE),0)</f>
        <v>9499334.2400000021</v>
      </c>
      <c r="F101" s="83">
        <f>IFERROR(VLOOKUP($C101,'2025'!$C$8:$U$290,19,FALSE),0)</f>
        <v>8746565.9300000016</v>
      </c>
      <c r="G101" s="84">
        <f t="shared" si="14"/>
        <v>0.92075567708416584</v>
      </c>
      <c r="H101" s="85">
        <f t="shared" si="15"/>
        <v>1.0765401713294031E-3</v>
      </c>
      <c r="I101" s="86">
        <f t="shared" si="16"/>
        <v>-752768.31000000052</v>
      </c>
      <c r="J101" s="87">
        <f t="shared" si="17"/>
        <v>-7.9244322915834192E-2</v>
      </c>
      <c r="K101" s="82">
        <f>VLOOKUP($C101,'2025'!$C$301:$U$583,VLOOKUP($L$4,Master!$D$9:$G$20,4,FALSE),FALSE)</f>
        <v>34139.469999999994</v>
      </c>
      <c r="L101" s="83">
        <f>VLOOKUP($C101,'2025'!$C$8:$U$290,VLOOKUP($L$4,Master!$D$9:$G$20,4,FALSE),FALSE)</f>
        <v>243126.37999999992</v>
      </c>
      <c r="M101" s="152">
        <f t="shared" si="18"/>
        <v>7.1215628127794588</v>
      </c>
      <c r="N101" s="152">
        <f t="shared" si="19"/>
        <v>2.9924351668369284E-5</v>
      </c>
      <c r="O101" s="83">
        <f t="shared" si="20"/>
        <v>208986.90999999992</v>
      </c>
      <c r="P101" s="87">
        <f t="shared" si="21"/>
        <v>6.1215628127794588</v>
      </c>
      <c r="Q101" s="78"/>
    </row>
    <row r="102" spans="2:17" s="79" customFormat="1" ht="12.75" x14ac:dyDescent="0.2">
      <c r="B102" s="72"/>
      <c r="C102" s="80" t="s">
        <v>133</v>
      </c>
      <c r="D102" s="81" t="s">
        <v>357</v>
      </c>
      <c r="E102" s="82">
        <f>IFERROR(VLOOKUP($C102,'2025'!$C$301:$U$583,19,FALSE),0)</f>
        <v>1559291.76</v>
      </c>
      <c r="F102" s="83">
        <f>IFERROR(VLOOKUP($C102,'2025'!$C$8:$U$290,19,FALSE),0)</f>
        <v>856838.52</v>
      </c>
      <c r="G102" s="84">
        <f t="shared" si="14"/>
        <v>0.54950493677975953</v>
      </c>
      <c r="H102" s="85">
        <f t="shared" si="15"/>
        <v>1.0546094255787906E-4</v>
      </c>
      <c r="I102" s="86">
        <f t="shared" si="16"/>
        <v>-702453.24</v>
      </c>
      <c r="J102" s="87">
        <f t="shared" si="17"/>
        <v>-0.45049506322024047</v>
      </c>
      <c r="K102" s="82">
        <f>VLOOKUP($C102,'2025'!$C$301:$U$583,VLOOKUP($L$4,Master!$D$9:$G$20,4,FALSE),FALSE)</f>
        <v>197755.72</v>
      </c>
      <c r="L102" s="83">
        <f>VLOOKUP($C102,'2025'!$C$8:$U$290,VLOOKUP($L$4,Master!$D$9:$G$20,4,FALSE),FALSE)</f>
        <v>78180.19</v>
      </c>
      <c r="M102" s="152">
        <f t="shared" si="18"/>
        <v>0.39533718670691298</v>
      </c>
      <c r="N102" s="152">
        <f t="shared" si="19"/>
        <v>9.6225325242778196E-6</v>
      </c>
      <c r="O102" s="83">
        <f t="shared" si="20"/>
        <v>-119575.53</v>
      </c>
      <c r="P102" s="87">
        <f t="shared" si="21"/>
        <v>-0.60466281329308702</v>
      </c>
      <c r="Q102" s="78"/>
    </row>
    <row r="103" spans="2:17" s="79" customFormat="1" ht="12.75" x14ac:dyDescent="0.2">
      <c r="B103" s="72"/>
      <c r="C103" s="80" t="s">
        <v>134</v>
      </c>
      <c r="D103" s="81" t="s">
        <v>358</v>
      </c>
      <c r="E103" s="82">
        <f>IFERROR(VLOOKUP($C103,'2025'!$C$301:$U$583,19,FALSE),0)</f>
        <v>1896906.7100000004</v>
      </c>
      <c r="F103" s="83">
        <f>IFERROR(VLOOKUP($C103,'2025'!$C$8:$U$290,19,FALSE),0)</f>
        <v>1624635.59</v>
      </c>
      <c r="G103" s="84">
        <f t="shared" si="14"/>
        <v>0.85646572993565917</v>
      </c>
      <c r="H103" s="85">
        <f t="shared" si="15"/>
        <v>1.9996253277044075E-4</v>
      </c>
      <c r="I103" s="86">
        <f t="shared" si="16"/>
        <v>-272271.12000000034</v>
      </c>
      <c r="J103" s="87">
        <f t="shared" si="17"/>
        <v>-0.14353427006434086</v>
      </c>
      <c r="K103" s="82">
        <f>VLOOKUP($C103,'2025'!$C$301:$U$583,VLOOKUP($L$4,Master!$D$9:$G$20,4,FALSE),FALSE)</f>
        <v>201243.55999999997</v>
      </c>
      <c r="L103" s="83">
        <f>VLOOKUP($C103,'2025'!$C$8:$U$290,VLOOKUP($L$4,Master!$D$9:$G$20,4,FALSE),FALSE)</f>
        <v>140797.78000000003</v>
      </c>
      <c r="M103" s="152">
        <f t="shared" si="18"/>
        <v>0.69963868657461659</v>
      </c>
      <c r="N103" s="152">
        <f t="shared" si="19"/>
        <v>1.7329597400519406E-5</v>
      </c>
      <c r="O103" s="83">
        <f t="shared" si="20"/>
        <v>-60445.779999999941</v>
      </c>
      <c r="P103" s="87">
        <f t="shared" si="21"/>
        <v>-0.30036131342538341</v>
      </c>
      <c r="Q103" s="78"/>
    </row>
    <row r="104" spans="2:17" s="79" customFormat="1" ht="12.75" x14ac:dyDescent="0.2">
      <c r="B104" s="72"/>
      <c r="C104" s="80" t="s">
        <v>135</v>
      </c>
      <c r="D104" s="81" t="s">
        <v>359</v>
      </c>
      <c r="E104" s="82">
        <f>IFERROR(VLOOKUP($C104,'2025'!$C$301:$U$583,19,FALSE),0)</f>
        <v>436683.55000000005</v>
      </c>
      <c r="F104" s="83">
        <f>IFERROR(VLOOKUP($C104,'2025'!$C$8:$U$290,19,FALSE),0)</f>
        <v>93992.7</v>
      </c>
      <c r="G104" s="84">
        <f t="shared" si="14"/>
        <v>0.21524213586703686</v>
      </c>
      <c r="H104" s="85">
        <f t="shared" si="15"/>
        <v>1.1568759461887823E-5</v>
      </c>
      <c r="I104" s="86">
        <f t="shared" si="16"/>
        <v>-342690.85000000003</v>
      </c>
      <c r="J104" s="87">
        <f t="shared" si="17"/>
        <v>-0.78475786413296311</v>
      </c>
      <c r="K104" s="82">
        <f>VLOOKUP($C104,'2025'!$C$301:$U$583,VLOOKUP($L$4,Master!$D$9:$G$20,4,FALSE),FALSE)</f>
        <v>81062.399999999994</v>
      </c>
      <c r="L104" s="83">
        <f>VLOOKUP($C104,'2025'!$C$8:$U$290,VLOOKUP($L$4,Master!$D$9:$G$20,4,FALSE),FALSE)</f>
        <v>11404.699999999999</v>
      </c>
      <c r="M104" s="152">
        <f t="shared" si="18"/>
        <v>0.1406903817306174</v>
      </c>
      <c r="N104" s="152">
        <f t="shared" si="19"/>
        <v>1.4037072138048173E-6</v>
      </c>
      <c r="O104" s="83">
        <f t="shared" si="20"/>
        <v>-69657.7</v>
      </c>
      <c r="P104" s="87">
        <f t="shared" si="21"/>
        <v>-0.85930961826938268</v>
      </c>
      <c r="Q104" s="78"/>
    </row>
    <row r="105" spans="2:17" s="79" customFormat="1" ht="12.75" x14ac:dyDescent="0.2">
      <c r="B105" s="72"/>
      <c r="C105" s="80" t="s">
        <v>136</v>
      </c>
      <c r="D105" s="81" t="s">
        <v>360</v>
      </c>
      <c r="E105" s="82">
        <f>IFERROR(VLOOKUP($C105,'2025'!$C$301:$U$583,19,FALSE),0)</f>
        <v>459166.77</v>
      </c>
      <c r="F105" s="83">
        <f>IFERROR(VLOOKUP($C105,'2025'!$C$8:$U$290,19,FALSE),0)</f>
        <v>376945.9800000001</v>
      </c>
      <c r="G105" s="84">
        <f t="shared" si="14"/>
        <v>0.82093479891848464</v>
      </c>
      <c r="H105" s="85">
        <f t="shared" si="15"/>
        <v>4.6395064433148316E-5</v>
      </c>
      <c r="I105" s="86">
        <f t="shared" si="16"/>
        <v>-82220.789999999921</v>
      </c>
      <c r="J105" s="87">
        <f t="shared" si="17"/>
        <v>-0.17906520108151536</v>
      </c>
      <c r="K105" s="82">
        <f>VLOOKUP($C105,'2025'!$C$301:$U$583,VLOOKUP($L$4,Master!$D$9:$G$20,4,FALSE),FALSE)</f>
        <v>46661.80999999999</v>
      </c>
      <c r="L105" s="83">
        <f>VLOOKUP($C105,'2025'!$C$8:$U$290,VLOOKUP($L$4,Master!$D$9:$G$20,4,FALSE),FALSE)</f>
        <v>29703.080000000009</v>
      </c>
      <c r="M105" s="152">
        <f t="shared" si="18"/>
        <v>0.63656081922240082</v>
      </c>
      <c r="N105" s="152">
        <f t="shared" si="19"/>
        <v>3.6558986793358536E-6</v>
      </c>
      <c r="O105" s="83">
        <f t="shared" si="20"/>
        <v>-16958.729999999981</v>
      </c>
      <c r="P105" s="87">
        <f t="shared" si="21"/>
        <v>-0.36343918077759918</v>
      </c>
      <c r="Q105" s="78"/>
    </row>
    <row r="106" spans="2:17" s="79" customFormat="1" ht="12.75" x14ac:dyDescent="0.2">
      <c r="B106" s="72"/>
      <c r="C106" s="80" t="s">
        <v>137</v>
      </c>
      <c r="D106" s="81" t="s">
        <v>361</v>
      </c>
      <c r="E106" s="82">
        <f>IFERROR(VLOOKUP($C106,'2025'!$C$301:$U$583,19,FALSE),0)</f>
        <v>31121967.72000001</v>
      </c>
      <c r="F106" s="83">
        <f>IFERROR(VLOOKUP($C106,'2025'!$C$8:$U$290,19,FALSE),0)</f>
        <v>23000212.569999997</v>
      </c>
      <c r="G106" s="84">
        <f t="shared" si="14"/>
        <v>0.73903465156604786</v>
      </c>
      <c r="H106" s="85">
        <f t="shared" si="15"/>
        <v>2.8308999187662311E-3</v>
      </c>
      <c r="I106" s="86">
        <f t="shared" si="16"/>
        <v>-8121755.1500000134</v>
      </c>
      <c r="J106" s="87">
        <f t="shared" si="17"/>
        <v>-0.26096534843395214</v>
      </c>
      <c r="K106" s="82">
        <f>VLOOKUP($C106,'2025'!$C$301:$U$583,VLOOKUP($L$4,Master!$D$9:$G$20,4,FALSE),FALSE)</f>
        <v>2725348.8300000005</v>
      </c>
      <c r="L106" s="83">
        <f>VLOOKUP($C106,'2025'!$C$8:$U$290,VLOOKUP($L$4,Master!$D$9:$G$20,4,FALSE),FALSE)</f>
        <v>591082.63</v>
      </c>
      <c r="M106" s="152">
        <f t="shared" si="18"/>
        <v>0.2168832934314687</v>
      </c>
      <c r="N106" s="152">
        <f t="shared" si="19"/>
        <v>7.2751317587110915E-5</v>
      </c>
      <c r="O106" s="83">
        <f t="shared" si="20"/>
        <v>-2134266.2000000007</v>
      </c>
      <c r="P106" s="87">
        <f t="shared" si="21"/>
        <v>-0.78311670656853138</v>
      </c>
      <c r="Q106" s="78"/>
    </row>
    <row r="107" spans="2:17" s="79" customFormat="1" ht="25.5" x14ac:dyDescent="0.2">
      <c r="B107" s="72"/>
      <c r="C107" s="80" t="s">
        <v>493</v>
      </c>
      <c r="D107" s="81" t="s">
        <v>494</v>
      </c>
      <c r="E107" s="82">
        <f>IFERROR(VLOOKUP($C107,'2025'!$C$301:$U$583,19,FALSE),0)</f>
        <v>2072692.4099999997</v>
      </c>
      <c r="F107" s="83">
        <f>IFERROR(VLOOKUP($C107,'2025'!$C$8:$U$290,19,FALSE),0)</f>
        <v>1130771.07</v>
      </c>
      <c r="G107" s="84">
        <f t="shared" si="14"/>
        <v>0.54555662217144907</v>
      </c>
      <c r="H107" s="85">
        <f t="shared" si="15"/>
        <v>1.3917696284170494E-4</v>
      </c>
      <c r="I107" s="86">
        <f t="shared" si="16"/>
        <v>-941921.33999999962</v>
      </c>
      <c r="J107" s="87">
        <f t="shared" si="17"/>
        <v>-0.45444337782855093</v>
      </c>
      <c r="K107" s="82">
        <f>VLOOKUP($C107,'2025'!$C$301:$U$583,VLOOKUP($L$4,Master!$D$9:$G$20,4,FALSE),FALSE)</f>
        <v>321109.63999999996</v>
      </c>
      <c r="L107" s="83">
        <f>VLOOKUP($C107,'2025'!$C$8:$U$290,VLOOKUP($L$4,Master!$D$9:$G$20,4,FALSE),FALSE)</f>
        <v>86646.41</v>
      </c>
      <c r="M107" s="152">
        <f t="shared" si="18"/>
        <v>0.26983434692275204</v>
      </c>
      <c r="N107" s="152">
        <f t="shared" si="19"/>
        <v>1.066456730710057E-5</v>
      </c>
      <c r="O107" s="83">
        <f t="shared" si="20"/>
        <v>-234463.22999999995</v>
      </c>
      <c r="P107" s="87">
        <f t="shared" si="21"/>
        <v>-0.73016565307724801</v>
      </c>
      <c r="Q107" s="78"/>
    </row>
    <row r="108" spans="2:17" s="79" customFormat="1" ht="12.75" x14ac:dyDescent="0.2">
      <c r="B108" s="72"/>
      <c r="C108" s="80" t="s">
        <v>560</v>
      </c>
      <c r="D108" s="81" t="s">
        <v>362</v>
      </c>
      <c r="E108" s="82">
        <f>IFERROR(VLOOKUP($C108,'2025'!$C$301:$U$583,19,FALSE),0)</f>
        <v>0</v>
      </c>
      <c r="F108" s="83">
        <f>IFERROR(VLOOKUP($C108,'2025'!$C$8:$U$290,19,FALSE),0)</f>
        <v>0</v>
      </c>
      <c r="G108" s="84">
        <f t="shared" si="14"/>
        <v>0</v>
      </c>
      <c r="H108" s="85">
        <f t="shared" si="15"/>
        <v>0</v>
      </c>
      <c r="I108" s="86">
        <f t="shared" si="16"/>
        <v>0</v>
      </c>
      <c r="J108" s="87">
        <f t="shared" si="17"/>
        <v>0</v>
      </c>
      <c r="K108" s="82">
        <f>VLOOKUP($C108,'2025'!$C$301:$U$583,VLOOKUP($L$4,Master!$D$9:$G$20,4,FALSE),FALSE)</f>
        <v>0</v>
      </c>
      <c r="L108" s="83">
        <f>VLOOKUP($C108,'2025'!$C$8:$U$290,VLOOKUP($L$4,Master!$D$9:$G$20,4,FALSE),FALSE)</f>
        <v>0</v>
      </c>
      <c r="M108" s="152">
        <f t="shared" si="18"/>
        <v>0</v>
      </c>
      <c r="N108" s="152">
        <f t="shared" si="19"/>
        <v>0</v>
      </c>
      <c r="O108" s="83">
        <f t="shared" si="20"/>
        <v>0</v>
      </c>
      <c r="P108" s="87">
        <f t="shared" si="21"/>
        <v>0</v>
      </c>
      <c r="Q108" s="78"/>
    </row>
    <row r="109" spans="2:17" s="79" customFormat="1" ht="25.5" x14ac:dyDescent="0.2">
      <c r="B109" s="72"/>
      <c r="C109" s="80" t="s">
        <v>561</v>
      </c>
      <c r="D109" s="81" t="s">
        <v>590</v>
      </c>
      <c r="E109" s="82">
        <f>IFERROR(VLOOKUP($C109,'2025'!$C$301:$U$583,19,FALSE),0)</f>
        <v>0</v>
      </c>
      <c r="F109" s="83">
        <f>IFERROR(VLOOKUP($C109,'2025'!$C$8:$U$290,19,FALSE),0)</f>
        <v>0</v>
      </c>
      <c r="G109" s="84">
        <f t="shared" si="14"/>
        <v>0</v>
      </c>
      <c r="H109" s="85">
        <f t="shared" si="15"/>
        <v>0</v>
      </c>
      <c r="I109" s="86">
        <f t="shared" si="16"/>
        <v>0</v>
      </c>
      <c r="J109" s="87">
        <f t="shared" si="17"/>
        <v>0</v>
      </c>
      <c r="K109" s="82">
        <f>VLOOKUP($C109,'2025'!$C$301:$U$583,VLOOKUP($L$4,Master!$D$9:$G$20,4,FALSE),FALSE)</f>
        <v>0</v>
      </c>
      <c r="L109" s="83">
        <f>VLOOKUP($C109,'2025'!$C$8:$U$290,VLOOKUP($L$4,Master!$D$9:$G$20,4,FALSE),FALSE)</f>
        <v>0</v>
      </c>
      <c r="M109" s="152">
        <f t="shared" si="18"/>
        <v>0</v>
      </c>
      <c r="N109" s="152">
        <f t="shared" si="19"/>
        <v>0</v>
      </c>
      <c r="O109" s="83">
        <f t="shared" si="20"/>
        <v>0</v>
      </c>
      <c r="P109" s="87">
        <f t="shared" si="21"/>
        <v>0</v>
      </c>
      <c r="Q109" s="78"/>
    </row>
    <row r="110" spans="2:17" s="79" customFormat="1" ht="12.75" x14ac:dyDescent="0.2">
      <c r="B110" s="72"/>
      <c r="C110" s="80" t="s">
        <v>562</v>
      </c>
      <c r="D110" s="81" t="s">
        <v>591</v>
      </c>
      <c r="E110" s="82">
        <f>IFERROR(VLOOKUP($C110,'2025'!$C$301:$U$583,19,FALSE),0)</f>
        <v>0</v>
      </c>
      <c r="F110" s="83">
        <f>IFERROR(VLOOKUP($C110,'2025'!$C$8:$U$290,19,FALSE),0)</f>
        <v>0</v>
      </c>
      <c r="G110" s="84">
        <f t="shared" si="14"/>
        <v>0</v>
      </c>
      <c r="H110" s="85">
        <f t="shared" si="15"/>
        <v>0</v>
      </c>
      <c r="I110" s="86">
        <f t="shared" si="16"/>
        <v>0</v>
      </c>
      <c r="J110" s="87">
        <f t="shared" si="17"/>
        <v>0</v>
      </c>
      <c r="K110" s="82">
        <f>VLOOKUP($C110,'2025'!$C$301:$U$583,VLOOKUP($L$4,Master!$D$9:$G$20,4,FALSE),FALSE)</f>
        <v>0</v>
      </c>
      <c r="L110" s="83">
        <f>VLOOKUP($C110,'2025'!$C$8:$U$290,VLOOKUP($L$4,Master!$D$9:$G$20,4,FALSE),FALSE)</f>
        <v>0</v>
      </c>
      <c r="M110" s="152">
        <f t="shared" si="18"/>
        <v>0</v>
      </c>
      <c r="N110" s="152">
        <f t="shared" si="19"/>
        <v>0</v>
      </c>
      <c r="O110" s="83">
        <f t="shared" si="20"/>
        <v>0</v>
      </c>
      <c r="P110" s="87">
        <f t="shared" si="21"/>
        <v>0</v>
      </c>
      <c r="Q110" s="78"/>
    </row>
    <row r="111" spans="2:17" s="79" customFormat="1" ht="12.75" x14ac:dyDescent="0.2">
      <c r="B111" s="72"/>
      <c r="C111" s="80" t="s">
        <v>138</v>
      </c>
      <c r="D111" s="81" t="s">
        <v>363</v>
      </c>
      <c r="E111" s="82">
        <f>IFERROR(VLOOKUP($C111,'2025'!$C$301:$U$583,19,FALSE),0)</f>
        <v>4855797.18</v>
      </c>
      <c r="F111" s="83">
        <f>IFERROR(VLOOKUP($C111,'2025'!$C$8:$U$290,19,FALSE),0)</f>
        <v>3800055.4299999997</v>
      </c>
      <c r="G111" s="84">
        <f t="shared" si="14"/>
        <v>0.78258116826864665</v>
      </c>
      <c r="H111" s="85">
        <f t="shared" si="15"/>
        <v>4.6771639937474613E-4</v>
      </c>
      <c r="I111" s="86">
        <f t="shared" si="16"/>
        <v>-1055741.75</v>
      </c>
      <c r="J111" s="87">
        <f t="shared" si="17"/>
        <v>-0.21741883173135335</v>
      </c>
      <c r="K111" s="82">
        <f>VLOOKUP($C111,'2025'!$C$301:$U$583,VLOOKUP($L$4,Master!$D$9:$G$20,4,FALSE),FALSE)</f>
        <v>550904.31999999983</v>
      </c>
      <c r="L111" s="83">
        <f>VLOOKUP($C111,'2025'!$C$8:$U$290,VLOOKUP($L$4,Master!$D$9:$G$20,4,FALSE),FALSE)</f>
        <v>406935.85999999987</v>
      </c>
      <c r="M111" s="152">
        <f t="shared" si="18"/>
        <v>0.73866884906620445</v>
      </c>
      <c r="N111" s="152">
        <f t="shared" si="19"/>
        <v>5.0086262877398534E-5</v>
      </c>
      <c r="O111" s="83">
        <f t="shared" si="20"/>
        <v>-143968.45999999996</v>
      </c>
      <c r="P111" s="87">
        <f t="shared" si="21"/>
        <v>-0.26133115093379555</v>
      </c>
      <c r="Q111" s="78"/>
    </row>
    <row r="112" spans="2:17" s="79" customFormat="1" ht="12.75" x14ac:dyDescent="0.2">
      <c r="B112" s="72"/>
      <c r="C112" s="80" t="s">
        <v>139</v>
      </c>
      <c r="D112" s="81" t="s">
        <v>352</v>
      </c>
      <c r="E112" s="82">
        <f>IFERROR(VLOOKUP($C112,'2025'!$C$301:$U$583,19,FALSE),0)</f>
        <v>4725765.95</v>
      </c>
      <c r="F112" s="83">
        <f>IFERROR(VLOOKUP($C112,'2025'!$C$8:$U$290,19,FALSE),0)</f>
        <v>3951215.3000000003</v>
      </c>
      <c r="G112" s="84">
        <f t="shared" si="14"/>
        <v>0.83610050556989601</v>
      </c>
      <c r="H112" s="85">
        <f t="shared" si="15"/>
        <v>4.8632137802011153E-4</v>
      </c>
      <c r="I112" s="86">
        <f t="shared" si="16"/>
        <v>-774550.64999999991</v>
      </c>
      <c r="J112" s="87">
        <f t="shared" si="17"/>
        <v>-0.16389949443010393</v>
      </c>
      <c r="K112" s="82">
        <f>VLOOKUP($C112,'2025'!$C$301:$U$583,VLOOKUP($L$4,Master!$D$9:$G$20,4,FALSE),FALSE)</f>
        <v>494140.11999999988</v>
      </c>
      <c r="L112" s="83">
        <f>VLOOKUP($C112,'2025'!$C$8:$U$290,VLOOKUP($L$4,Master!$D$9:$G$20,4,FALSE),FALSE)</f>
        <v>246937.48000000007</v>
      </c>
      <c r="M112" s="152">
        <f t="shared" si="18"/>
        <v>0.49973169553607616</v>
      </c>
      <c r="N112" s="152">
        <f t="shared" si="19"/>
        <v>3.0393427449628917E-5</v>
      </c>
      <c r="O112" s="83">
        <f t="shared" si="20"/>
        <v>-247202.63999999981</v>
      </c>
      <c r="P112" s="87">
        <f t="shared" si="21"/>
        <v>-0.5002683044639239</v>
      </c>
      <c r="Q112" s="78"/>
    </row>
    <row r="113" spans="2:17" s="79" customFormat="1" ht="12.75" x14ac:dyDescent="0.2">
      <c r="B113" s="72"/>
      <c r="C113" s="80" t="s">
        <v>140</v>
      </c>
      <c r="D113" s="81" t="s">
        <v>353</v>
      </c>
      <c r="E113" s="82">
        <f>IFERROR(VLOOKUP($C113,'2025'!$C$301:$U$583,19,FALSE),0)</f>
        <v>742107.75000000012</v>
      </c>
      <c r="F113" s="83">
        <f>IFERROR(VLOOKUP($C113,'2025'!$C$8:$U$290,19,FALSE),0)</f>
        <v>681225.34</v>
      </c>
      <c r="G113" s="84">
        <f t="shared" si="14"/>
        <v>0.91796014797042591</v>
      </c>
      <c r="H113" s="85">
        <f t="shared" si="15"/>
        <v>8.3846214629463233E-5</v>
      </c>
      <c r="I113" s="86">
        <f t="shared" si="16"/>
        <v>-60882.410000000149</v>
      </c>
      <c r="J113" s="87">
        <f t="shared" si="17"/>
        <v>-8.2039852029574062E-2</v>
      </c>
      <c r="K113" s="82">
        <f>VLOOKUP($C113,'2025'!$C$301:$U$583,VLOOKUP($L$4,Master!$D$9:$G$20,4,FALSE),FALSE)</f>
        <v>110646.81000000001</v>
      </c>
      <c r="L113" s="83">
        <f>VLOOKUP($C113,'2025'!$C$8:$U$290,VLOOKUP($L$4,Master!$D$9:$G$20,4,FALSE),FALSE)</f>
        <v>67691.98000000001</v>
      </c>
      <c r="M113" s="152">
        <f t="shared" si="18"/>
        <v>0.61178428912681715</v>
      </c>
      <c r="N113" s="152">
        <f t="shared" si="19"/>
        <v>8.3316282447351911E-6</v>
      </c>
      <c r="O113" s="83">
        <f t="shared" si="20"/>
        <v>-42954.83</v>
      </c>
      <c r="P113" s="87">
        <f t="shared" si="21"/>
        <v>-0.38821571087318285</v>
      </c>
      <c r="Q113" s="78"/>
    </row>
    <row r="114" spans="2:17" s="79" customFormat="1" ht="12.75" x14ac:dyDescent="0.2">
      <c r="B114" s="72"/>
      <c r="C114" s="80" t="s">
        <v>141</v>
      </c>
      <c r="D114" s="81" t="s">
        <v>354</v>
      </c>
      <c r="E114" s="82">
        <f>IFERROR(VLOOKUP($C114,'2025'!$C$301:$U$583,19,FALSE),0)</f>
        <v>2377547.9900000002</v>
      </c>
      <c r="F114" s="83">
        <f>IFERROR(VLOOKUP($C114,'2025'!$C$8:$U$290,19,FALSE),0)</f>
        <v>1622105.2100000002</v>
      </c>
      <c r="G114" s="84">
        <f t="shared" si="14"/>
        <v>0.68225971329394708</v>
      </c>
      <c r="H114" s="85">
        <f t="shared" si="15"/>
        <v>1.9965108988639584E-4</v>
      </c>
      <c r="I114" s="86">
        <f t="shared" si="16"/>
        <v>-755442.78</v>
      </c>
      <c r="J114" s="87">
        <f t="shared" si="17"/>
        <v>-0.31774028670605298</v>
      </c>
      <c r="K114" s="82">
        <f>VLOOKUP($C114,'2025'!$C$301:$U$583,VLOOKUP($L$4,Master!$D$9:$G$20,4,FALSE),FALSE)</f>
        <v>337854.68000000005</v>
      </c>
      <c r="L114" s="83">
        <f>VLOOKUP($C114,'2025'!$C$8:$U$290,VLOOKUP($L$4,Master!$D$9:$G$20,4,FALSE),FALSE)</f>
        <v>179387.78</v>
      </c>
      <c r="M114" s="152">
        <f t="shared" si="18"/>
        <v>0.53096135888956741</v>
      </c>
      <c r="N114" s="152">
        <f t="shared" si="19"/>
        <v>2.2079311236107179E-5</v>
      </c>
      <c r="O114" s="83">
        <f t="shared" si="20"/>
        <v>-158466.90000000005</v>
      </c>
      <c r="P114" s="87">
        <f t="shared" si="21"/>
        <v>-0.46903864111043253</v>
      </c>
      <c r="Q114" s="78"/>
    </row>
    <row r="115" spans="2:17" s="79" customFormat="1" ht="12.75" x14ac:dyDescent="0.2">
      <c r="B115" s="72"/>
      <c r="C115" s="80" t="s">
        <v>142</v>
      </c>
      <c r="D115" s="81" t="s">
        <v>355</v>
      </c>
      <c r="E115" s="82">
        <f>IFERROR(VLOOKUP($C115,'2025'!$C$301:$U$583,19,FALSE),0)</f>
        <v>6598378.7399999993</v>
      </c>
      <c r="F115" s="83">
        <f>IFERROR(VLOOKUP($C115,'2025'!$C$8:$U$290,19,FALSE),0)</f>
        <v>5272652.67</v>
      </c>
      <c r="G115" s="84">
        <f t="shared" si="14"/>
        <v>0.79908305930314039</v>
      </c>
      <c r="H115" s="85">
        <f t="shared" si="15"/>
        <v>6.4896582889214366E-4</v>
      </c>
      <c r="I115" s="86">
        <f t="shared" si="16"/>
        <v>-1325726.0699999994</v>
      </c>
      <c r="J115" s="87">
        <f t="shared" si="17"/>
        <v>-0.20091694069685964</v>
      </c>
      <c r="K115" s="82">
        <f>VLOOKUP($C115,'2025'!$C$301:$U$583,VLOOKUP($L$4,Master!$D$9:$G$20,4,FALSE),FALSE)</f>
        <v>703370</v>
      </c>
      <c r="L115" s="83">
        <f>VLOOKUP($C115,'2025'!$C$8:$U$290,VLOOKUP($L$4,Master!$D$9:$G$20,4,FALSE),FALSE)</f>
        <v>420347.36999999994</v>
      </c>
      <c r="M115" s="152">
        <f t="shared" si="18"/>
        <v>0.59761913359967012</v>
      </c>
      <c r="N115" s="152">
        <f t="shared" si="19"/>
        <v>5.1736971211244715E-5</v>
      </c>
      <c r="O115" s="83">
        <f t="shared" si="20"/>
        <v>-283022.63000000006</v>
      </c>
      <c r="P115" s="87">
        <f t="shared" si="21"/>
        <v>-0.40238086640032994</v>
      </c>
      <c r="Q115" s="78"/>
    </row>
    <row r="116" spans="2:17" s="79" customFormat="1" ht="12.75" x14ac:dyDescent="0.2">
      <c r="B116" s="72"/>
      <c r="C116" s="80" t="s">
        <v>563</v>
      </c>
      <c r="D116" s="81" t="s">
        <v>496</v>
      </c>
      <c r="E116" s="82">
        <f>IFERROR(VLOOKUP($C116,'2025'!$C$301:$U$583,19,FALSE),0)</f>
        <v>0</v>
      </c>
      <c r="F116" s="83">
        <f>IFERROR(VLOOKUP($C116,'2025'!$C$8:$U$290,19,FALSE),0)</f>
        <v>0</v>
      </c>
      <c r="G116" s="84">
        <f t="shared" si="14"/>
        <v>0</v>
      </c>
      <c r="H116" s="85">
        <f t="shared" si="15"/>
        <v>0</v>
      </c>
      <c r="I116" s="86">
        <f t="shared" si="16"/>
        <v>0</v>
      </c>
      <c r="J116" s="87">
        <f t="shared" si="17"/>
        <v>0</v>
      </c>
      <c r="K116" s="82">
        <f>VLOOKUP($C116,'2025'!$C$301:$U$583,VLOOKUP($L$4,Master!$D$9:$G$20,4,FALSE),FALSE)</f>
        <v>0</v>
      </c>
      <c r="L116" s="83">
        <f>VLOOKUP($C116,'2025'!$C$8:$U$290,VLOOKUP($L$4,Master!$D$9:$G$20,4,FALSE),FALSE)</f>
        <v>0</v>
      </c>
      <c r="M116" s="152">
        <f t="shared" si="18"/>
        <v>0</v>
      </c>
      <c r="N116" s="152">
        <f t="shared" si="19"/>
        <v>0</v>
      </c>
      <c r="O116" s="83">
        <f t="shared" si="20"/>
        <v>0</v>
      </c>
      <c r="P116" s="87">
        <f t="shared" si="21"/>
        <v>0</v>
      </c>
      <c r="Q116" s="78"/>
    </row>
    <row r="117" spans="2:17" s="79" customFormat="1" ht="12.75" x14ac:dyDescent="0.2">
      <c r="B117" s="72"/>
      <c r="C117" s="80" t="s">
        <v>143</v>
      </c>
      <c r="D117" s="81" t="s">
        <v>364</v>
      </c>
      <c r="E117" s="82">
        <f>IFERROR(VLOOKUP($C117,'2025'!$C$301:$U$583,19,FALSE),0)</f>
        <v>1958770.3500000006</v>
      </c>
      <c r="F117" s="83">
        <f>IFERROR(VLOOKUP($C117,'2025'!$C$8:$U$290,19,FALSE),0)</f>
        <v>7022671.7600000007</v>
      </c>
      <c r="G117" s="84">
        <f t="shared" si="14"/>
        <v>3.5852450799043383</v>
      </c>
      <c r="H117" s="85">
        <f t="shared" si="15"/>
        <v>8.6436074685834567E-4</v>
      </c>
      <c r="I117" s="86">
        <f t="shared" si="16"/>
        <v>5063901.41</v>
      </c>
      <c r="J117" s="87">
        <f t="shared" si="17"/>
        <v>2.5852450799043383</v>
      </c>
      <c r="K117" s="82">
        <f>VLOOKUP($C117,'2025'!$C$301:$U$583,VLOOKUP($L$4,Master!$D$9:$G$20,4,FALSE),FALSE)</f>
        <v>251617.70000000007</v>
      </c>
      <c r="L117" s="83">
        <f>VLOOKUP($C117,'2025'!$C$8:$U$290,VLOOKUP($L$4,Master!$D$9:$G$20,4,FALSE),FALSE)</f>
        <v>112584.06999999998</v>
      </c>
      <c r="M117" s="152">
        <f t="shared" si="18"/>
        <v>0.44744097891364537</v>
      </c>
      <c r="N117" s="152">
        <f t="shared" si="19"/>
        <v>1.3857012566617842E-5</v>
      </c>
      <c r="O117" s="83">
        <f t="shared" si="20"/>
        <v>-139033.63000000009</v>
      </c>
      <c r="P117" s="87">
        <f t="shared" si="21"/>
        <v>-0.55255902108635468</v>
      </c>
      <c r="Q117" s="78"/>
    </row>
    <row r="118" spans="2:17" s="79" customFormat="1" ht="12.75" x14ac:dyDescent="0.2">
      <c r="B118" s="72"/>
      <c r="C118" s="80" t="s">
        <v>144</v>
      </c>
      <c r="D118" s="81" t="s">
        <v>365</v>
      </c>
      <c r="E118" s="82">
        <f>IFERROR(VLOOKUP($C118,'2025'!$C$301:$U$583,19,FALSE),0)</f>
        <v>743820.89999999991</v>
      </c>
      <c r="F118" s="83">
        <f>IFERROR(VLOOKUP($C118,'2025'!$C$8:$U$290,19,FALSE),0)</f>
        <v>527429.99</v>
      </c>
      <c r="G118" s="84">
        <f t="shared" si="14"/>
        <v>0.70908197121108063</v>
      </c>
      <c r="H118" s="85">
        <f t="shared" si="15"/>
        <v>6.4916857237805697E-5</v>
      </c>
      <c r="I118" s="86">
        <f t="shared" si="16"/>
        <v>-216390.90999999992</v>
      </c>
      <c r="J118" s="87">
        <f t="shared" si="17"/>
        <v>-0.29091802878891942</v>
      </c>
      <c r="K118" s="82">
        <f>VLOOKUP($C118,'2025'!$C$301:$U$583,VLOOKUP($L$4,Master!$D$9:$G$20,4,FALSE),FALSE)</f>
        <v>104194.14</v>
      </c>
      <c r="L118" s="83">
        <f>VLOOKUP($C118,'2025'!$C$8:$U$290,VLOOKUP($L$4,Master!$D$9:$G$20,4,FALSE),FALSE)</f>
        <v>53667.78</v>
      </c>
      <c r="M118" s="152">
        <f t="shared" si="18"/>
        <v>0.51507484010137228</v>
      </c>
      <c r="N118" s="152">
        <f t="shared" si="19"/>
        <v>6.6055091264908242E-6</v>
      </c>
      <c r="O118" s="83">
        <f t="shared" si="20"/>
        <v>-50526.36</v>
      </c>
      <c r="P118" s="87">
        <f t="shared" si="21"/>
        <v>-0.48492515989862772</v>
      </c>
      <c r="Q118" s="78"/>
    </row>
    <row r="119" spans="2:17" s="79" customFormat="1" ht="12.75" x14ac:dyDescent="0.2">
      <c r="B119" s="72"/>
      <c r="C119" s="80" t="s">
        <v>530</v>
      </c>
      <c r="D119" s="81" t="s">
        <v>531</v>
      </c>
      <c r="E119" s="82">
        <f>IFERROR(VLOOKUP($C119,'2025'!$C$301:$U$583,19,FALSE),0)</f>
        <v>31997.73</v>
      </c>
      <c r="F119" s="83">
        <f>IFERROR(VLOOKUP($C119,'2025'!$C$8:$U$290,19,FALSE),0)</f>
        <v>1950.04</v>
      </c>
      <c r="G119" s="84">
        <f t="shared" si="14"/>
        <v>6.0943073149251528E-2</v>
      </c>
      <c r="H119" s="85">
        <f t="shared" si="15"/>
        <v>2.4001378512437383E-7</v>
      </c>
      <c r="I119" s="86">
        <f t="shared" si="16"/>
        <v>-30047.69</v>
      </c>
      <c r="J119" s="87">
        <f t="shared" si="17"/>
        <v>-0.93905692685074849</v>
      </c>
      <c r="K119" s="82">
        <f>VLOOKUP($C119,'2025'!$C$301:$U$583,VLOOKUP($L$4,Master!$D$9:$G$20,4,FALSE),FALSE)</f>
        <v>7502.25</v>
      </c>
      <c r="L119" s="83">
        <f>VLOOKUP($C119,'2025'!$C$8:$U$290,VLOOKUP($L$4,Master!$D$9:$G$20,4,FALSE),FALSE)</f>
        <v>0</v>
      </c>
      <c r="M119" s="152">
        <f t="shared" si="18"/>
        <v>0</v>
      </c>
      <c r="N119" s="152">
        <f t="shared" si="19"/>
        <v>0</v>
      </c>
      <c r="O119" s="83">
        <f t="shared" si="20"/>
        <v>-7502.25</v>
      </c>
      <c r="P119" s="87">
        <f t="shared" si="21"/>
        <v>-1</v>
      </c>
      <c r="Q119" s="78"/>
    </row>
    <row r="120" spans="2:17" s="79" customFormat="1" ht="12.75" x14ac:dyDescent="0.2">
      <c r="B120" s="72"/>
      <c r="C120" s="80" t="s">
        <v>495</v>
      </c>
      <c r="D120" s="81" t="s">
        <v>496</v>
      </c>
      <c r="E120" s="82">
        <f>IFERROR(VLOOKUP($C120,'2025'!$C$301:$U$583,19,FALSE),0)</f>
        <v>1591612.86</v>
      </c>
      <c r="F120" s="83">
        <f>IFERROR(VLOOKUP($C120,'2025'!$C$8:$U$290,19,FALSE),0)</f>
        <v>4555371.3400000008</v>
      </c>
      <c r="G120" s="84">
        <f t="shared" si="14"/>
        <v>2.8621101616381766</v>
      </c>
      <c r="H120" s="85">
        <f t="shared" si="15"/>
        <v>5.6068179009686526E-4</v>
      </c>
      <c r="I120" s="86">
        <f t="shared" si="16"/>
        <v>2963758.4800000004</v>
      </c>
      <c r="J120" s="87">
        <f t="shared" si="17"/>
        <v>1.8621101616381763</v>
      </c>
      <c r="K120" s="82">
        <f>VLOOKUP($C120,'2025'!$C$301:$U$583,VLOOKUP($L$4,Master!$D$9:$G$20,4,FALSE),FALSE)</f>
        <v>154360.72</v>
      </c>
      <c r="L120" s="83">
        <f>VLOOKUP($C120,'2025'!$C$8:$U$290,VLOOKUP($L$4,Master!$D$9:$G$20,4,FALSE),FALSE)</f>
        <v>278593.17000000004</v>
      </c>
      <c r="M120" s="152">
        <f t="shared" si="18"/>
        <v>1.804819062777111</v>
      </c>
      <c r="N120" s="152">
        <f t="shared" si="19"/>
        <v>3.4289656233460933E-5</v>
      </c>
      <c r="O120" s="83">
        <f t="shared" si="20"/>
        <v>124232.45000000004</v>
      </c>
      <c r="P120" s="87">
        <f t="shared" si="21"/>
        <v>0.80481906277711091</v>
      </c>
      <c r="Q120" s="78"/>
    </row>
    <row r="121" spans="2:17" s="79" customFormat="1" ht="12.75" x14ac:dyDescent="0.2">
      <c r="B121" s="72"/>
      <c r="C121" s="80" t="s">
        <v>497</v>
      </c>
      <c r="D121" s="81" t="s">
        <v>498</v>
      </c>
      <c r="E121" s="82">
        <f>IFERROR(VLOOKUP($C121,'2025'!$C$301:$U$583,19,FALSE),0)</f>
        <v>2765807.6700000004</v>
      </c>
      <c r="F121" s="83">
        <f>IFERROR(VLOOKUP($C121,'2025'!$C$8:$U$290,19,FALSE),0)</f>
        <v>2348805.41</v>
      </c>
      <c r="G121" s="84">
        <f t="shared" si="14"/>
        <v>0.84922948022629496</v>
      </c>
      <c r="H121" s="85">
        <f t="shared" si="15"/>
        <v>2.8909441702462864E-4</v>
      </c>
      <c r="I121" s="86">
        <f t="shared" si="16"/>
        <v>-417002.26000000024</v>
      </c>
      <c r="J121" s="87">
        <f t="shared" si="17"/>
        <v>-0.15077051977370509</v>
      </c>
      <c r="K121" s="82">
        <f>VLOOKUP($C121,'2025'!$C$301:$U$583,VLOOKUP($L$4,Master!$D$9:$G$20,4,FALSE),FALSE)</f>
        <v>254798.63000000006</v>
      </c>
      <c r="L121" s="83">
        <f>VLOOKUP($C121,'2025'!$C$8:$U$290,VLOOKUP($L$4,Master!$D$9:$G$20,4,FALSE),FALSE)</f>
        <v>128610.97</v>
      </c>
      <c r="M121" s="152">
        <f t="shared" si="18"/>
        <v>0.5047553434647587</v>
      </c>
      <c r="N121" s="152">
        <f t="shared" si="19"/>
        <v>1.5829626940071635E-5</v>
      </c>
      <c r="O121" s="83">
        <f t="shared" si="20"/>
        <v>-126187.66000000006</v>
      </c>
      <c r="P121" s="87">
        <f t="shared" si="21"/>
        <v>-0.4952446565352413</v>
      </c>
      <c r="Q121" s="78"/>
    </row>
    <row r="122" spans="2:17" s="79" customFormat="1" ht="12.75" x14ac:dyDescent="0.2">
      <c r="B122" s="72"/>
      <c r="C122" s="80" t="s">
        <v>499</v>
      </c>
      <c r="D122" s="81" t="s">
        <v>500</v>
      </c>
      <c r="E122" s="82">
        <f>IFERROR(VLOOKUP($C122,'2025'!$C$301:$U$583,19,FALSE),0)</f>
        <v>2924798.76</v>
      </c>
      <c r="F122" s="83">
        <f>IFERROR(VLOOKUP($C122,'2025'!$C$8:$U$290,19,FALSE),0)</f>
        <v>2085144.4500000004</v>
      </c>
      <c r="G122" s="84">
        <f t="shared" si="14"/>
        <v>0.71291894625940033</v>
      </c>
      <c r="H122" s="85">
        <f t="shared" si="15"/>
        <v>2.5664263911282881E-4</v>
      </c>
      <c r="I122" s="86">
        <f t="shared" si="16"/>
        <v>-839654.30999999936</v>
      </c>
      <c r="J122" s="87">
        <f t="shared" si="17"/>
        <v>-0.28708105374059972</v>
      </c>
      <c r="K122" s="82">
        <f>VLOOKUP($C122,'2025'!$C$301:$U$583,VLOOKUP($L$4,Master!$D$9:$G$20,4,FALSE),FALSE)</f>
        <v>408507.07</v>
      </c>
      <c r="L122" s="83">
        <f>VLOOKUP($C122,'2025'!$C$8:$U$290,VLOOKUP($L$4,Master!$D$9:$G$20,4,FALSE),FALSE)</f>
        <v>185174.32</v>
      </c>
      <c r="M122" s="152">
        <f t="shared" si="18"/>
        <v>0.45329526365357642</v>
      </c>
      <c r="N122" s="152">
        <f t="shared" si="19"/>
        <v>2.2791527071768804E-5</v>
      </c>
      <c r="O122" s="83">
        <f t="shared" si="20"/>
        <v>-223332.75</v>
      </c>
      <c r="P122" s="87">
        <f t="shared" si="21"/>
        <v>-0.54670473634642358</v>
      </c>
      <c r="Q122" s="78"/>
    </row>
    <row r="123" spans="2:17" s="79" customFormat="1" ht="12.75" x14ac:dyDescent="0.2">
      <c r="B123" s="72"/>
      <c r="C123" s="80" t="s">
        <v>145</v>
      </c>
      <c r="D123" s="81" t="s">
        <v>366</v>
      </c>
      <c r="E123" s="82">
        <f>IFERROR(VLOOKUP($C123,'2025'!$C$301:$U$583,19,FALSE),0)</f>
        <v>3289061.6999999997</v>
      </c>
      <c r="F123" s="83">
        <f>IFERROR(VLOOKUP($C123,'2025'!$C$8:$U$290,19,FALSE),0)</f>
        <v>2616020.8099999996</v>
      </c>
      <c r="G123" s="84">
        <f t="shared" si="14"/>
        <v>0.79536994091658419</v>
      </c>
      <c r="H123" s="85">
        <f t="shared" si="15"/>
        <v>3.2198368062820774E-4</v>
      </c>
      <c r="I123" s="86">
        <f t="shared" si="16"/>
        <v>-673040.89000000013</v>
      </c>
      <c r="J123" s="87">
        <f t="shared" si="17"/>
        <v>-0.20463005908341586</v>
      </c>
      <c r="K123" s="82">
        <f>VLOOKUP($C123,'2025'!$C$301:$U$583,VLOOKUP($L$4,Master!$D$9:$G$20,4,FALSE),FALSE)</f>
        <v>225297.61999999991</v>
      </c>
      <c r="L123" s="83">
        <f>VLOOKUP($C123,'2025'!$C$8:$U$290,VLOOKUP($L$4,Master!$D$9:$G$20,4,FALSE),FALSE)</f>
        <v>38101.540000000008</v>
      </c>
      <c r="M123" s="152">
        <f t="shared" si="18"/>
        <v>0.16911647801694499</v>
      </c>
      <c r="N123" s="152">
        <f t="shared" si="19"/>
        <v>4.6895934619124407E-6</v>
      </c>
      <c r="O123" s="83">
        <f t="shared" si="20"/>
        <v>-187196.0799999999</v>
      </c>
      <c r="P123" s="87">
        <f t="shared" si="21"/>
        <v>-0.83088352198305504</v>
      </c>
      <c r="Q123" s="78"/>
    </row>
    <row r="124" spans="2:17" s="79" customFormat="1" ht="12.75" x14ac:dyDescent="0.2">
      <c r="B124" s="72"/>
      <c r="C124" s="80" t="s">
        <v>146</v>
      </c>
      <c r="D124" s="81" t="s">
        <v>367</v>
      </c>
      <c r="E124" s="82">
        <f>IFERROR(VLOOKUP($C124,'2025'!$C$301:$U$583,19,FALSE),0)</f>
        <v>1836193.5700000005</v>
      </c>
      <c r="F124" s="83">
        <f>IFERROR(VLOOKUP($C124,'2025'!$C$8:$U$290,19,FALSE),0)</f>
        <v>1669135.71</v>
      </c>
      <c r="G124" s="84">
        <f t="shared" si="14"/>
        <v>0.90901947227709734</v>
      </c>
      <c r="H124" s="85">
        <f t="shared" si="15"/>
        <v>2.0543967284945906E-4</v>
      </c>
      <c r="I124" s="86">
        <f t="shared" si="16"/>
        <v>-167057.86000000057</v>
      </c>
      <c r="J124" s="87">
        <f t="shared" si="17"/>
        <v>-9.0980527722902618E-2</v>
      </c>
      <c r="K124" s="82">
        <f>VLOOKUP($C124,'2025'!$C$301:$U$583,VLOOKUP($L$4,Master!$D$9:$G$20,4,FALSE),FALSE)</f>
        <v>220512.4200000001</v>
      </c>
      <c r="L124" s="83">
        <f>VLOOKUP($C124,'2025'!$C$8:$U$290,VLOOKUP($L$4,Master!$D$9:$G$20,4,FALSE),FALSE)</f>
        <v>163914.72999999998</v>
      </c>
      <c r="M124" s="152">
        <f t="shared" si="18"/>
        <v>0.74333559080254941</v>
      </c>
      <c r="N124" s="152">
        <f t="shared" si="19"/>
        <v>2.017486553349662E-5</v>
      </c>
      <c r="O124" s="83">
        <f t="shared" si="20"/>
        <v>-56597.690000000119</v>
      </c>
      <c r="P124" s="87">
        <f t="shared" si="21"/>
        <v>-0.25666440919745059</v>
      </c>
      <c r="Q124" s="78"/>
    </row>
    <row r="125" spans="2:17" s="79" customFormat="1" ht="25.5" x14ac:dyDescent="0.2">
      <c r="B125" s="72"/>
      <c r="C125" s="80" t="s">
        <v>147</v>
      </c>
      <c r="D125" s="81" t="s">
        <v>368</v>
      </c>
      <c r="E125" s="82">
        <f>IFERROR(VLOOKUP($C125,'2025'!$C$301:$U$583,19,FALSE),0)</f>
        <v>777117.35000000009</v>
      </c>
      <c r="F125" s="83">
        <f>IFERROR(VLOOKUP($C125,'2025'!$C$8:$U$290,19,FALSE),0)</f>
        <v>652616.63</v>
      </c>
      <c r="G125" s="84">
        <f t="shared" si="14"/>
        <v>0.83979160933673647</v>
      </c>
      <c r="H125" s="85">
        <f t="shared" si="15"/>
        <v>8.0325012615850436E-5</v>
      </c>
      <c r="I125" s="86">
        <f t="shared" si="16"/>
        <v>-124500.72000000009</v>
      </c>
      <c r="J125" s="87">
        <f t="shared" si="17"/>
        <v>-0.16020839066326351</v>
      </c>
      <c r="K125" s="82">
        <f>VLOOKUP($C125,'2025'!$C$301:$U$583,VLOOKUP($L$4,Master!$D$9:$G$20,4,FALSE),FALSE)</f>
        <v>89347.29</v>
      </c>
      <c r="L125" s="83">
        <f>VLOOKUP($C125,'2025'!$C$8:$U$290,VLOOKUP($L$4,Master!$D$9:$G$20,4,FALSE),FALSE)</f>
        <v>61501.62000000001</v>
      </c>
      <c r="M125" s="152">
        <f t="shared" si="18"/>
        <v>0.68834342933064918</v>
      </c>
      <c r="N125" s="152">
        <f t="shared" si="19"/>
        <v>7.5697096508178778E-6</v>
      </c>
      <c r="O125" s="83">
        <f t="shared" si="20"/>
        <v>-27845.669999999984</v>
      </c>
      <c r="P125" s="87">
        <f t="shared" si="21"/>
        <v>-0.31165657066935087</v>
      </c>
      <c r="Q125" s="78"/>
    </row>
    <row r="126" spans="2:17" s="79" customFormat="1" ht="12.75" x14ac:dyDescent="0.2">
      <c r="B126" s="72"/>
      <c r="C126" s="80" t="s">
        <v>148</v>
      </c>
      <c r="D126" s="81" t="s">
        <v>369</v>
      </c>
      <c r="E126" s="82">
        <f>IFERROR(VLOOKUP($C126,'2025'!$C$301:$U$583,19,FALSE),0)</f>
        <v>417861.41999999993</v>
      </c>
      <c r="F126" s="83">
        <f>IFERROR(VLOOKUP($C126,'2025'!$C$8:$U$290,19,FALSE),0)</f>
        <v>247830.55</v>
      </c>
      <c r="G126" s="84">
        <f t="shared" si="14"/>
        <v>0.59309268130089643</v>
      </c>
      <c r="H126" s="85">
        <f t="shared" si="15"/>
        <v>3.0503347815919355E-5</v>
      </c>
      <c r="I126" s="86">
        <f t="shared" si="16"/>
        <v>-170030.86999999994</v>
      </c>
      <c r="J126" s="87">
        <f t="shared" si="17"/>
        <v>-0.40690731869910357</v>
      </c>
      <c r="K126" s="82">
        <f>VLOOKUP($C126,'2025'!$C$301:$U$583,VLOOKUP($L$4,Master!$D$9:$G$20,4,FALSE),FALSE)</f>
        <v>73565.11</v>
      </c>
      <c r="L126" s="83">
        <f>VLOOKUP($C126,'2025'!$C$8:$U$290,VLOOKUP($L$4,Master!$D$9:$G$20,4,FALSE),FALSE)</f>
        <v>48854.64</v>
      </c>
      <c r="M126" s="152">
        <f t="shared" si="18"/>
        <v>0.66410068577345971</v>
      </c>
      <c r="N126" s="152">
        <f t="shared" si="19"/>
        <v>6.0131007914138367E-6</v>
      </c>
      <c r="O126" s="83">
        <f t="shared" si="20"/>
        <v>-24710.47</v>
      </c>
      <c r="P126" s="87">
        <f t="shared" si="21"/>
        <v>-0.33589931422654029</v>
      </c>
      <c r="Q126" s="78"/>
    </row>
    <row r="127" spans="2:17" s="79" customFormat="1" ht="25.5" x14ac:dyDescent="0.2">
      <c r="B127" s="72"/>
      <c r="C127" s="80" t="s">
        <v>532</v>
      </c>
      <c r="D127" s="81" t="s">
        <v>533</v>
      </c>
      <c r="E127" s="82">
        <f>IFERROR(VLOOKUP($C127,'2025'!$C$301:$U$583,19,FALSE),0)</f>
        <v>237753.61</v>
      </c>
      <c r="F127" s="83">
        <f>IFERROR(VLOOKUP($C127,'2025'!$C$8:$U$290,19,FALSE),0)</f>
        <v>184077.42</v>
      </c>
      <c r="G127" s="84">
        <f t="shared" si="14"/>
        <v>0.77423606733037631</v>
      </c>
      <c r="H127" s="85">
        <f t="shared" si="15"/>
        <v>2.2656519009932675E-5</v>
      </c>
      <c r="I127" s="86">
        <f t="shared" si="16"/>
        <v>-53676.189999999973</v>
      </c>
      <c r="J127" s="87">
        <f t="shared" si="17"/>
        <v>-0.22576393266962372</v>
      </c>
      <c r="K127" s="82">
        <f>VLOOKUP($C127,'2025'!$C$301:$U$583,VLOOKUP($L$4,Master!$D$9:$G$20,4,FALSE),FALSE)</f>
        <v>33171.17</v>
      </c>
      <c r="L127" s="83">
        <f>VLOOKUP($C127,'2025'!$C$8:$U$290,VLOOKUP($L$4,Master!$D$9:$G$20,4,FALSE),FALSE)</f>
        <v>16901.349999999999</v>
      </c>
      <c r="M127" s="152">
        <f t="shared" si="18"/>
        <v>0.50951926024918626</v>
      </c>
      <c r="N127" s="152">
        <f t="shared" si="19"/>
        <v>2.0802429628170884E-6</v>
      </c>
      <c r="O127" s="83">
        <f t="shared" si="20"/>
        <v>-16269.82</v>
      </c>
      <c r="P127" s="87">
        <f t="shared" si="21"/>
        <v>-0.49048073975081374</v>
      </c>
      <c r="Q127" s="78"/>
    </row>
    <row r="128" spans="2:17" s="79" customFormat="1" ht="25.5" x14ac:dyDescent="0.2">
      <c r="B128" s="72"/>
      <c r="C128" s="80" t="s">
        <v>534</v>
      </c>
      <c r="D128" s="81" t="s">
        <v>535</v>
      </c>
      <c r="E128" s="82">
        <f>IFERROR(VLOOKUP($C128,'2025'!$C$301:$U$583,19,FALSE),0)</f>
        <v>2283717.75</v>
      </c>
      <c r="F128" s="83">
        <f>IFERROR(VLOOKUP($C128,'2025'!$C$8:$U$290,19,FALSE),0)</f>
        <v>2109770.42</v>
      </c>
      <c r="G128" s="84">
        <f t="shared" si="14"/>
        <v>0.92383151114011353</v>
      </c>
      <c r="H128" s="85">
        <f t="shared" si="15"/>
        <v>2.5967363964207908E-4</v>
      </c>
      <c r="I128" s="86">
        <f t="shared" si="16"/>
        <v>-173947.33000000007</v>
      </c>
      <c r="J128" s="87">
        <f t="shared" si="17"/>
        <v>-7.6168488859886502E-2</v>
      </c>
      <c r="K128" s="82">
        <f>VLOOKUP($C128,'2025'!$C$301:$U$583,VLOOKUP($L$4,Master!$D$9:$G$20,4,FALSE),FALSE)</f>
        <v>119310.23</v>
      </c>
      <c r="L128" s="83">
        <f>VLOOKUP($C128,'2025'!$C$8:$U$290,VLOOKUP($L$4,Master!$D$9:$G$20,4,FALSE),FALSE)</f>
        <v>240376.63</v>
      </c>
      <c r="M128" s="152">
        <f t="shared" si="18"/>
        <v>2.0147193580969547</v>
      </c>
      <c r="N128" s="152">
        <f t="shared" si="19"/>
        <v>2.9585908402771796E-5</v>
      </c>
      <c r="O128" s="83">
        <f t="shared" si="20"/>
        <v>121066.40000000001</v>
      </c>
      <c r="P128" s="87">
        <f t="shared" si="21"/>
        <v>1.0147193580969547</v>
      </c>
      <c r="Q128" s="78"/>
    </row>
    <row r="129" spans="2:17" s="79" customFormat="1" ht="12.75" x14ac:dyDescent="0.2">
      <c r="B129" s="72"/>
      <c r="C129" s="80" t="s">
        <v>149</v>
      </c>
      <c r="D129" s="81" t="s">
        <v>370</v>
      </c>
      <c r="E129" s="82">
        <f>IFERROR(VLOOKUP($C129,'2025'!$C$301:$U$583,19,FALSE),0)</f>
        <v>721082.05</v>
      </c>
      <c r="F129" s="83">
        <f>IFERROR(VLOOKUP($C129,'2025'!$C$8:$U$290,19,FALSE),0)</f>
        <v>403231.72000000009</v>
      </c>
      <c r="G129" s="84">
        <f t="shared" si="14"/>
        <v>0.55920365789163673</v>
      </c>
      <c r="H129" s="85">
        <f t="shared" si="15"/>
        <v>4.9630351889915946E-5</v>
      </c>
      <c r="I129" s="86">
        <f t="shared" si="16"/>
        <v>-317850.32999999996</v>
      </c>
      <c r="J129" s="87">
        <f t="shared" si="17"/>
        <v>-0.44079634210836333</v>
      </c>
      <c r="K129" s="82">
        <f>VLOOKUP($C129,'2025'!$C$301:$U$583,VLOOKUP($L$4,Master!$D$9:$G$20,4,FALSE),FALSE)</f>
        <v>101913.76</v>
      </c>
      <c r="L129" s="83">
        <f>VLOOKUP($C129,'2025'!$C$8:$U$290,VLOOKUP($L$4,Master!$D$9:$G$20,4,FALSE),FALSE)</f>
        <v>32528.589999999997</v>
      </c>
      <c r="M129" s="152">
        <f t="shared" si="18"/>
        <v>0.31917760663525707</v>
      </c>
      <c r="N129" s="152">
        <f t="shared" si="19"/>
        <v>4.003666596920501E-6</v>
      </c>
      <c r="O129" s="83">
        <f t="shared" si="20"/>
        <v>-69385.17</v>
      </c>
      <c r="P129" s="87">
        <f t="shared" si="21"/>
        <v>-0.68082239336474293</v>
      </c>
      <c r="Q129" s="78"/>
    </row>
    <row r="130" spans="2:17" s="79" customFormat="1" ht="12.75" x14ac:dyDescent="0.2">
      <c r="B130" s="72"/>
      <c r="C130" s="80" t="s">
        <v>150</v>
      </c>
      <c r="D130" s="81" t="s">
        <v>371</v>
      </c>
      <c r="E130" s="82">
        <f>IFERROR(VLOOKUP($C130,'2025'!$C$301:$U$583,19,FALSE),0)</f>
        <v>716387.68</v>
      </c>
      <c r="F130" s="83">
        <f>IFERROR(VLOOKUP($C130,'2025'!$C$8:$U$290,19,FALSE),0)</f>
        <v>393097.79000000004</v>
      </c>
      <c r="G130" s="84">
        <f t="shared" si="14"/>
        <v>0.54872215278744052</v>
      </c>
      <c r="H130" s="85">
        <f t="shared" si="15"/>
        <v>4.8383052912722937E-5</v>
      </c>
      <c r="I130" s="86">
        <f t="shared" si="16"/>
        <v>-323289.89</v>
      </c>
      <c r="J130" s="87">
        <f t="shared" si="17"/>
        <v>-0.45127784721255954</v>
      </c>
      <c r="K130" s="82">
        <f>VLOOKUP($C130,'2025'!$C$301:$U$583,VLOOKUP($L$4,Master!$D$9:$G$20,4,FALSE),FALSE)</f>
        <v>157517.03</v>
      </c>
      <c r="L130" s="83">
        <f>VLOOKUP($C130,'2025'!$C$8:$U$290,VLOOKUP($L$4,Master!$D$9:$G$20,4,FALSE),FALSE)</f>
        <v>56141.14</v>
      </c>
      <c r="M130" s="152">
        <f t="shared" si="18"/>
        <v>0.35641314466124713</v>
      </c>
      <c r="N130" s="152">
        <f t="shared" si="19"/>
        <v>6.9099339052518858E-6</v>
      </c>
      <c r="O130" s="83">
        <f t="shared" si="20"/>
        <v>-101375.89</v>
      </c>
      <c r="P130" s="87">
        <f t="shared" si="21"/>
        <v>-0.64358685533875293</v>
      </c>
      <c r="Q130" s="78"/>
    </row>
    <row r="131" spans="2:17" s="79" customFormat="1" ht="12.75" x14ac:dyDescent="0.2">
      <c r="B131" s="72"/>
      <c r="C131" s="80" t="s">
        <v>151</v>
      </c>
      <c r="D131" s="81" t="s">
        <v>372</v>
      </c>
      <c r="E131" s="82">
        <f>IFERROR(VLOOKUP($C131,'2025'!$C$301:$U$583,19,FALSE),0)</f>
        <v>418639.27</v>
      </c>
      <c r="F131" s="83">
        <f>IFERROR(VLOOKUP($C131,'2025'!$C$8:$U$290,19,FALSE),0)</f>
        <v>141959</v>
      </c>
      <c r="G131" s="84">
        <f t="shared" si="14"/>
        <v>0.33909623433081182</v>
      </c>
      <c r="H131" s="85">
        <f t="shared" si="15"/>
        <v>1.7472522062353073E-5</v>
      </c>
      <c r="I131" s="86">
        <f t="shared" si="16"/>
        <v>-276680.27</v>
      </c>
      <c r="J131" s="87">
        <f t="shared" si="17"/>
        <v>-0.66090376566918818</v>
      </c>
      <c r="K131" s="82">
        <f>VLOOKUP($C131,'2025'!$C$301:$U$583,VLOOKUP($L$4,Master!$D$9:$G$20,4,FALSE),FALSE)</f>
        <v>65855.56</v>
      </c>
      <c r="L131" s="83">
        <f>VLOOKUP($C131,'2025'!$C$8:$U$290,VLOOKUP($L$4,Master!$D$9:$G$20,4,FALSE),FALSE)</f>
        <v>1504.1499999999999</v>
      </c>
      <c r="M131" s="152">
        <f t="shared" si="18"/>
        <v>2.2840136808494223E-2</v>
      </c>
      <c r="N131" s="152">
        <f t="shared" si="19"/>
        <v>1.851329895257671E-7</v>
      </c>
      <c r="O131" s="83">
        <f t="shared" si="20"/>
        <v>-64351.409999999996</v>
      </c>
      <c r="P131" s="87">
        <f t="shared" si="21"/>
        <v>-0.97715986319150572</v>
      </c>
      <c r="Q131" s="78"/>
    </row>
    <row r="132" spans="2:17" s="79" customFormat="1" ht="12.75" x14ac:dyDescent="0.2">
      <c r="B132" s="72"/>
      <c r="C132" s="80" t="s">
        <v>152</v>
      </c>
      <c r="D132" s="81" t="s">
        <v>373</v>
      </c>
      <c r="E132" s="82">
        <f>IFERROR(VLOOKUP($C132,'2025'!$C$301:$U$583,19,FALSE),0)</f>
        <v>20278.160000000003</v>
      </c>
      <c r="F132" s="83">
        <f>IFERROR(VLOOKUP($C132,'2025'!$C$8:$U$290,19,FALSE),0)</f>
        <v>6778.65</v>
      </c>
      <c r="G132" s="84">
        <f t="shared" si="14"/>
        <v>0.33428328803007762</v>
      </c>
      <c r="H132" s="85">
        <f t="shared" si="15"/>
        <v>8.3432619050549553E-7</v>
      </c>
      <c r="I132" s="86">
        <f t="shared" si="16"/>
        <v>-13499.510000000004</v>
      </c>
      <c r="J132" s="87">
        <f t="shared" si="17"/>
        <v>-0.66571671196992244</v>
      </c>
      <c r="K132" s="82">
        <f>VLOOKUP($C132,'2025'!$C$301:$U$583,VLOOKUP($L$4,Master!$D$9:$G$20,4,FALSE),FALSE)</f>
        <v>3260.7400000000002</v>
      </c>
      <c r="L132" s="83">
        <f>VLOOKUP($C132,'2025'!$C$8:$U$290,VLOOKUP($L$4,Master!$D$9:$G$20,4,FALSE),FALSE)</f>
        <v>0</v>
      </c>
      <c r="M132" s="152">
        <f t="shared" si="18"/>
        <v>0</v>
      </c>
      <c r="N132" s="152">
        <f t="shared" si="19"/>
        <v>0</v>
      </c>
      <c r="O132" s="83">
        <f t="shared" si="20"/>
        <v>-3260.7400000000002</v>
      </c>
      <c r="P132" s="87">
        <f t="shared" si="21"/>
        <v>-1</v>
      </c>
      <c r="Q132" s="78"/>
    </row>
    <row r="133" spans="2:17" s="79" customFormat="1" ht="12.75" x14ac:dyDescent="0.2">
      <c r="B133" s="72"/>
      <c r="C133" s="80" t="s">
        <v>153</v>
      </c>
      <c r="D133" s="81" t="s">
        <v>374</v>
      </c>
      <c r="E133" s="82">
        <f>IFERROR(VLOOKUP($C133,'2025'!$C$301:$U$583,19,FALSE),0)</f>
        <v>2890056.25</v>
      </c>
      <c r="F133" s="83">
        <f>IFERROR(VLOOKUP($C133,'2025'!$C$8:$U$290,19,FALSE),0)</f>
        <v>2870428.4699999997</v>
      </c>
      <c r="G133" s="84">
        <f t="shared" si="14"/>
        <v>0.99320851281008793</v>
      </c>
      <c r="H133" s="85">
        <f t="shared" si="15"/>
        <v>3.5329654879564783E-4</v>
      </c>
      <c r="I133" s="86">
        <f t="shared" si="16"/>
        <v>-19627.780000000261</v>
      </c>
      <c r="J133" s="87">
        <f t="shared" si="17"/>
        <v>-6.7914871899120511E-3</v>
      </c>
      <c r="K133" s="82">
        <f>VLOOKUP($C133,'2025'!$C$301:$U$583,VLOOKUP($L$4,Master!$D$9:$G$20,4,FALSE),FALSE)</f>
        <v>292542.42000000004</v>
      </c>
      <c r="L133" s="83">
        <f>VLOOKUP($C133,'2025'!$C$8:$U$290,VLOOKUP($L$4,Master!$D$9:$G$20,4,FALSE),FALSE)</f>
        <v>283050.50000000006</v>
      </c>
      <c r="M133" s="152">
        <f t="shared" si="18"/>
        <v>0.96755369699888316</v>
      </c>
      <c r="N133" s="152">
        <f t="shared" si="19"/>
        <v>3.4838270951542833E-5</v>
      </c>
      <c r="O133" s="83">
        <f t="shared" si="20"/>
        <v>-9491.9199999999837</v>
      </c>
      <c r="P133" s="87">
        <f t="shared" si="21"/>
        <v>-3.2446303001116839E-2</v>
      </c>
      <c r="Q133" s="78"/>
    </row>
    <row r="134" spans="2:17" s="79" customFormat="1" ht="12.75" x14ac:dyDescent="0.2">
      <c r="B134" s="72"/>
      <c r="C134" s="80" t="s">
        <v>154</v>
      </c>
      <c r="D134" s="81" t="s">
        <v>375</v>
      </c>
      <c r="E134" s="82">
        <f>IFERROR(VLOOKUP($C134,'2025'!$C$301:$U$583,19,FALSE),0)</f>
        <v>9282869.0600000005</v>
      </c>
      <c r="F134" s="83">
        <f>IFERROR(VLOOKUP($C134,'2025'!$C$8:$U$290,19,FALSE),0)</f>
        <v>8678466.3499999996</v>
      </c>
      <c r="G134" s="84">
        <f t="shared" si="14"/>
        <v>0.93489052726119126</v>
      </c>
      <c r="H134" s="85">
        <f t="shared" si="15"/>
        <v>1.0681583750784644E-3</v>
      </c>
      <c r="I134" s="86">
        <f t="shared" si="16"/>
        <v>-604402.71000000089</v>
      </c>
      <c r="J134" s="87">
        <f t="shared" si="17"/>
        <v>-6.510947273880871E-2</v>
      </c>
      <c r="K134" s="82">
        <f>VLOOKUP($C134,'2025'!$C$301:$U$583,VLOOKUP($L$4,Master!$D$9:$G$20,4,FALSE),FALSE)</f>
        <v>1156017.4999999991</v>
      </c>
      <c r="L134" s="83">
        <f>VLOOKUP($C134,'2025'!$C$8:$U$290,VLOOKUP($L$4,Master!$D$9:$G$20,4,FALSE),FALSE)</f>
        <v>1126087.3900000001</v>
      </c>
      <c r="M134" s="152">
        <f t="shared" si="18"/>
        <v>0.97410929332817286</v>
      </c>
      <c r="N134" s="152">
        <f t="shared" si="19"/>
        <v>1.3860048863342648E-4</v>
      </c>
      <c r="O134" s="83">
        <f t="shared" si="20"/>
        <v>-29930.109999998938</v>
      </c>
      <c r="P134" s="87">
        <f t="shared" si="21"/>
        <v>-2.5890706671827166E-2</v>
      </c>
      <c r="Q134" s="78"/>
    </row>
    <row r="135" spans="2:17" s="79" customFormat="1" ht="12.75" x14ac:dyDescent="0.2">
      <c r="B135" s="72"/>
      <c r="C135" s="80" t="s">
        <v>155</v>
      </c>
      <c r="D135" s="81" t="s">
        <v>376</v>
      </c>
      <c r="E135" s="82">
        <f>IFERROR(VLOOKUP($C135,'2025'!$C$301:$U$583,19,FALSE),0)</f>
        <v>2765625.71</v>
      </c>
      <c r="F135" s="83">
        <f>IFERROR(VLOOKUP($C135,'2025'!$C$8:$U$290,19,FALSE),0)</f>
        <v>2399654.9699999997</v>
      </c>
      <c r="G135" s="84">
        <f t="shared" si="14"/>
        <v>0.86767163080791576</v>
      </c>
      <c r="H135" s="85">
        <f t="shared" si="15"/>
        <v>2.9535305549743373E-4</v>
      </c>
      <c r="I135" s="86">
        <f t="shared" si="16"/>
        <v>-365970.74000000022</v>
      </c>
      <c r="J135" s="87">
        <f t="shared" si="17"/>
        <v>-0.13232836919208429</v>
      </c>
      <c r="K135" s="82">
        <f>VLOOKUP($C135,'2025'!$C$301:$U$583,VLOOKUP($L$4,Master!$D$9:$G$20,4,FALSE),FALSE)</f>
        <v>255276.43</v>
      </c>
      <c r="L135" s="83">
        <f>VLOOKUP($C135,'2025'!$C$8:$U$290,VLOOKUP($L$4,Master!$D$9:$G$20,4,FALSE),FALSE)</f>
        <v>194433.31999999998</v>
      </c>
      <c r="M135" s="152">
        <f t="shared" si="18"/>
        <v>0.76165794076640758</v>
      </c>
      <c r="N135" s="152">
        <f t="shared" si="19"/>
        <v>2.3931138380494047E-5</v>
      </c>
      <c r="O135" s="83">
        <f t="shared" si="20"/>
        <v>-60843.110000000015</v>
      </c>
      <c r="P135" s="87">
        <f t="shared" si="21"/>
        <v>-0.23834205923359245</v>
      </c>
      <c r="Q135" s="78"/>
    </row>
    <row r="136" spans="2:17" s="79" customFormat="1" ht="12.75" x14ac:dyDescent="0.2">
      <c r="B136" s="72"/>
      <c r="C136" s="80" t="s">
        <v>156</v>
      </c>
      <c r="D136" s="81" t="s">
        <v>377</v>
      </c>
      <c r="E136" s="82">
        <f>IFERROR(VLOOKUP($C136,'2025'!$C$301:$U$583,19,FALSE),0)</f>
        <v>26777451.089999992</v>
      </c>
      <c r="F136" s="83">
        <f>IFERROR(VLOOKUP($C136,'2025'!$C$8:$U$290,19,FALSE),0)</f>
        <v>26191996.409999985</v>
      </c>
      <c r="G136" s="84">
        <f t="shared" si="14"/>
        <v>0.97813628048344581</v>
      </c>
      <c r="H136" s="85">
        <f t="shared" si="15"/>
        <v>3.2237493581301446E-3</v>
      </c>
      <c r="I136" s="86">
        <f t="shared" si="16"/>
        <v>-585454.68000000715</v>
      </c>
      <c r="J136" s="87">
        <f t="shared" si="17"/>
        <v>-2.1863719516554154E-2</v>
      </c>
      <c r="K136" s="82">
        <f>VLOOKUP($C136,'2025'!$C$301:$U$583,VLOOKUP($L$4,Master!$D$9:$G$20,4,FALSE),FALSE)</f>
        <v>169548.9</v>
      </c>
      <c r="L136" s="83">
        <f>VLOOKUP($C136,'2025'!$C$8:$U$290,VLOOKUP($L$4,Master!$D$9:$G$20,4,FALSE),FALSE)</f>
        <v>22787.059999999998</v>
      </c>
      <c r="M136" s="152">
        <f t="shared" si="18"/>
        <v>0.13439815887923778</v>
      </c>
      <c r="N136" s="152">
        <f t="shared" si="19"/>
        <v>2.8046647876229274E-6</v>
      </c>
      <c r="O136" s="83">
        <f t="shared" si="20"/>
        <v>-146761.84</v>
      </c>
      <c r="P136" s="87">
        <f t="shared" si="21"/>
        <v>-0.86560184112076222</v>
      </c>
      <c r="Q136" s="78"/>
    </row>
    <row r="137" spans="2:17" s="79" customFormat="1" ht="12.75" x14ac:dyDescent="0.2">
      <c r="B137" s="72"/>
      <c r="C137" s="80" t="s">
        <v>157</v>
      </c>
      <c r="D137" s="81" t="s">
        <v>378</v>
      </c>
      <c r="E137" s="82">
        <f>IFERROR(VLOOKUP($C137,'2025'!$C$301:$U$583,19,FALSE),0)</f>
        <v>3061959.4400000004</v>
      </c>
      <c r="F137" s="83">
        <f>IFERROR(VLOOKUP($C137,'2025'!$C$8:$U$290,19,FALSE),0)</f>
        <v>1188909.1200000001</v>
      </c>
      <c r="G137" s="84">
        <f t="shared" si="14"/>
        <v>0.38828375858564607</v>
      </c>
      <c r="H137" s="85">
        <f t="shared" si="15"/>
        <v>1.463326793604687E-4</v>
      </c>
      <c r="I137" s="86">
        <f t="shared" si="16"/>
        <v>-1873050.3200000003</v>
      </c>
      <c r="J137" s="87">
        <f t="shared" si="17"/>
        <v>-0.61171624141435399</v>
      </c>
      <c r="K137" s="82">
        <f>VLOOKUP($C137,'2025'!$C$301:$U$583,VLOOKUP($L$4,Master!$D$9:$G$20,4,FALSE),FALSE)</f>
        <v>638041.56000000006</v>
      </c>
      <c r="L137" s="83">
        <f>VLOOKUP($C137,'2025'!$C$8:$U$290,VLOOKUP($L$4,Master!$D$9:$G$20,4,FALSE),FALSE)</f>
        <v>473372.31000000017</v>
      </c>
      <c r="M137" s="152">
        <f t="shared" si="18"/>
        <v>0.74191453923471717</v>
      </c>
      <c r="N137" s="152">
        <f t="shared" si="19"/>
        <v>5.826335864708853E-5</v>
      </c>
      <c r="O137" s="83">
        <f t="shared" si="20"/>
        <v>-164669.24999999988</v>
      </c>
      <c r="P137" s="87">
        <f t="shared" si="21"/>
        <v>-0.25808546076528288</v>
      </c>
      <c r="Q137" s="78"/>
    </row>
    <row r="138" spans="2:17" s="79" customFormat="1" ht="12.75" x14ac:dyDescent="0.2">
      <c r="B138" s="72"/>
      <c r="C138" s="80" t="s">
        <v>158</v>
      </c>
      <c r="D138" s="81" t="s">
        <v>379</v>
      </c>
      <c r="E138" s="82">
        <f>IFERROR(VLOOKUP($C138,'2025'!$C$301:$U$583,19,FALSE),0)</f>
        <v>5529597.5199999996</v>
      </c>
      <c r="F138" s="83">
        <f>IFERROR(VLOOKUP($C138,'2025'!$C$8:$U$290,19,FALSE),0)</f>
        <v>4669174.2100000009</v>
      </c>
      <c r="G138" s="84">
        <f t="shared" ref="G138:G201" si="22">IFERROR(F138/E138,0)</f>
        <v>0.84439675638454081</v>
      </c>
      <c r="H138" s="85">
        <f t="shared" ref="H138:H201" si="23">F138/$D$4</f>
        <v>5.746888143562225E-4</v>
      </c>
      <c r="I138" s="86">
        <f t="shared" ref="I138:I201" si="24">F138-E138</f>
        <v>-860423.30999999866</v>
      </c>
      <c r="J138" s="87">
        <f t="shared" ref="J138:J201" si="25">IFERROR(I138/E138,0)</f>
        <v>-0.15560324361545916</v>
      </c>
      <c r="K138" s="82">
        <f>VLOOKUP($C138,'2025'!$C$301:$U$583,VLOOKUP($L$4,Master!$D$9:$G$20,4,FALSE),FALSE)</f>
        <v>588200.47000000009</v>
      </c>
      <c r="L138" s="83">
        <f>VLOOKUP($C138,'2025'!$C$8:$U$290,VLOOKUP($L$4,Master!$D$9:$G$20,4,FALSE),FALSE)</f>
        <v>462627.02000000019</v>
      </c>
      <c r="M138" s="152">
        <f t="shared" ref="M138:M201" si="26">IFERROR(L138/K138,0)</f>
        <v>0.78651249632629527</v>
      </c>
      <c r="N138" s="152">
        <f t="shared" ref="N138:N201" si="27">L138/$D$4</f>
        <v>5.6940812583849275E-5</v>
      </c>
      <c r="O138" s="83">
        <f t="shared" ref="O138:O201" si="28">L138-K138</f>
        <v>-125573.4499999999</v>
      </c>
      <c r="P138" s="87">
        <f t="shared" ref="P138:P201" si="29">IFERROR(O138/K138,0)</f>
        <v>-0.21348750367370478</v>
      </c>
      <c r="Q138" s="78"/>
    </row>
    <row r="139" spans="2:17" s="79" customFormat="1" ht="12.75" x14ac:dyDescent="0.2">
      <c r="B139" s="72"/>
      <c r="C139" s="80" t="s">
        <v>159</v>
      </c>
      <c r="D139" s="81" t="s">
        <v>380</v>
      </c>
      <c r="E139" s="82">
        <f>IFERROR(VLOOKUP($C139,'2025'!$C$301:$U$583,19,FALSE),0)</f>
        <v>906900.27999999991</v>
      </c>
      <c r="F139" s="83">
        <f>IFERROR(VLOOKUP($C139,'2025'!$C$8:$U$290,19,FALSE),0)</f>
        <v>863608.12000000011</v>
      </c>
      <c r="G139" s="84">
        <f t="shared" si="22"/>
        <v>0.95226359396426719</v>
      </c>
      <c r="H139" s="85">
        <f t="shared" si="23"/>
        <v>1.0629415486110257E-4</v>
      </c>
      <c r="I139" s="86">
        <f t="shared" si="24"/>
        <v>-43292.1599999998</v>
      </c>
      <c r="J139" s="87">
        <f t="shared" si="25"/>
        <v>-4.7736406035732842E-2</v>
      </c>
      <c r="K139" s="82">
        <f>VLOOKUP($C139,'2025'!$C$301:$U$583,VLOOKUP($L$4,Master!$D$9:$G$20,4,FALSE),FALSE)</f>
        <v>89399.74</v>
      </c>
      <c r="L139" s="83">
        <f>VLOOKUP($C139,'2025'!$C$8:$U$290,VLOOKUP($L$4,Master!$D$9:$G$20,4,FALSE),FALSE)</f>
        <v>85579.56</v>
      </c>
      <c r="M139" s="152">
        <f t="shared" si="26"/>
        <v>0.9572685558145918</v>
      </c>
      <c r="N139" s="152">
        <f t="shared" si="27"/>
        <v>1.0533257843366525E-5</v>
      </c>
      <c r="O139" s="83">
        <f t="shared" si="28"/>
        <v>-3820.1800000000076</v>
      </c>
      <c r="P139" s="87">
        <f t="shared" si="29"/>
        <v>-4.2731444185408231E-2</v>
      </c>
      <c r="Q139" s="78"/>
    </row>
    <row r="140" spans="2:17" s="79" customFormat="1" ht="12.75" x14ac:dyDescent="0.2">
      <c r="B140" s="72"/>
      <c r="C140" s="80" t="s">
        <v>160</v>
      </c>
      <c r="D140" s="81" t="s">
        <v>381</v>
      </c>
      <c r="E140" s="82">
        <f>IFERROR(VLOOKUP($C140,'2025'!$C$301:$U$583,19,FALSE),0)</f>
        <v>242299.06999999998</v>
      </c>
      <c r="F140" s="83">
        <f>IFERROR(VLOOKUP($C140,'2025'!$C$8:$U$290,19,FALSE),0)</f>
        <v>211593.67</v>
      </c>
      <c r="G140" s="84">
        <f t="shared" si="22"/>
        <v>0.87327479218141457</v>
      </c>
      <c r="H140" s="85">
        <f t="shared" si="23"/>
        <v>2.6043259443425607E-5</v>
      </c>
      <c r="I140" s="86">
        <f t="shared" si="24"/>
        <v>-30705.399999999965</v>
      </c>
      <c r="J140" s="87">
        <f t="shared" si="25"/>
        <v>-0.1267252078185854</v>
      </c>
      <c r="K140" s="82">
        <f>VLOOKUP($C140,'2025'!$C$301:$U$583,VLOOKUP($L$4,Master!$D$9:$G$20,4,FALSE),FALSE)</f>
        <v>30109.589999999997</v>
      </c>
      <c r="L140" s="83">
        <f>VLOOKUP($C140,'2025'!$C$8:$U$290,VLOOKUP($L$4,Master!$D$9:$G$20,4,FALSE),FALSE)</f>
        <v>23390.909999999996</v>
      </c>
      <c r="M140" s="152">
        <f t="shared" si="26"/>
        <v>0.77685913358501391</v>
      </c>
      <c r="N140" s="152">
        <f t="shared" si="27"/>
        <v>2.8789875318473295E-6</v>
      </c>
      <c r="O140" s="83">
        <f t="shared" si="28"/>
        <v>-6718.68</v>
      </c>
      <c r="P140" s="87">
        <f t="shared" si="29"/>
        <v>-0.22314086641498609</v>
      </c>
      <c r="Q140" s="78"/>
    </row>
    <row r="141" spans="2:17" s="79" customFormat="1" ht="12.75" x14ac:dyDescent="0.2">
      <c r="B141" s="72"/>
      <c r="C141" s="80" t="s">
        <v>161</v>
      </c>
      <c r="D141" s="81" t="s">
        <v>382</v>
      </c>
      <c r="E141" s="82">
        <f>IFERROR(VLOOKUP($C141,'2025'!$C$301:$U$583,19,FALSE),0)</f>
        <v>341741.38</v>
      </c>
      <c r="F141" s="83">
        <f>IFERROR(VLOOKUP($C141,'2025'!$C$8:$U$290,19,FALSE),0)</f>
        <v>286476.2</v>
      </c>
      <c r="G141" s="84">
        <f t="shared" si="22"/>
        <v>0.83828361669283369</v>
      </c>
      <c r="H141" s="85">
        <f t="shared" si="23"/>
        <v>3.5259911135180374E-5</v>
      </c>
      <c r="I141" s="86">
        <f t="shared" si="24"/>
        <v>-55265.179999999993</v>
      </c>
      <c r="J141" s="87">
        <f t="shared" si="25"/>
        <v>-0.16171638330716634</v>
      </c>
      <c r="K141" s="82">
        <f>VLOOKUP($C141,'2025'!$C$301:$U$583,VLOOKUP($L$4,Master!$D$9:$G$20,4,FALSE),FALSE)</f>
        <v>42463.259999999987</v>
      </c>
      <c r="L141" s="83">
        <f>VLOOKUP($C141,'2025'!$C$8:$U$290,VLOOKUP($L$4,Master!$D$9:$G$20,4,FALSE),FALSE)</f>
        <v>30630.820000000007</v>
      </c>
      <c r="M141" s="152">
        <f t="shared" si="26"/>
        <v>0.72134876125855663</v>
      </c>
      <c r="N141" s="152">
        <f t="shared" si="27"/>
        <v>3.7700862801088047E-6</v>
      </c>
      <c r="O141" s="83">
        <f t="shared" si="28"/>
        <v>-11832.439999999981</v>
      </c>
      <c r="P141" s="87">
        <f t="shared" si="29"/>
        <v>-0.27865123874144343</v>
      </c>
      <c r="Q141" s="78"/>
    </row>
    <row r="142" spans="2:17" s="79" customFormat="1" ht="12.75" x14ac:dyDescent="0.2">
      <c r="B142" s="72"/>
      <c r="C142" s="80" t="s">
        <v>162</v>
      </c>
      <c r="D142" s="81" t="s">
        <v>383</v>
      </c>
      <c r="E142" s="82">
        <f>IFERROR(VLOOKUP($C142,'2025'!$C$301:$U$583,19,FALSE),0)</f>
        <v>23537743.439999998</v>
      </c>
      <c r="F142" s="83">
        <f>IFERROR(VLOOKUP($C142,'2025'!$C$8:$U$290,19,FALSE),0)</f>
        <v>20179068.690000001</v>
      </c>
      <c r="G142" s="84">
        <f t="shared" si="22"/>
        <v>0.85730685022710074</v>
      </c>
      <c r="H142" s="85">
        <f t="shared" si="23"/>
        <v>2.483669389639002E-3</v>
      </c>
      <c r="I142" s="86">
        <f t="shared" si="24"/>
        <v>-3358674.7499999963</v>
      </c>
      <c r="J142" s="87">
        <f t="shared" si="25"/>
        <v>-0.14269314977289924</v>
      </c>
      <c r="K142" s="82">
        <f>VLOOKUP($C142,'2025'!$C$301:$U$583,VLOOKUP($L$4,Master!$D$9:$G$20,4,FALSE),FALSE)</f>
        <v>2282180.59</v>
      </c>
      <c r="L142" s="83">
        <f>VLOOKUP($C142,'2025'!$C$8:$U$290,VLOOKUP($L$4,Master!$D$9:$G$20,4,FALSE),FALSE)</f>
        <v>2005280.3699999999</v>
      </c>
      <c r="M142" s="152">
        <f t="shared" si="26"/>
        <v>0.8786685763548624</v>
      </c>
      <c r="N142" s="152">
        <f t="shared" si="27"/>
        <v>2.4681285093603453E-4</v>
      </c>
      <c r="O142" s="83">
        <f t="shared" si="28"/>
        <v>-276900.21999999997</v>
      </c>
      <c r="P142" s="87">
        <f t="shared" si="29"/>
        <v>-0.12133142364513756</v>
      </c>
      <c r="Q142" s="78"/>
    </row>
    <row r="143" spans="2:17" s="79" customFormat="1" ht="12.75" x14ac:dyDescent="0.2">
      <c r="B143" s="72"/>
      <c r="C143" s="80" t="s">
        <v>163</v>
      </c>
      <c r="D143" s="81" t="s">
        <v>384</v>
      </c>
      <c r="E143" s="82">
        <f>IFERROR(VLOOKUP($C143,'2025'!$C$301:$U$583,19,FALSE),0)</f>
        <v>520079.62999999989</v>
      </c>
      <c r="F143" s="83">
        <f>IFERROR(VLOOKUP($C143,'2025'!$C$8:$U$290,19,FALSE),0)</f>
        <v>363741.09</v>
      </c>
      <c r="G143" s="84">
        <f t="shared" si="22"/>
        <v>0.69939499457035093</v>
      </c>
      <c r="H143" s="85">
        <f t="shared" si="23"/>
        <v>4.4769787192142482E-5</v>
      </c>
      <c r="I143" s="86">
        <f t="shared" si="24"/>
        <v>-156338.53999999986</v>
      </c>
      <c r="J143" s="87">
        <f t="shared" si="25"/>
        <v>-0.30060500542964907</v>
      </c>
      <c r="K143" s="82">
        <f>VLOOKUP($C143,'2025'!$C$301:$U$583,VLOOKUP($L$4,Master!$D$9:$G$20,4,FALSE),FALSE)</f>
        <v>61663.829999999987</v>
      </c>
      <c r="L143" s="83">
        <f>VLOOKUP($C143,'2025'!$C$8:$U$290,VLOOKUP($L$4,Master!$D$9:$G$20,4,FALSE),FALSE)</f>
        <v>28328.430000000004</v>
      </c>
      <c r="M143" s="152">
        <f t="shared" si="26"/>
        <v>0.45940107839555228</v>
      </c>
      <c r="N143" s="152">
        <f t="shared" si="27"/>
        <v>3.4867047398673185E-6</v>
      </c>
      <c r="O143" s="83">
        <f t="shared" si="28"/>
        <v>-33335.39999999998</v>
      </c>
      <c r="P143" s="87">
        <f t="shared" si="29"/>
        <v>-0.54059892160444767</v>
      </c>
      <c r="Q143" s="78"/>
    </row>
    <row r="144" spans="2:17" s="79" customFormat="1" ht="25.5" x14ac:dyDescent="0.2">
      <c r="B144" s="72"/>
      <c r="C144" s="80" t="s">
        <v>164</v>
      </c>
      <c r="D144" s="81" t="s">
        <v>385</v>
      </c>
      <c r="E144" s="82">
        <f>IFERROR(VLOOKUP($C144,'2025'!$C$301:$U$583,19,FALSE),0)</f>
        <v>145129.29</v>
      </c>
      <c r="F144" s="83">
        <f>IFERROR(VLOOKUP($C144,'2025'!$C$8:$U$290,19,FALSE),0)</f>
        <v>57313.479999999996</v>
      </c>
      <c r="G144" s="84">
        <f t="shared" si="22"/>
        <v>0.39491325286577228</v>
      </c>
      <c r="H144" s="85">
        <f t="shared" si="23"/>
        <v>7.0542272330055262E-6</v>
      </c>
      <c r="I144" s="86">
        <f t="shared" si="24"/>
        <v>-87815.810000000012</v>
      </c>
      <c r="J144" s="87">
        <f t="shared" si="25"/>
        <v>-0.60508674713422772</v>
      </c>
      <c r="K144" s="82">
        <f>VLOOKUP($C144,'2025'!$C$301:$U$583,VLOOKUP($L$4,Master!$D$9:$G$20,4,FALSE),FALSE)</f>
        <v>33553.120000000003</v>
      </c>
      <c r="L144" s="83">
        <f>VLOOKUP($C144,'2025'!$C$8:$U$290,VLOOKUP($L$4,Master!$D$9:$G$20,4,FALSE),FALSE)</f>
        <v>907.93000000000006</v>
      </c>
      <c r="M144" s="152">
        <f t="shared" si="26"/>
        <v>2.7059480608658749E-2</v>
      </c>
      <c r="N144" s="152">
        <f t="shared" si="27"/>
        <v>1.1174935689933167E-7</v>
      </c>
      <c r="O144" s="83">
        <f t="shared" si="28"/>
        <v>-32645.190000000002</v>
      </c>
      <c r="P144" s="87">
        <f t="shared" si="29"/>
        <v>-0.9729405193913413</v>
      </c>
      <c r="Q144" s="78"/>
    </row>
    <row r="145" spans="2:17" s="79" customFormat="1" ht="12.75" x14ac:dyDescent="0.2">
      <c r="B145" s="72"/>
      <c r="C145" s="80" t="s">
        <v>165</v>
      </c>
      <c r="D145" s="81" t="s">
        <v>386</v>
      </c>
      <c r="E145" s="82">
        <f>IFERROR(VLOOKUP($C145,'2025'!$C$301:$U$583,19,FALSE),0)</f>
        <v>570593.07999999996</v>
      </c>
      <c r="F145" s="83">
        <f>IFERROR(VLOOKUP($C145,'2025'!$C$8:$U$290,19,FALSE),0)</f>
        <v>491485.10000000003</v>
      </c>
      <c r="G145" s="84">
        <f t="shared" si="22"/>
        <v>0.86135832562147452</v>
      </c>
      <c r="H145" s="85">
        <f t="shared" si="23"/>
        <v>6.0492707423043318E-5</v>
      </c>
      <c r="I145" s="86">
        <f t="shared" si="24"/>
        <v>-79107.979999999923</v>
      </c>
      <c r="J145" s="87">
        <f t="shared" si="25"/>
        <v>-0.13864167437852545</v>
      </c>
      <c r="K145" s="82">
        <f>VLOOKUP($C145,'2025'!$C$301:$U$583,VLOOKUP($L$4,Master!$D$9:$G$20,4,FALSE),FALSE)</f>
        <v>67939.009999999995</v>
      </c>
      <c r="L145" s="83">
        <f>VLOOKUP($C145,'2025'!$C$8:$U$290,VLOOKUP($L$4,Master!$D$9:$G$20,4,FALSE),FALSE)</f>
        <v>37450.259999999987</v>
      </c>
      <c r="M145" s="152">
        <f t="shared" si="26"/>
        <v>0.551233525481163</v>
      </c>
      <c r="N145" s="152">
        <f t="shared" si="27"/>
        <v>4.6094329636786577E-6</v>
      </c>
      <c r="O145" s="83">
        <f t="shared" si="28"/>
        <v>-30488.750000000007</v>
      </c>
      <c r="P145" s="87">
        <f t="shared" si="29"/>
        <v>-0.44876647451883694</v>
      </c>
      <c r="Q145" s="78"/>
    </row>
    <row r="146" spans="2:17" s="79" customFormat="1" ht="12.75" x14ac:dyDescent="0.2">
      <c r="B146" s="72"/>
      <c r="C146" s="80" t="s">
        <v>166</v>
      </c>
      <c r="D146" s="81" t="s">
        <v>387</v>
      </c>
      <c r="E146" s="82">
        <f>IFERROR(VLOOKUP($C146,'2025'!$C$301:$U$583,19,FALSE),0)</f>
        <v>759890.84999999986</v>
      </c>
      <c r="F146" s="83">
        <f>IFERROR(VLOOKUP($C146,'2025'!$C$8:$U$290,19,FALSE),0)</f>
        <v>1310829.3199999998</v>
      </c>
      <c r="G146" s="84">
        <f t="shared" si="22"/>
        <v>1.7250231661560342</v>
      </c>
      <c r="H146" s="85">
        <f t="shared" si="23"/>
        <v>1.6133879650940955E-4</v>
      </c>
      <c r="I146" s="86">
        <f t="shared" si="24"/>
        <v>550938.47</v>
      </c>
      <c r="J146" s="87">
        <f t="shared" si="25"/>
        <v>0.72502316615603424</v>
      </c>
      <c r="K146" s="82">
        <f>VLOOKUP($C146,'2025'!$C$301:$U$583,VLOOKUP($L$4,Master!$D$9:$G$20,4,FALSE),FALSE)</f>
        <v>102045.20999999998</v>
      </c>
      <c r="L146" s="83">
        <f>VLOOKUP($C146,'2025'!$C$8:$U$290,VLOOKUP($L$4,Master!$D$9:$G$20,4,FALSE),FALSE)</f>
        <v>52242.15</v>
      </c>
      <c r="M146" s="152">
        <f t="shared" si="26"/>
        <v>0.51195102641270485</v>
      </c>
      <c r="N146" s="152">
        <f t="shared" si="27"/>
        <v>6.430040493802848E-6</v>
      </c>
      <c r="O146" s="83">
        <f t="shared" si="28"/>
        <v>-49803.059999999976</v>
      </c>
      <c r="P146" s="87">
        <f t="shared" si="29"/>
        <v>-0.48804897358729515</v>
      </c>
      <c r="Q146" s="78"/>
    </row>
    <row r="147" spans="2:17" s="79" customFormat="1" ht="25.5" x14ac:dyDescent="0.2">
      <c r="B147" s="72"/>
      <c r="C147" s="80" t="s">
        <v>564</v>
      </c>
      <c r="D147" s="81" t="s">
        <v>592</v>
      </c>
      <c r="E147" s="82">
        <f>IFERROR(VLOOKUP($C147,'2025'!$C$301:$U$583,19,FALSE),0)</f>
        <v>0</v>
      </c>
      <c r="F147" s="83">
        <f>IFERROR(VLOOKUP($C147,'2025'!$C$8:$U$290,19,FALSE),0)</f>
        <v>0</v>
      </c>
      <c r="G147" s="84">
        <f t="shared" si="22"/>
        <v>0</v>
      </c>
      <c r="H147" s="85">
        <f t="shared" si="23"/>
        <v>0</v>
      </c>
      <c r="I147" s="86">
        <f t="shared" si="24"/>
        <v>0</v>
      </c>
      <c r="J147" s="87">
        <f t="shared" si="25"/>
        <v>0</v>
      </c>
      <c r="K147" s="82">
        <f>VLOOKUP($C147,'2025'!$C$301:$U$583,VLOOKUP($L$4,Master!$D$9:$G$20,4,FALSE),FALSE)</f>
        <v>0</v>
      </c>
      <c r="L147" s="83">
        <f>VLOOKUP($C147,'2025'!$C$8:$U$290,VLOOKUP($L$4,Master!$D$9:$G$20,4,FALSE),FALSE)</f>
        <v>0</v>
      </c>
      <c r="M147" s="152">
        <f t="shared" si="26"/>
        <v>0</v>
      </c>
      <c r="N147" s="152">
        <f t="shared" si="27"/>
        <v>0</v>
      </c>
      <c r="O147" s="83">
        <f t="shared" si="28"/>
        <v>0</v>
      </c>
      <c r="P147" s="87">
        <f t="shared" si="29"/>
        <v>0</v>
      </c>
      <c r="Q147" s="78"/>
    </row>
    <row r="148" spans="2:17" s="79" customFormat="1" ht="25.5" x14ac:dyDescent="0.2">
      <c r="B148" s="72"/>
      <c r="C148" s="80" t="s">
        <v>167</v>
      </c>
      <c r="D148" s="81" t="s">
        <v>388</v>
      </c>
      <c r="E148" s="82">
        <f>IFERROR(VLOOKUP($C148,'2025'!$C$301:$U$583,19,FALSE),0)</f>
        <v>1266344.75</v>
      </c>
      <c r="F148" s="83">
        <f>IFERROR(VLOOKUP($C148,'2025'!$C$8:$U$290,19,FALSE),0)</f>
        <v>284100.26</v>
      </c>
      <c r="G148" s="84">
        <f t="shared" si="22"/>
        <v>0.2243466954792524</v>
      </c>
      <c r="H148" s="85">
        <f t="shared" si="23"/>
        <v>3.4967476952995191E-5</v>
      </c>
      <c r="I148" s="86">
        <f t="shared" si="24"/>
        <v>-982244.49</v>
      </c>
      <c r="J148" s="87">
        <f t="shared" si="25"/>
        <v>-0.77565330452074766</v>
      </c>
      <c r="K148" s="82">
        <f>VLOOKUP($C148,'2025'!$C$301:$U$583,VLOOKUP($L$4,Master!$D$9:$G$20,4,FALSE),FALSE)</f>
        <v>274723.75</v>
      </c>
      <c r="L148" s="83">
        <f>VLOOKUP($C148,'2025'!$C$8:$U$290,VLOOKUP($L$4,Master!$D$9:$G$20,4,FALSE),FALSE)</f>
        <v>18614.310000000001</v>
      </c>
      <c r="M148" s="152">
        <f t="shared" si="26"/>
        <v>6.7756464448377698E-2</v>
      </c>
      <c r="N148" s="152">
        <f t="shared" si="27"/>
        <v>2.2910765935973023E-6</v>
      </c>
      <c r="O148" s="83">
        <f t="shared" si="28"/>
        <v>-256109.44</v>
      </c>
      <c r="P148" s="87">
        <f t="shared" si="29"/>
        <v>-0.93224353555162232</v>
      </c>
      <c r="Q148" s="78"/>
    </row>
    <row r="149" spans="2:17" s="79" customFormat="1" ht="25.5" x14ac:dyDescent="0.2">
      <c r="B149" s="72"/>
      <c r="C149" s="80" t="s">
        <v>565</v>
      </c>
      <c r="D149" s="81" t="s">
        <v>593</v>
      </c>
      <c r="E149" s="82">
        <f>IFERROR(VLOOKUP($C149,'2025'!$C$301:$U$583,19,FALSE),0)</f>
        <v>0</v>
      </c>
      <c r="F149" s="83">
        <f>IFERROR(VLOOKUP($C149,'2025'!$C$8:$U$290,19,FALSE),0)</f>
        <v>0</v>
      </c>
      <c r="G149" s="84">
        <f t="shared" si="22"/>
        <v>0</v>
      </c>
      <c r="H149" s="85">
        <f t="shared" si="23"/>
        <v>0</v>
      </c>
      <c r="I149" s="86">
        <f t="shared" si="24"/>
        <v>0</v>
      </c>
      <c r="J149" s="87">
        <f t="shared" si="25"/>
        <v>0</v>
      </c>
      <c r="K149" s="82">
        <f>VLOOKUP($C149,'2025'!$C$301:$U$583,VLOOKUP($L$4,Master!$D$9:$G$20,4,FALSE),FALSE)</f>
        <v>0</v>
      </c>
      <c r="L149" s="83">
        <f>VLOOKUP($C149,'2025'!$C$8:$U$290,VLOOKUP($L$4,Master!$D$9:$G$20,4,FALSE),FALSE)</f>
        <v>0</v>
      </c>
      <c r="M149" s="152">
        <f t="shared" si="26"/>
        <v>0</v>
      </c>
      <c r="N149" s="152">
        <f t="shared" si="27"/>
        <v>0</v>
      </c>
      <c r="O149" s="83">
        <f t="shared" si="28"/>
        <v>0</v>
      </c>
      <c r="P149" s="87">
        <f t="shared" si="29"/>
        <v>0</v>
      </c>
      <c r="Q149" s="78"/>
    </row>
    <row r="150" spans="2:17" s="79" customFormat="1" ht="12.75" x14ac:dyDescent="0.2">
      <c r="B150" s="72"/>
      <c r="C150" s="80" t="s">
        <v>168</v>
      </c>
      <c r="D150" s="81" t="s">
        <v>389</v>
      </c>
      <c r="E150" s="82">
        <f>IFERROR(VLOOKUP($C150,'2025'!$C$301:$U$583,19,FALSE),0)</f>
        <v>9694566.5999999996</v>
      </c>
      <c r="F150" s="83">
        <f>IFERROR(VLOOKUP($C150,'2025'!$C$8:$U$290,19,FALSE),0)</f>
        <v>8694269.5</v>
      </c>
      <c r="G150" s="84">
        <f t="shared" si="22"/>
        <v>0.89681879125983832</v>
      </c>
      <c r="H150" s="85">
        <f t="shared" si="23"/>
        <v>1.0701034499735376E-3</v>
      </c>
      <c r="I150" s="86">
        <f t="shared" si="24"/>
        <v>-1000297.0999999996</v>
      </c>
      <c r="J150" s="87">
        <f t="shared" si="25"/>
        <v>-0.10318120874016169</v>
      </c>
      <c r="K150" s="82">
        <f>VLOOKUP($C150,'2025'!$C$301:$U$583,VLOOKUP($L$4,Master!$D$9:$G$20,4,FALSE),FALSE)</f>
        <v>927062.77999999991</v>
      </c>
      <c r="L150" s="83">
        <f>VLOOKUP($C150,'2025'!$C$8:$U$290,VLOOKUP($L$4,Master!$D$9:$G$20,4,FALSE),FALSE)</f>
        <v>408519.60000000003</v>
      </c>
      <c r="M150" s="152">
        <f t="shared" si="26"/>
        <v>0.44066012444162633</v>
      </c>
      <c r="N150" s="152">
        <f t="shared" si="27"/>
        <v>5.028119192093247E-5</v>
      </c>
      <c r="O150" s="83">
        <f t="shared" si="28"/>
        <v>-518543.17999999988</v>
      </c>
      <c r="P150" s="87">
        <f t="shared" si="29"/>
        <v>-0.55933987555837361</v>
      </c>
      <c r="Q150" s="78"/>
    </row>
    <row r="151" spans="2:17" s="79" customFormat="1" ht="12.75" x14ac:dyDescent="0.2">
      <c r="B151" s="72"/>
      <c r="C151" s="80" t="s">
        <v>566</v>
      </c>
      <c r="D151" s="81" t="s">
        <v>594</v>
      </c>
      <c r="E151" s="82">
        <f>IFERROR(VLOOKUP($C151,'2025'!$C$301:$U$583,19,FALSE),0)</f>
        <v>0</v>
      </c>
      <c r="F151" s="83">
        <f>IFERROR(VLOOKUP($C151,'2025'!$C$8:$U$290,19,FALSE),0)</f>
        <v>0</v>
      </c>
      <c r="G151" s="84">
        <f t="shared" si="22"/>
        <v>0</v>
      </c>
      <c r="H151" s="85">
        <f t="shared" si="23"/>
        <v>0</v>
      </c>
      <c r="I151" s="86">
        <f t="shared" si="24"/>
        <v>0</v>
      </c>
      <c r="J151" s="87">
        <f t="shared" si="25"/>
        <v>0</v>
      </c>
      <c r="K151" s="82">
        <f>VLOOKUP($C151,'2025'!$C$301:$U$583,VLOOKUP($L$4,Master!$D$9:$G$20,4,FALSE),FALSE)</f>
        <v>0</v>
      </c>
      <c r="L151" s="83">
        <f>VLOOKUP($C151,'2025'!$C$8:$U$290,VLOOKUP($L$4,Master!$D$9:$G$20,4,FALSE),FALSE)</f>
        <v>0</v>
      </c>
      <c r="M151" s="152">
        <f t="shared" si="26"/>
        <v>0</v>
      </c>
      <c r="N151" s="152">
        <f t="shared" si="27"/>
        <v>0</v>
      </c>
      <c r="O151" s="83">
        <f t="shared" si="28"/>
        <v>0</v>
      </c>
      <c r="P151" s="87">
        <f t="shared" si="29"/>
        <v>0</v>
      </c>
      <c r="Q151" s="78"/>
    </row>
    <row r="152" spans="2:17" s="79" customFormat="1" ht="12.75" x14ac:dyDescent="0.2">
      <c r="B152" s="72"/>
      <c r="C152" s="80" t="s">
        <v>567</v>
      </c>
      <c r="D152" s="81" t="s">
        <v>595</v>
      </c>
      <c r="E152" s="82">
        <f>IFERROR(VLOOKUP($C152,'2025'!$C$301:$U$583,19,FALSE),0)</f>
        <v>0</v>
      </c>
      <c r="F152" s="83">
        <f>IFERROR(VLOOKUP($C152,'2025'!$C$8:$U$290,19,FALSE),0)</f>
        <v>0</v>
      </c>
      <c r="G152" s="84">
        <f t="shared" si="22"/>
        <v>0</v>
      </c>
      <c r="H152" s="85">
        <f t="shared" si="23"/>
        <v>0</v>
      </c>
      <c r="I152" s="86">
        <f t="shared" si="24"/>
        <v>0</v>
      </c>
      <c r="J152" s="87">
        <f t="shared" si="25"/>
        <v>0</v>
      </c>
      <c r="K152" s="82">
        <f>VLOOKUP($C152,'2025'!$C$301:$U$583,VLOOKUP($L$4,Master!$D$9:$G$20,4,FALSE),FALSE)</f>
        <v>0</v>
      </c>
      <c r="L152" s="83">
        <f>VLOOKUP($C152,'2025'!$C$8:$U$290,VLOOKUP($L$4,Master!$D$9:$G$20,4,FALSE),FALSE)</f>
        <v>0</v>
      </c>
      <c r="M152" s="152">
        <f t="shared" si="26"/>
        <v>0</v>
      </c>
      <c r="N152" s="152">
        <f t="shared" si="27"/>
        <v>0</v>
      </c>
      <c r="O152" s="83">
        <f t="shared" si="28"/>
        <v>0</v>
      </c>
      <c r="P152" s="87">
        <f t="shared" si="29"/>
        <v>0</v>
      </c>
      <c r="Q152" s="78"/>
    </row>
    <row r="153" spans="2:17" s="79" customFormat="1" ht="12.75" x14ac:dyDescent="0.2">
      <c r="B153" s="72"/>
      <c r="C153" s="80" t="s">
        <v>169</v>
      </c>
      <c r="D153" s="81" t="s">
        <v>390</v>
      </c>
      <c r="E153" s="82">
        <f>IFERROR(VLOOKUP($C153,'2025'!$C$301:$U$583,19,FALSE),0)</f>
        <v>1184791.5500000003</v>
      </c>
      <c r="F153" s="83">
        <f>IFERROR(VLOOKUP($C153,'2025'!$C$8:$U$290,19,FALSE),0)</f>
        <v>904784.3899999999</v>
      </c>
      <c r="G153" s="84">
        <f t="shared" si="22"/>
        <v>0.7636654650347563</v>
      </c>
      <c r="H153" s="85">
        <f t="shared" si="23"/>
        <v>1.1136219060396075E-4</v>
      </c>
      <c r="I153" s="86">
        <f t="shared" si="24"/>
        <v>-280007.16000000038</v>
      </c>
      <c r="J153" s="87">
        <f t="shared" si="25"/>
        <v>-0.23633453496524373</v>
      </c>
      <c r="K153" s="82">
        <f>VLOOKUP($C153,'2025'!$C$301:$U$583,VLOOKUP($L$4,Master!$D$9:$G$20,4,FALSE),FALSE)</f>
        <v>124959.05999999998</v>
      </c>
      <c r="L153" s="83">
        <f>VLOOKUP($C153,'2025'!$C$8:$U$290,VLOOKUP($L$4,Master!$D$9:$G$20,4,FALSE),FALSE)</f>
        <v>88131.099999999962</v>
      </c>
      <c r="M153" s="152">
        <f t="shared" si="26"/>
        <v>0.70527979323788104</v>
      </c>
      <c r="N153" s="152">
        <f t="shared" si="27"/>
        <v>1.084730513126638E-5</v>
      </c>
      <c r="O153" s="83">
        <f t="shared" si="28"/>
        <v>-36827.960000000021</v>
      </c>
      <c r="P153" s="87">
        <f t="shared" si="29"/>
        <v>-0.29472020676211896</v>
      </c>
      <c r="Q153" s="78"/>
    </row>
    <row r="154" spans="2:17" s="79" customFormat="1" ht="12.75" x14ac:dyDescent="0.2">
      <c r="B154" s="72"/>
      <c r="C154" s="80" t="s">
        <v>568</v>
      </c>
      <c r="D154" s="81" t="s">
        <v>596</v>
      </c>
      <c r="E154" s="82">
        <f>IFERROR(VLOOKUP($C154,'2025'!$C$301:$U$583,19,FALSE),0)</f>
        <v>0.8</v>
      </c>
      <c r="F154" s="83">
        <f>IFERROR(VLOOKUP($C154,'2025'!$C$8:$U$290,19,FALSE),0)</f>
        <v>0</v>
      </c>
      <c r="G154" s="84">
        <f t="shared" si="22"/>
        <v>0</v>
      </c>
      <c r="H154" s="85">
        <f t="shared" si="23"/>
        <v>0</v>
      </c>
      <c r="I154" s="86">
        <f t="shared" si="24"/>
        <v>-0.8</v>
      </c>
      <c r="J154" s="87">
        <f t="shared" si="25"/>
        <v>-1</v>
      </c>
      <c r="K154" s="82">
        <f>VLOOKUP($C154,'2025'!$C$301:$U$583,VLOOKUP($L$4,Master!$D$9:$G$20,4,FALSE),FALSE)</f>
        <v>0.2</v>
      </c>
      <c r="L154" s="83">
        <f>VLOOKUP($C154,'2025'!$C$8:$U$290,VLOOKUP($L$4,Master!$D$9:$G$20,4,FALSE),FALSE)</f>
        <v>0</v>
      </c>
      <c r="M154" s="152">
        <f t="shared" si="26"/>
        <v>0</v>
      </c>
      <c r="N154" s="152">
        <f t="shared" si="27"/>
        <v>0</v>
      </c>
      <c r="O154" s="83">
        <f t="shared" si="28"/>
        <v>-0.2</v>
      </c>
      <c r="P154" s="87">
        <f t="shared" si="29"/>
        <v>-1</v>
      </c>
      <c r="Q154" s="78"/>
    </row>
    <row r="155" spans="2:17" s="79" customFormat="1" ht="12.75" x14ac:dyDescent="0.2">
      <c r="B155" s="72"/>
      <c r="C155" s="80" t="s">
        <v>170</v>
      </c>
      <c r="D155" s="81" t="s">
        <v>391</v>
      </c>
      <c r="E155" s="82">
        <f>IFERROR(VLOOKUP($C155,'2025'!$C$301:$U$583,19,FALSE),0)</f>
        <v>888843.14000000013</v>
      </c>
      <c r="F155" s="83">
        <f>IFERROR(VLOOKUP($C155,'2025'!$C$8:$U$290,19,FALSE),0)</f>
        <v>680840.81999999983</v>
      </c>
      <c r="G155" s="84">
        <f t="shared" si="22"/>
        <v>0.76598534585078726</v>
      </c>
      <c r="H155" s="85">
        <f t="shared" si="23"/>
        <v>8.3798887343532663E-5</v>
      </c>
      <c r="I155" s="86">
        <f t="shared" si="24"/>
        <v>-208002.3200000003</v>
      </c>
      <c r="J155" s="87">
        <f t="shared" si="25"/>
        <v>-0.23401465414921271</v>
      </c>
      <c r="K155" s="82">
        <f>VLOOKUP($C155,'2025'!$C$301:$U$583,VLOOKUP($L$4,Master!$D$9:$G$20,4,FALSE),FALSE)</f>
        <v>129936.31</v>
      </c>
      <c r="L155" s="83">
        <f>VLOOKUP($C155,'2025'!$C$8:$U$290,VLOOKUP($L$4,Master!$D$9:$G$20,4,FALSE),FALSE)</f>
        <v>72356.69</v>
      </c>
      <c r="M155" s="152">
        <f t="shared" si="26"/>
        <v>0.55686274298539029</v>
      </c>
      <c r="N155" s="152">
        <f t="shared" si="27"/>
        <v>8.9057675975728336E-6</v>
      </c>
      <c r="O155" s="83">
        <f t="shared" si="28"/>
        <v>-57579.619999999995</v>
      </c>
      <c r="P155" s="87">
        <f t="shared" si="29"/>
        <v>-0.44313725701460965</v>
      </c>
      <c r="Q155" s="78"/>
    </row>
    <row r="156" spans="2:17" s="79" customFormat="1" ht="12.75" x14ac:dyDescent="0.2">
      <c r="B156" s="72"/>
      <c r="C156" s="80" t="s">
        <v>171</v>
      </c>
      <c r="D156" s="81" t="s">
        <v>392</v>
      </c>
      <c r="E156" s="82">
        <f>IFERROR(VLOOKUP($C156,'2025'!$C$301:$U$583,19,FALSE),0)</f>
        <v>617330.0199999999</v>
      </c>
      <c r="F156" s="83">
        <f>IFERROR(VLOOKUP($C156,'2025'!$C$8:$U$290,19,FALSE),0)</f>
        <v>218395.05</v>
      </c>
      <c r="G156" s="84">
        <f t="shared" si="22"/>
        <v>0.35377357802881515</v>
      </c>
      <c r="H156" s="85">
        <f t="shared" si="23"/>
        <v>2.6880383275690177E-5</v>
      </c>
      <c r="I156" s="86">
        <f t="shared" si="24"/>
        <v>-398934.96999999991</v>
      </c>
      <c r="J156" s="87">
        <f t="shared" si="25"/>
        <v>-0.64622642197118485</v>
      </c>
      <c r="K156" s="82">
        <f>VLOOKUP($C156,'2025'!$C$301:$U$583,VLOOKUP($L$4,Master!$D$9:$G$20,4,FALSE),FALSE)</f>
        <v>98939.12999999999</v>
      </c>
      <c r="L156" s="83">
        <f>VLOOKUP($C156,'2025'!$C$8:$U$290,VLOOKUP($L$4,Master!$D$9:$G$20,4,FALSE),FALSE)</f>
        <v>14589.960000000001</v>
      </c>
      <c r="M156" s="152">
        <f t="shared" si="26"/>
        <v>0.1474640013511338</v>
      </c>
      <c r="N156" s="152">
        <f t="shared" si="27"/>
        <v>1.7957536893669921E-6</v>
      </c>
      <c r="O156" s="83">
        <f t="shared" si="28"/>
        <v>-84349.169999999984</v>
      </c>
      <c r="P156" s="87">
        <f t="shared" si="29"/>
        <v>-0.8525359986488662</v>
      </c>
      <c r="Q156" s="78"/>
    </row>
    <row r="157" spans="2:17" s="79" customFormat="1" ht="12.75" x14ac:dyDescent="0.2">
      <c r="B157" s="72"/>
      <c r="C157" s="80" t="s">
        <v>520</v>
      </c>
      <c r="D157" s="81" t="s">
        <v>521</v>
      </c>
      <c r="E157" s="82">
        <f>IFERROR(VLOOKUP($C157,'2025'!$C$301:$U$583,19,FALSE),0)</f>
        <v>1483530.64</v>
      </c>
      <c r="F157" s="83">
        <f>IFERROR(VLOOKUP($C157,'2025'!$C$8:$U$290,19,FALSE),0)</f>
        <v>2646.4700000000007</v>
      </c>
      <c r="G157" s="84">
        <f t="shared" si="22"/>
        <v>1.7838997919180158E-3</v>
      </c>
      <c r="H157" s="85">
        <f t="shared" si="23"/>
        <v>3.2573141162135227E-7</v>
      </c>
      <c r="I157" s="86">
        <f t="shared" si="24"/>
        <v>-1480884.17</v>
      </c>
      <c r="J157" s="87">
        <f t="shared" si="25"/>
        <v>-0.99821610020808205</v>
      </c>
      <c r="K157" s="82">
        <f>VLOOKUP($C157,'2025'!$C$301:$U$583,VLOOKUP($L$4,Master!$D$9:$G$20,4,FALSE),FALSE)</f>
        <v>370882.66</v>
      </c>
      <c r="L157" s="83">
        <f>VLOOKUP($C157,'2025'!$C$8:$U$290,VLOOKUP($L$4,Master!$D$9:$G$20,4,FALSE),FALSE)</f>
        <v>2646.4700000000007</v>
      </c>
      <c r="M157" s="152">
        <f t="shared" si="26"/>
        <v>7.1355991676720631E-3</v>
      </c>
      <c r="N157" s="152">
        <f t="shared" si="27"/>
        <v>3.2573141162135227E-7</v>
      </c>
      <c r="O157" s="83">
        <f t="shared" si="28"/>
        <v>-368236.19</v>
      </c>
      <c r="P157" s="87">
        <f t="shared" si="29"/>
        <v>-0.99286440083232796</v>
      </c>
      <c r="Q157" s="78"/>
    </row>
    <row r="158" spans="2:17" s="79" customFormat="1" ht="12.75" x14ac:dyDescent="0.2">
      <c r="B158" s="72"/>
      <c r="C158" s="80" t="s">
        <v>172</v>
      </c>
      <c r="D158" s="81" t="s">
        <v>393</v>
      </c>
      <c r="E158" s="82">
        <f>IFERROR(VLOOKUP($C158,'2025'!$C$301:$U$583,19,FALSE),0)</f>
        <v>146679.50000000003</v>
      </c>
      <c r="F158" s="83">
        <f>IFERROR(VLOOKUP($C158,'2025'!$C$8:$U$290,19,FALSE),0)</f>
        <v>138947.75</v>
      </c>
      <c r="G158" s="84">
        <f t="shared" si="22"/>
        <v>0.94728813501545872</v>
      </c>
      <c r="H158" s="85">
        <f t="shared" si="23"/>
        <v>1.710189299297205E-5</v>
      </c>
      <c r="I158" s="86">
        <f t="shared" si="24"/>
        <v>-7731.7500000000291</v>
      </c>
      <c r="J158" s="87">
        <f t="shared" si="25"/>
        <v>-5.2711864984541314E-2</v>
      </c>
      <c r="K158" s="82">
        <f>VLOOKUP($C158,'2025'!$C$301:$U$583,VLOOKUP($L$4,Master!$D$9:$G$20,4,FALSE),FALSE)</f>
        <v>17203.060000000001</v>
      </c>
      <c r="L158" s="83">
        <f>VLOOKUP($C158,'2025'!$C$8:$U$290,VLOOKUP($L$4,Master!$D$9:$G$20,4,FALSE),FALSE)</f>
        <v>13174.24</v>
      </c>
      <c r="M158" s="152">
        <f t="shared" si="26"/>
        <v>0.76580794347052206</v>
      </c>
      <c r="N158" s="152">
        <f t="shared" si="27"/>
        <v>1.6215047940231639E-6</v>
      </c>
      <c r="O158" s="83">
        <f t="shared" si="28"/>
        <v>-4028.8200000000015</v>
      </c>
      <c r="P158" s="87">
        <f t="shared" si="29"/>
        <v>-0.23419205652947797</v>
      </c>
      <c r="Q158" s="78"/>
    </row>
    <row r="159" spans="2:17" s="79" customFormat="1" ht="12.75" x14ac:dyDescent="0.2">
      <c r="B159" s="72"/>
      <c r="C159" s="80" t="s">
        <v>173</v>
      </c>
      <c r="D159" s="81" t="s">
        <v>394</v>
      </c>
      <c r="E159" s="82">
        <f>IFERROR(VLOOKUP($C159,'2025'!$C$301:$U$583,19,FALSE),0)</f>
        <v>2924293.0399999996</v>
      </c>
      <c r="F159" s="83">
        <f>IFERROR(VLOOKUP($C159,'2025'!$C$8:$U$290,19,FALSE),0)</f>
        <v>14656.22</v>
      </c>
      <c r="G159" s="84">
        <f t="shared" si="22"/>
        <v>5.0118848554247496E-3</v>
      </c>
      <c r="H159" s="85">
        <f t="shared" si="23"/>
        <v>1.8039090674117198E-6</v>
      </c>
      <c r="I159" s="86">
        <f t="shared" si="24"/>
        <v>-2909636.8199999994</v>
      </c>
      <c r="J159" s="87">
        <f t="shared" si="25"/>
        <v>-0.99498811514457519</v>
      </c>
      <c r="K159" s="82">
        <f>VLOOKUP($C159,'2025'!$C$301:$U$583,VLOOKUP($L$4,Master!$D$9:$G$20,4,FALSE),FALSE)</f>
        <v>727646.22999999986</v>
      </c>
      <c r="L159" s="83">
        <f>VLOOKUP($C159,'2025'!$C$8:$U$290,VLOOKUP($L$4,Master!$D$9:$G$20,4,FALSE),FALSE)</f>
        <v>0</v>
      </c>
      <c r="M159" s="152">
        <f t="shared" si="26"/>
        <v>0</v>
      </c>
      <c r="N159" s="152">
        <f t="shared" si="27"/>
        <v>0</v>
      </c>
      <c r="O159" s="83">
        <f t="shared" si="28"/>
        <v>-727646.22999999986</v>
      </c>
      <c r="P159" s="87">
        <f t="shared" si="29"/>
        <v>-1</v>
      </c>
      <c r="Q159" s="78"/>
    </row>
    <row r="160" spans="2:17" s="79" customFormat="1" ht="25.5" x14ac:dyDescent="0.2">
      <c r="B160" s="72"/>
      <c r="C160" s="80" t="s">
        <v>174</v>
      </c>
      <c r="D160" s="81" t="s">
        <v>395</v>
      </c>
      <c r="E160" s="82">
        <f>IFERROR(VLOOKUP($C160,'2025'!$C$301:$U$583,19,FALSE),0)</f>
        <v>39796.03</v>
      </c>
      <c r="F160" s="83">
        <f>IFERROR(VLOOKUP($C160,'2025'!$C$8:$U$290,19,FALSE),0)</f>
        <v>4276.2700000000004</v>
      </c>
      <c r="G160" s="84">
        <f t="shared" si="22"/>
        <v>0.10745468831941278</v>
      </c>
      <c r="H160" s="85">
        <f t="shared" si="23"/>
        <v>5.2632958755400202E-7</v>
      </c>
      <c r="I160" s="86">
        <f t="shared" si="24"/>
        <v>-35519.759999999995</v>
      </c>
      <c r="J160" s="87">
        <f t="shared" si="25"/>
        <v>-0.89254531168058715</v>
      </c>
      <c r="K160" s="82">
        <f>VLOOKUP($C160,'2025'!$C$301:$U$583,VLOOKUP($L$4,Master!$D$9:$G$20,4,FALSE),FALSE)</f>
        <v>5889.66</v>
      </c>
      <c r="L160" s="83">
        <f>VLOOKUP($C160,'2025'!$C$8:$U$290,VLOOKUP($L$4,Master!$D$9:$G$20,4,FALSE),FALSE)</f>
        <v>2135.02</v>
      </c>
      <c r="M160" s="152">
        <f t="shared" si="26"/>
        <v>0.36250309865085589</v>
      </c>
      <c r="N160" s="152">
        <f t="shared" si="27"/>
        <v>2.6278139500535405E-7</v>
      </c>
      <c r="O160" s="83">
        <f t="shared" si="28"/>
        <v>-3754.64</v>
      </c>
      <c r="P160" s="87">
        <f t="shared" si="29"/>
        <v>-0.63749690134914405</v>
      </c>
      <c r="Q160" s="78"/>
    </row>
    <row r="161" spans="2:17" s="79" customFormat="1" ht="12.75" x14ac:dyDescent="0.2">
      <c r="B161" s="72"/>
      <c r="C161" s="80" t="s">
        <v>569</v>
      </c>
      <c r="D161" s="81" t="s">
        <v>597</v>
      </c>
      <c r="E161" s="82">
        <f>IFERROR(VLOOKUP($C161,'2025'!$C$301:$U$583,19,FALSE),0)</f>
        <v>0</v>
      </c>
      <c r="F161" s="83">
        <f>IFERROR(VLOOKUP($C161,'2025'!$C$8:$U$290,19,FALSE),0)</f>
        <v>0</v>
      </c>
      <c r="G161" s="84">
        <f t="shared" si="22"/>
        <v>0</v>
      </c>
      <c r="H161" s="85">
        <f t="shared" si="23"/>
        <v>0</v>
      </c>
      <c r="I161" s="86">
        <f t="shared" si="24"/>
        <v>0</v>
      </c>
      <c r="J161" s="87">
        <f t="shared" si="25"/>
        <v>0</v>
      </c>
      <c r="K161" s="82">
        <f>VLOOKUP($C161,'2025'!$C$301:$U$583,VLOOKUP($L$4,Master!$D$9:$G$20,4,FALSE),FALSE)</f>
        <v>0</v>
      </c>
      <c r="L161" s="83">
        <f>VLOOKUP($C161,'2025'!$C$8:$U$290,VLOOKUP($L$4,Master!$D$9:$G$20,4,FALSE),FALSE)</f>
        <v>0</v>
      </c>
      <c r="M161" s="152">
        <f t="shared" si="26"/>
        <v>0</v>
      </c>
      <c r="N161" s="152">
        <f t="shared" si="27"/>
        <v>0</v>
      </c>
      <c r="O161" s="83">
        <f t="shared" si="28"/>
        <v>0</v>
      </c>
      <c r="P161" s="87">
        <f t="shared" si="29"/>
        <v>0</v>
      </c>
      <c r="Q161" s="78"/>
    </row>
    <row r="162" spans="2:17" s="79" customFormat="1" ht="12.75" x14ac:dyDescent="0.2">
      <c r="B162" s="72"/>
      <c r="C162" s="80" t="s">
        <v>175</v>
      </c>
      <c r="D162" s="81" t="s">
        <v>396</v>
      </c>
      <c r="E162" s="82">
        <f>IFERROR(VLOOKUP($C162,'2025'!$C$301:$U$583,19,FALSE),0)</f>
        <v>685617.41</v>
      </c>
      <c r="F162" s="83">
        <f>IFERROR(VLOOKUP($C162,'2025'!$C$8:$U$290,19,FALSE),0)</f>
        <v>220928.46</v>
      </c>
      <c r="G162" s="84">
        <f t="shared" si="22"/>
        <v>0.32223286161884362</v>
      </c>
      <c r="H162" s="85">
        <f t="shared" si="23"/>
        <v>2.7192199096582028E-5</v>
      </c>
      <c r="I162" s="86">
        <f t="shared" si="24"/>
        <v>-464688.95000000007</v>
      </c>
      <c r="J162" s="87">
        <f t="shared" si="25"/>
        <v>-0.67776713838115643</v>
      </c>
      <c r="K162" s="82">
        <f>VLOOKUP($C162,'2025'!$C$301:$U$583,VLOOKUP($L$4,Master!$D$9:$G$20,4,FALSE),FALSE)</f>
        <v>130591.05</v>
      </c>
      <c r="L162" s="83">
        <f>VLOOKUP($C162,'2025'!$C$8:$U$290,VLOOKUP($L$4,Master!$D$9:$G$20,4,FALSE),FALSE)</f>
        <v>11374.909999999998</v>
      </c>
      <c r="M162" s="152">
        <f t="shared" si="26"/>
        <v>8.710328923766214E-2</v>
      </c>
      <c r="N162" s="152">
        <f t="shared" si="27"/>
        <v>1.4000406168843154E-6</v>
      </c>
      <c r="O162" s="83">
        <f t="shared" si="28"/>
        <v>-119216.14</v>
      </c>
      <c r="P162" s="87">
        <f t="shared" si="29"/>
        <v>-0.9128967107623378</v>
      </c>
      <c r="Q162" s="78"/>
    </row>
    <row r="163" spans="2:17" s="79" customFormat="1" ht="25.5" x14ac:dyDescent="0.2">
      <c r="B163" s="72"/>
      <c r="C163" s="80" t="s">
        <v>176</v>
      </c>
      <c r="D163" s="81" t="s">
        <v>397</v>
      </c>
      <c r="E163" s="82">
        <f>IFERROR(VLOOKUP($C163,'2025'!$C$301:$U$583,19,FALSE),0)</f>
        <v>4430000</v>
      </c>
      <c r="F163" s="83">
        <f>IFERROR(VLOOKUP($C163,'2025'!$C$8:$U$290,19,FALSE),0)</f>
        <v>4550000</v>
      </c>
      <c r="G163" s="84">
        <f t="shared" si="22"/>
        <v>1.0270880361173815</v>
      </c>
      <c r="H163" s="85">
        <f t="shared" si="23"/>
        <v>5.6002067768656078E-4</v>
      </c>
      <c r="I163" s="86">
        <f t="shared" si="24"/>
        <v>120000</v>
      </c>
      <c r="J163" s="87">
        <f t="shared" si="25"/>
        <v>2.7088036117381489E-2</v>
      </c>
      <c r="K163" s="82">
        <f>VLOOKUP($C163,'2025'!$C$301:$U$583,VLOOKUP($L$4,Master!$D$9:$G$20,4,FALSE),FALSE)</f>
        <v>120000</v>
      </c>
      <c r="L163" s="83">
        <f>VLOOKUP($C163,'2025'!$C$8:$U$290,VLOOKUP($L$4,Master!$D$9:$G$20,4,FALSE),FALSE)</f>
        <v>600000</v>
      </c>
      <c r="M163" s="152">
        <f t="shared" si="26"/>
        <v>5</v>
      </c>
      <c r="N163" s="152">
        <f t="shared" si="27"/>
        <v>7.3848880574051964E-5</v>
      </c>
      <c r="O163" s="83">
        <f t="shared" si="28"/>
        <v>480000</v>
      </c>
      <c r="P163" s="87">
        <f t="shared" si="29"/>
        <v>4</v>
      </c>
      <c r="Q163" s="78"/>
    </row>
    <row r="164" spans="2:17" s="79" customFormat="1" ht="12.75" x14ac:dyDescent="0.2">
      <c r="B164" s="72"/>
      <c r="C164" s="80" t="s">
        <v>177</v>
      </c>
      <c r="D164" s="81" t="s">
        <v>398</v>
      </c>
      <c r="E164" s="82">
        <f>IFERROR(VLOOKUP($C164,'2025'!$C$301:$U$583,19,FALSE),0)</f>
        <v>249608.40999999997</v>
      </c>
      <c r="F164" s="83">
        <f>IFERROR(VLOOKUP($C164,'2025'!$C$8:$U$290,19,FALSE),0)</f>
        <v>206253.18</v>
      </c>
      <c r="G164" s="84">
        <f t="shared" si="22"/>
        <v>0.82630701425484832</v>
      </c>
      <c r="H164" s="85">
        <f t="shared" si="23"/>
        <v>2.5385944096397405E-5</v>
      </c>
      <c r="I164" s="86">
        <f t="shared" si="24"/>
        <v>-43355.229999999981</v>
      </c>
      <c r="J164" s="87">
        <f t="shared" si="25"/>
        <v>-0.17369298574515171</v>
      </c>
      <c r="K164" s="82">
        <f>VLOOKUP($C164,'2025'!$C$301:$U$583,VLOOKUP($L$4,Master!$D$9:$G$20,4,FALSE),FALSE)</f>
        <v>40165.069999999992</v>
      </c>
      <c r="L164" s="83">
        <f>VLOOKUP($C164,'2025'!$C$8:$U$290,VLOOKUP($L$4,Master!$D$9:$G$20,4,FALSE),FALSE)</f>
        <v>14416.500000000002</v>
      </c>
      <c r="M164" s="152">
        <f t="shared" si="26"/>
        <v>0.35893128033886174</v>
      </c>
      <c r="N164" s="152">
        <f t="shared" si="27"/>
        <v>1.7744039779930337E-6</v>
      </c>
      <c r="O164" s="83">
        <f t="shared" si="28"/>
        <v>-25748.569999999992</v>
      </c>
      <c r="P164" s="87">
        <f t="shared" si="29"/>
        <v>-0.64106871966113832</v>
      </c>
      <c r="Q164" s="78"/>
    </row>
    <row r="165" spans="2:17" s="79" customFormat="1" ht="12.75" x14ac:dyDescent="0.2">
      <c r="B165" s="72"/>
      <c r="C165" s="80" t="s">
        <v>178</v>
      </c>
      <c r="D165" s="81" t="s">
        <v>399</v>
      </c>
      <c r="E165" s="82">
        <f>IFERROR(VLOOKUP($C165,'2025'!$C$301:$U$583,19,FALSE),0)</f>
        <v>807108.09000000008</v>
      </c>
      <c r="F165" s="83">
        <f>IFERROR(VLOOKUP($C165,'2025'!$C$8:$U$290,19,FALSE),0)</f>
        <v>85725.89</v>
      </c>
      <c r="G165" s="84">
        <f t="shared" si="22"/>
        <v>0.10621364233878512</v>
      </c>
      <c r="H165" s="85">
        <f t="shared" si="23"/>
        <v>1.0551268354523859E-5</v>
      </c>
      <c r="I165" s="86">
        <f t="shared" si="24"/>
        <v>-721382.20000000007</v>
      </c>
      <c r="J165" s="87">
        <f t="shared" si="25"/>
        <v>-0.89378635766121484</v>
      </c>
      <c r="K165" s="82">
        <f>VLOOKUP($C165,'2025'!$C$301:$U$583,VLOOKUP($L$4,Master!$D$9:$G$20,4,FALSE),FALSE)</f>
        <v>184241.91</v>
      </c>
      <c r="L165" s="83">
        <f>VLOOKUP($C165,'2025'!$C$8:$U$290,VLOOKUP($L$4,Master!$D$9:$G$20,4,FALSE),FALSE)</f>
        <v>1543.78</v>
      </c>
      <c r="M165" s="152">
        <f t="shared" si="26"/>
        <v>8.3790924659867018E-3</v>
      </c>
      <c r="N165" s="152">
        <f t="shared" si="27"/>
        <v>1.9001070808768323E-7</v>
      </c>
      <c r="O165" s="83">
        <f t="shared" si="28"/>
        <v>-182698.13</v>
      </c>
      <c r="P165" s="87">
        <f t="shared" si="29"/>
        <v>-0.99162090753401333</v>
      </c>
      <c r="Q165" s="78"/>
    </row>
    <row r="166" spans="2:17" s="79" customFormat="1" ht="25.5" x14ac:dyDescent="0.2">
      <c r="B166" s="72"/>
      <c r="C166" s="80" t="s">
        <v>570</v>
      </c>
      <c r="D166" s="81" t="s">
        <v>598</v>
      </c>
      <c r="E166" s="82">
        <f>IFERROR(VLOOKUP($C166,'2025'!$C$301:$U$583,19,FALSE),0)</f>
        <v>0</v>
      </c>
      <c r="F166" s="83">
        <f>IFERROR(VLOOKUP($C166,'2025'!$C$8:$U$290,19,FALSE),0)</f>
        <v>0</v>
      </c>
      <c r="G166" s="84">
        <f t="shared" si="22"/>
        <v>0</v>
      </c>
      <c r="H166" s="85">
        <f t="shared" si="23"/>
        <v>0</v>
      </c>
      <c r="I166" s="86">
        <f t="shared" si="24"/>
        <v>0</v>
      </c>
      <c r="J166" s="87">
        <f t="shared" si="25"/>
        <v>0</v>
      </c>
      <c r="K166" s="82">
        <f>VLOOKUP($C166,'2025'!$C$301:$U$583,VLOOKUP($L$4,Master!$D$9:$G$20,4,FALSE),FALSE)</f>
        <v>0</v>
      </c>
      <c r="L166" s="83">
        <f>VLOOKUP($C166,'2025'!$C$8:$U$290,VLOOKUP($L$4,Master!$D$9:$G$20,4,FALSE),FALSE)</f>
        <v>0</v>
      </c>
      <c r="M166" s="152">
        <f t="shared" si="26"/>
        <v>0</v>
      </c>
      <c r="N166" s="152">
        <f t="shared" si="27"/>
        <v>0</v>
      </c>
      <c r="O166" s="83">
        <f t="shared" si="28"/>
        <v>0</v>
      </c>
      <c r="P166" s="87">
        <f t="shared" si="29"/>
        <v>0</v>
      </c>
      <c r="Q166" s="78"/>
    </row>
    <row r="167" spans="2:17" s="79" customFormat="1" ht="12.75" x14ac:dyDescent="0.2">
      <c r="B167" s="72"/>
      <c r="C167" s="80" t="s">
        <v>501</v>
      </c>
      <c r="D167" s="81" t="s">
        <v>502</v>
      </c>
      <c r="E167" s="82">
        <f>IFERROR(VLOOKUP($C167,'2025'!$C$301:$U$583,19,FALSE),0)</f>
        <v>953685.16</v>
      </c>
      <c r="F167" s="83">
        <f>IFERROR(VLOOKUP($C167,'2025'!$C$8:$U$290,19,FALSE),0)</f>
        <v>816213.59999999986</v>
      </c>
      <c r="G167" s="84">
        <f t="shared" si="22"/>
        <v>0.855852260509118</v>
      </c>
      <c r="H167" s="85">
        <f t="shared" si="23"/>
        <v>1.0046076778219502E-4</v>
      </c>
      <c r="I167" s="86">
        <f t="shared" si="24"/>
        <v>-137471.56000000017</v>
      </c>
      <c r="J167" s="87">
        <f t="shared" si="25"/>
        <v>-0.14414773949088205</v>
      </c>
      <c r="K167" s="82">
        <f>VLOOKUP($C167,'2025'!$C$301:$U$583,VLOOKUP($L$4,Master!$D$9:$G$20,4,FALSE),FALSE)</f>
        <v>112044.65000000002</v>
      </c>
      <c r="L167" s="83">
        <f>VLOOKUP($C167,'2025'!$C$8:$U$290,VLOOKUP($L$4,Master!$D$9:$G$20,4,FALSE),FALSE)</f>
        <v>94957.57</v>
      </c>
      <c r="M167" s="152">
        <f t="shared" si="26"/>
        <v>0.84749758243700157</v>
      </c>
      <c r="N167" s="152">
        <f t="shared" si="27"/>
        <v>1.1687517077553633E-5</v>
      </c>
      <c r="O167" s="83">
        <f t="shared" si="28"/>
        <v>-17087.080000000016</v>
      </c>
      <c r="P167" s="87">
        <f t="shared" si="29"/>
        <v>-0.15250241756299843</v>
      </c>
      <c r="Q167" s="78"/>
    </row>
    <row r="168" spans="2:17" s="79" customFormat="1" ht="12.75" x14ac:dyDescent="0.2">
      <c r="B168" s="72"/>
      <c r="C168" s="80" t="s">
        <v>571</v>
      </c>
      <c r="D168" s="81" t="s">
        <v>599</v>
      </c>
      <c r="E168" s="82">
        <f>IFERROR(VLOOKUP($C168,'2025'!$C$301:$U$583,19,FALSE),0)</f>
        <v>0</v>
      </c>
      <c r="F168" s="83">
        <f>IFERROR(VLOOKUP($C168,'2025'!$C$8:$U$290,19,FALSE),0)</f>
        <v>0</v>
      </c>
      <c r="G168" s="84">
        <f t="shared" si="22"/>
        <v>0</v>
      </c>
      <c r="H168" s="85">
        <f t="shared" si="23"/>
        <v>0</v>
      </c>
      <c r="I168" s="86">
        <f t="shared" si="24"/>
        <v>0</v>
      </c>
      <c r="J168" s="87">
        <f t="shared" si="25"/>
        <v>0</v>
      </c>
      <c r="K168" s="82">
        <f>VLOOKUP($C168,'2025'!$C$301:$U$583,VLOOKUP($L$4,Master!$D$9:$G$20,4,FALSE),FALSE)</f>
        <v>0</v>
      </c>
      <c r="L168" s="83">
        <f>VLOOKUP($C168,'2025'!$C$8:$U$290,VLOOKUP($L$4,Master!$D$9:$G$20,4,FALSE),FALSE)</f>
        <v>0</v>
      </c>
      <c r="M168" s="152">
        <f t="shared" si="26"/>
        <v>0</v>
      </c>
      <c r="N168" s="152">
        <f t="shared" si="27"/>
        <v>0</v>
      </c>
      <c r="O168" s="83">
        <f t="shared" si="28"/>
        <v>0</v>
      </c>
      <c r="P168" s="87">
        <f t="shared" si="29"/>
        <v>0</v>
      </c>
      <c r="Q168" s="78"/>
    </row>
    <row r="169" spans="2:17" s="79" customFormat="1" ht="25.5" x14ac:dyDescent="0.2">
      <c r="B169" s="72"/>
      <c r="C169" s="80" t="s">
        <v>572</v>
      </c>
      <c r="D169" s="81" t="s">
        <v>600</v>
      </c>
      <c r="E169" s="82">
        <f>IFERROR(VLOOKUP($C169,'2025'!$C$301:$U$583,19,FALSE),0)</f>
        <v>0</v>
      </c>
      <c r="F169" s="83">
        <f>IFERROR(VLOOKUP($C169,'2025'!$C$8:$U$290,19,FALSE),0)</f>
        <v>0</v>
      </c>
      <c r="G169" s="84">
        <f t="shared" si="22"/>
        <v>0</v>
      </c>
      <c r="H169" s="85">
        <f t="shared" si="23"/>
        <v>0</v>
      </c>
      <c r="I169" s="86">
        <f t="shared" si="24"/>
        <v>0</v>
      </c>
      <c r="J169" s="87">
        <f t="shared" si="25"/>
        <v>0</v>
      </c>
      <c r="K169" s="82">
        <f>VLOOKUP($C169,'2025'!$C$301:$U$583,VLOOKUP($L$4,Master!$D$9:$G$20,4,FALSE),FALSE)</f>
        <v>0</v>
      </c>
      <c r="L169" s="83">
        <f>VLOOKUP($C169,'2025'!$C$8:$U$290,VLOOKUP($L$4,Master!$D$9:$G$20,4,FALSE),FALSE)</f>
        <v>0</v>
      </c>
      <c r="M169" s="152">
        <f t="shared" si="26"/>
        <v>0</v>
      </c>
      <c r="N169" s="152">
        <f t="shared" si="27"/>
        <v>0</v>
      </c>
      <c r="O169" s="83">
        <f t="shared" si="28"/>
        <v>0</v>
      </c>
      <c r="P169" s="87">
        <f t="shared" si="29"/>
        <v>0</v>
      </c>
      <c r="Q169" s="78"/>
    </row>
    <row r="170" spans="2:17" s="79" customFormat="1" ht="12.75" x14ac:dyDescent="0.2">
      <c r="B170" s="72"/>
      <c r="C170" s="80" t="s">
        <v>573</v>
      </c>
      <c r="D170" s="81" t="s">
        <v>601</v>
      </c>
      <c r="E170" s="82">
        <f>IFERROR(VLOOKUP($C170,'2025'!$C$301:$U$583,19,FALSE),0)</f>
        <v>716122.09000000008</v>
      </c>
      <c r="F170" s="83">
        <f>IFERROR(VLOOKUP($C170,'2025'!$C$8:$U$290,19,FALSE),0)</f>
        <v>199244.86999999997</v>
      </c>
      <c r="G170" s="84">
        <f t="shared" si="22"/>
        <v>0.27822751564610992</v>
      </c>
      <c r="H170" s="85">
        <f t="shared" si="23"/>
        <v>2.4523351016037511E-5</v>
      </c>
      <c r="I170" s="86">
        <f t="shared" si="24"/>
        <v>-516877.22000000009</v>
      </c>
      <c r="J170" s="87">
        <f t="shared" si="25"/>
        <v>-0.72177248435389008</v>
      </c>
      <c r="K170" s="82">
        <f>VLOOKUP($C170,'2025'!$C$301:$U$583,VLOOKUP($L$4,Master!$D$9:$G$20,4,FALSE),FALSE)</f>
        <v>177354.50000000003</v>
      </c>
      <c r="L170" s="83">
        <f>VLOOKUP($C170,'2025'!$C$8:$U$290,VLOOKUP($L$4,Master!$D$9:$G$20,4,FALSE),FALSE)</f>
        <v>53744.079999999994</v>
      </c>
      <c r="M170" s="152">
        <f t="shared" si="26"/>
        <v>0.30303195013377154</v>
      </c>
      <c r="N170" s="152">
        <f t="shared" si="27"/>
        <v>6.6149002424704902E-6</v>
      </c>
      <c r="O170" s="83">
        <f t="shared" si="28"/>
        <v>-123610.42000000004</v>
      </c>
      <c r="P170" s="87">
        <f t="shared" si="29"/>
        <v>-0.69696804986622851</v>
      </c>
      <c r="Q170" s="78"/>
    </row>
    <row r="171" spans="2:17" s="79" customFormat="1" ht="12.75" x14ac:dyDescent="0.2">
      <c r="B171" s="72"/>
      <c r="C171" s="80" t="s">
        <v>536</v>
      </c>
      <c r="D171" s="81" t="s">
        <v>537</v>
      </c>
      <c r="E171" s="82">
        <f>IFERROR(VLOOKUP($C171,'2025'!$C$301:$U$583,19,FALSE),0)</f>
        <v>371571.72999999986</v>
      </c>
      <c r="F171" s="83">
        <f>IFERROR(VLOOKUP($C171,'2025'!$C$8:$U$290,19,FALSE),0)</f>
        <v>254071.56999999998</v>
      </c>
      <c r="G171" s="84">
        <f t="shared" si="22"/>
        <v>0.68377529689893268</v>
      </c>
      <c r="H171" s="85">
        <f t="shared" si="23"/>
        <v>3.1271501716986471E-5</v>
      </c>
      <c r="I171" s="86">
        <f t="shared" si="24"/>
        <v>-117500.15999999989</v>
      </c>
      <c r="J171" s="87">
        <f t="shared" si="25"/>
        <v>-0.31622470310106726</v>
      </c>
      <c r="K171" s="82">
        <f>VLOOKUP($C171,'2025'!$C$301:$U$583,VLOOKUP($L$4,Master!$D$9:$G$20,4,FALSE),FALSE)</f>
        <v>49880.639999999978</v>
      </c>
      <c r="L171" s="83">
        <f>VLOOKUP($C171,'2025'!$C$8:$U$290,VLOOKUP($L$4,Master!$D$9:$G$20,4,FALSE),FALSE)</f>
        <v>15453.21</v>
      </c>
      <c r="M171" s="152">
        <f t="shared" si="26"/>
        <v>0.30980376354433314</v>
      </c>
      <c r="N171" s="152">
        <f t="shared" si="27"/>
        <v>1.9020037662929091E-6</v>
      </c>
      <c r="O171" s="83">
        <f t="shared" si="28"/>
        <v>-34427.429999999978</v>
      </c>
      <c r="P171" s="87">
        <f t="shared" si="29"/>
        <v>-0.69019623645566686</v>
      </c>
      <c r="Q171" s="78"/>
    </row>
    <row r="172" spans="2:17" s="79" customFormat="1" ht="12.75" x14ac:dyDescent="0.2">
      <c r="B172" s="72"/>
      <c r="C172" s="80" t="s">
        <v>538</v>
      </c>
      <c r="D172" s="81" t="s">
        <v>539</v>
      </c>
      <c r="E172" s="82">
        <f>IFERROR(VLOOKUP($C172,'2025'!$C$301:$U$583,19,FALSE),0)</f>
        <v>1366995.7800000007</v>
      </c>
      <c r="F172" s="83">
        <f>IFERROR(VLOOKUP($C172,'2025'!$C$8:$U$290,19,FALSE),0)</f>
        <v>8254842.0800000001</v>
      </c>
      <c r="G172" s="84">
        <f t="shared" si="22"/>
        <v>6.0386741501133203</v>
      </c>
      <c r="H172" s="85">
        <f t="shared" si="23"/>
        <v>1.0160180782059645E-3</v>
      </c>
      <c r="I172" s="86">
        <f t="shared" si="24"/>
        <v>6887846.2999999989</v>
      </c>
      <c r="J172" s="87">
        <f t="shared" si="25"/>
        <v>5.0386741501133203</v>
      </c>
      <c r="K172" s="82">
        <f>VLOOKUP($C172,'2025'!$C$301:$U$583,VLOOKUP($L$4,Master!$D$9:$G$20,4,FALSE),FALSE)</f>
        <v>185150.66000000015</v>
      </c>
      <c r="L172" s="83">
        <f>VLOOKUP($C172,'2025'!$C$8:$U$290,VLOOKUP($L$4,Master!$D$9:$G$20,4,FALSE),FALSE)</f>
        <v>12307.919999999998</v>
      </c>
      <c r="M172" s="152">
        <f t="shared" si="26"/>
        <v>6.6475161363183849E-2</v>
      </c>
      <c r="N172" s="152">
        <f t="shared" si="27"/>
        <v>1.5148768569916426E-6</v>
      </c>
      <c r="O172" s="83">
        <f t="shared" si="28"/>
        <v>-172842.74000000017</v>
      </c>
      <c r="P172" s="87">
        <f t="shared" si="29"/>
        <v>-0.93352483863681623</v>
      </c>
      <c r="Q172" s="78"/>
    </row>
    <row r="173" spans="2:17" s="79" customFormat="1" ht="12.75" x14ac:dyDescent="0.2">
      <c r="B173" s="72"/>
      <c r="C173" s="80" t="s">
        <v>540</v>
      </c>
      <c r="D173" s="81" t="s">
        <v>541</v>
      </c>
      <c r="E173" s="82">
        <f>IFERROR(VLOOKUP($C173,'2025'!$C$301:$U$583,19,FALSE),0)</f>
        <v>106708.78</v>
      </c>
      <c r="F173" s="83">
        <f>IFERROR(VLOOKUP($C173,'2025'!$C$8:$U$290,19,FALSE),0)</f>
        <v>107449.78000000001</v>
      </c>
      <c r="G173" s="84">
        <f t="shared" si="22"/>
        <v>1.0069441333693443</v>
      </c>
      <c r="H173" s="85">
        <f t="shared" si="23"/>
        <v>1.3225076618213597E-5</v>
      </c>
      <c r="I173" s="86">
        <f t="shared" si="24"/>
        <v>741.00000000001455</v>
      </c>
      <c r="J173" s="87">
        <f t="shared" si="25"/>
        <v>6.9441333693442521E-3</v>
      </c>
      <c r="K173" s="82">
        <f>VLOOKUP($C173,'2025'!$C$301:$U$583,VLOOKUP($L$4,Master!$D$9:$G$20,4,FALSE),FALSE)</f>
        <v>0</v>
      </c>
      <c r="L173" s="83">
        <f>VLOOKUP($C173,'2025'!$C$8:$U$290,VLOOKUP($L$4,Master!$D$9:$G$20,4,FALSE),FALSE)</f>
        <v>0</v>
      </c>
      <c r="M173" s="152">
        <f t="shared" si="26"/>
        <v>0</v>
      </c>
      <c r="N173" s="152">
        <f t="shared" si="27"/>
        <v>0</v>
      </c>
      <c r="O173" s="83">
        <f t="shared" si="28"/>
        <v>0</v>
      </c>
      <c r="P173" s="87">
        <f t="shared" si="29"/>
        <v>0</v>
      </c>
      <c r="Q173" s="78"/>
    </row>
    <row r="174" spans="2:17" s="79" customFormat="1" ht="12.75" x14ac:dyDescent="0.2">
      <c r="B174" s="72"/>
      <c r="C174" s="80" t="s">
        <v>518</v>
      </c>
      <c r="D174" s="81" t="s">
        <v>519</v>
      </c>
      <c r="E174" s="82">
        <f>IFERROR(VLOOKUP($C174,'2025'!$C$301:$U$583,19,FALSE),0)</f>
        <v>190484.68</v>
      </c>
      <c r="F174" s="83">
        <f>IFERROR(VLOOKUP($C174,'2025'!$C$8:$U$290,19,FALSE),0)</f>
        <v>158330.54</v>
      </c>
      <c r="G174" s="84">
        <f t="shared" si="22"/>
        <v>0.83119828849228194</v>
      </c>
      <c r="H174" s="85">
        <f t="shared" si="23"/>
        <v>1.9487555232808598E-5</v>
      </c>
      <c r="I174" s="86">
        <f t="shared" si="24"/>
        <v>-32154.139999999985</v>
      </c>
      <c r="J174" s="87">
        <f t="shared" si="25"/>
        <v>-0.16880171150771803</v>
      </c>
      <c r="K174" s="82">
        <f>VLOOKUP($C174,'2025'!$C$301:$U$583,VLOOKUP($L$4,Master!$D$9:$G$20,4,FALSE),FALSE)</f>
        <v>7845.88</v>
      </c>
      <c r="L174" s="83">
        <f>VLOOKUP($C174,'2025'!$C$8:$U$290,VLOOKUP($L$4,Master!$D$9:$G$20,4,FALSE),FALSE)</f>
        <v>0</v>
      </c>
      <c r="M174" s="152">
        <f t="shared" si="26"/>
        <v>0</v>
      </c>
      <c r="N174" s="152">
        <f t="shared" si="27"/>
        <v>0</v>
      </c>
      <c r="O174" s="83">
        <f t="shared" si="28"/>
        <v>-7845.88</v>
      </c>
      <c r="P174" s="87">
        <f t="shared" si="29"/>
        <v>-1</v>
      </c>
      <c r="Q174" s="78"/>
    </row>
    <row r="175" spans="2:17" s="79" customFormat="1" ht="25.5" x14ac:dyDescent="0.2">
      <c r="B175" s="72"/>
      <c r="C175" s="80" t="s">
        <v>522</v>
      </c>
      <c r="D175" s="81" t="s">
        <v>523</v>
      </c>
      <c r="E175" s="82">
        <f>IFERROR(VLOOKUP($C175,'2025'!$C$301:$U$583,19,FALSE),0)</f>
        <v>2031555.4</v>
      </c>
      <c r="F175" s="83">
        <f>IFERROR(VLOOKUP($C175,'2025'!$C$8:$U$290,19,FALSE),0)</f>
        <v>1507933.34</v>
      </c>
      <c r="G175" s="84">
        <f t="shared" si="22"/>
        <v>0.74225558407119996</v>
      </c>
      <c r="H175" s="85">
        <f t="shared" si="23"/>
        <v>1.855986485654855E-4</v>
      </c>
      <c r="I175" s="86">
        <f t="shared" si="24"/>
        <v>-523622.05999999982</v>
      </c>
      <c r="J175" s="87">
        <f t="shared" si="25"/>
        <v>-0.2577444159288001</v>
      </c>
      <c r="K175" s="82">
        <f>VLOOKUP($C175,'2025'!$C$301:$U$583,VLOOKUP($L$4,Master!$D$9:$G$20,4,FALSE),FALSE)</f>
        <v>289729.82</v>
      </c>
      <c r="L175" s="83">
        <f>VLOOKUP($C175,'2025'!$C$8:$U$290,VLOOKUP($L$4,Master!$D$9:$G$20,4,FALSE),FALSE)</f>
        <v>125852.86</v>
      </c>
      <c r="M175" s="152">
        <f t="shared" si="26"/>
        <v>0.43438007175098509</v>
      </c>
      <c r="N175" s="152">
        <f t="shared" si="27"/>
        <v>1.5490154713404803E-5</v>
      </c>
      <c r="O175" s="83">
        <f t="shared" si="28"/>
        <v>-163876.96000000002</v>
      </c>
      <c r="P175" s="87">
        <f t="shared" si="29"/>
        <v>-0.56561992824901497</v>
      </c>
      <c r="Q175" s="78"/>
    </row>
    <row r="176" spans="2:17" s="79" customFormat="1" ht="12.75" x14ac:dyDescent="0.2">
      <c r="B176" s="72"/>
      <c r="C176" s="80" t="s">
        <v>542</v>
      </c>
      <c r="D176" s="81" t="s">
        <v>543</v>
      </c>
      <c r="E176" s="82">
        <f>IFERROR(VLOOKUP($C176,'2025'!$C$301:$U$583,19,FALSE),0)</f>
        <v>771034.0199999999</v>
      </c>
      <c r="F176" s="83">
        <f>IFERROR(VLOOKUP($C176,'2025'!$C$8:$U$290,19,FALSE),0)</f>
        <v>604309.39999999991</v>
      </c>
      <c r="G176" s="84">
        <f t="shared" si="22"/>
        <v>0.78376489794834214</v>
      </c>
      <c r="H176" s="85">
        <f t="shared" si="23"/>
        <v>7.4379287850628316E-5</v>
      </c>
      <c r="I176" s="86">
        <f t="shared" si="24"/>
        <v>-166724.62</v>
      </c>
      <c r="J176" s="87">
        <f t="shared" si="25"/>
        <v>-0.21623510205165788</v>
      </c>
      <c r="K176" s="82">
        <f>VLOOKUP($C176,'2025'!$C$301:$U$583,VLOOKUP($L$4,Master!$D$9:$G$20,4,FALSE),FALSE)</f>
        <v>90721.499999999971</v>
      </c>
      <c r="L176" s="83">
        <f>VLOOKUP($C176,'2025'!$C$8:$U$290,VLOOKUP($L$4,Master!$D$9:$G$20,4,FALSE),FALSE)</f>
        <v>50866.34</v>
      </c>
      <c r="M176" s="152">
        <f t="shared" si="26"/>
        <v>0.56068671704061346</v>
      </c>
      <c r="N176" s="152">
        <f t="shared" si="27"/>
        <v>6.2607037798318705E-6</v>
      </c>
      <c r="O176" s="83">
        <f t="shared" si="28"/>
        <v>-39855.159999999974</v>
      </c>
      <c r="P176" s="87">
        <f t="shared" si="29"/>
        <v>-0.43931328295938654</v>
      </c>
      <c r="Q176" s="78"/>
    </row>
    <row r="177" spans="2:17" s="79" customFormat="1" ht="12.75" x14ac:dyDescent="0.2">
      <c r="B177" s="72"/>
      <c r="C177" s="80" t="s">
        <v>544</v>
      </c>
      <c r="D177" s="81" t="s">
        <v>545</v>
      </c>
      <c r="E177" s="82">
        <f>IFERROR(VLOOKUP($C177,'2025'!$C$301:$U$583,19,FALSE),0)</f>
        <v>1407489.5899999999</v>
      </c>
      <c r="F177" s="83">
        <f>IFERROR(VLOOKUP($C177,'2025'!$C$8:$U$290,19,FALSE),0)</f>
        <v>1257463.4000000001</v>
      </c>
      <c r="G177" s="84">
        <f t="shared" si="22"/>
        <v>0.89340866812379072</v>
      </c>
      <c r="H177" s="85">
        <f t="shared" si="23"/>
        <v>1.5477044075473559E-4</v>
      </c>
      <c r="I177" s="86">
        <f t="shared" si="24"/>
        <v>-150026.18999999971</v>
      </c>
      <c r="J177" s="87">
        <f t="shared" si="25"/>
        <v>-0.10659133187620928</v>
      </c>
      <c r="K177" s="82">
        <f>VLOOKUP($C177,'2025'!$C$301:$U$583,VLOOKUP($L$4,Master!$D$9:$G$20,4,FALSE),FALSE)</f>
        <v>82917.569999999978</v>
      </c>
      <c r="L177" s="83">
        <f>VLOOKUP($C177,'2025'!$C$8:$U$290,VLOOKUP($L$4,Master!$D$9:$G$20,4,FALSE),FALSE)</f>
        <v>51749.329999999994</v>
      </c>
      <c r="M177" s="152">
        <f t="shared" si="26"/>
        <v>0.62410572331051195</v>
      </c>
      <c r="N177" s="152">
        <f t="shared" si="27"/>
        <v>6.3693834849286736E-6</v>
      </c>
      <c r="O177" s="83">
        <f t="shared" si="28"/>
        <v>-31168.239999999983</v>
      </c>
      <c r="P177" s="87">
        <f t="shared" si="29"/>
        <v>-0.37589427668948805</v>
      </c>
      <c r="Q177" s="78"/>
    </row>
    <row r="178" spans="2:17" s="79" customFormat="1" ht="12.75" x14ac:dyDescent="0.2">
      <c r="B178" s="72"/>
      <c r="C178" s="80" t="s">
        <v>179</v>
      </c>
      <c r="D178" s="81" t="s">
        <v>400</v>
      </c>
      <c r="E178" s="82">
        <f>IFERROR(VLOOKUP($C178,'2025'!$C$301:$U$583,19,FALSE),0)</f>
        <v>28589789.379999995</v>
      </c>
      <c r="F178" s="83">
        <f>IFERROR(VLOOKUP($C178,'2025'!$C$8:$U$290,19,FALSE),0)</f>
        <v>24962777.960000001</v>
      </c>
      <c r="G178" s="84">
        <f t="shared" si="22"/>
        <v>0.87313612661528484</v>
      </c>
      <c r="H178" s="85">
        <f t="shared" si="23"/>
        <v>3.0724553472743612E-3</v>
      </c>
      <c r="I178" s="86">
        <f t="shared" si="24"/>
        <v>-3627011.4199999943</v>
      </c>
      <c r="J178" s="87">
        <f t="shared" si="25"/>
        <v>-0.12686387338471519</v>
      </c>
      <c r="K178" s="82">
        <f>VLOOKUP($C178,'2025'!$C$301:$U$583,VLOOKUP($L$4,Master!$D$9:$G$20,4,FALSE),FALSE)</f>
        <v>4294290.08</v>
      </c>
      <c r="L178" s="83">
        <f>VLOOKUP($C178,'2025'!$C$8:$U$290,VLOOKUP($L$4,Master!$D$9:$G$20,4,FALSE),FALSE)</f>
        <v>5238072.2700000005</v>
      </c>
      <c r="M178" s="152">
        <f t="shared" si="26"/>
        <v>1.2197760683181422</v>
      </c>
      <c r="N178" s="152">
        <f t="shared" si="27"/>
        <v>6.4470962250913889E-4</v>
      </c>
      <c r="O178" s="83">
        <f t="shared" si="28"/>
        <v>943782.19000000041</v>
      </c>
      <c r="P178" s="87">
        <f t="shared" si="29"/>
        <v>0.21977606831814223</v>
      </c>
      <c r="Q178" s="78"/>
    </row>
    <row r="179" spans="2:17" s="79" customFormat="1" ht="12.75" x14ac:dyDescent="0.2">
      <c r="B179" s="72"/>
      <c r="C179" s="80" t="s">
        <v>180</v>
      </c>
      <c r="D179" s="81" t="s">
        <v>401</v>
      </c>
      <c r="E179" s="82">
        <f>IFERROR(VLOOKUP($C179,'2025'!$C$301:$U$583,19,FALSE),0)</f>
        <v>4426613.2199999988</v>
      </c>
      <c r="F179" s="83">
        <f>IFERROR(VLOOKUP($C179,'2025'!$C$8:$U$290,19,FALSE),0)</f>
        <v>3994658.8700000006</v>
      </c>
      <c r="G179" s="84">
        <f t="shared" si="22"/>
        <v>0.9024187728784675</v>
      </c>
      <c r="H179" s="85">
        <f t="shared" si="23"/>
        <v>4.9166847637451233E-4</v>
      </c>
      <c r="I179" s="86">
        <f t="shared" si="24"/>
        <v>-431954.34999999823</v>
      </c>
      <c r="J179" s="87">
        <f t="shared" si="25"/>
        <v>-9.7581227121532513E-2</v>
      </c>
      <c r="K179" s="82">
        <f>VLOOKUP($C179,'2025'!$C$301:$U$583,VLOOKUP($L$4,Master!$D$9:$G$20,4,FALSE),FALSE)</f>
        <v>543102.38999999966</v>
      </c>
      <c r="L179" s="83">
        <f>VLOOKUP($C179,'2025'!$C$8:$U$290,VLOOKUP($L$4,Master!$D$9:$G$20,4,FALSE),FALSE)</f>
        <v>820742</v>
      </c>
      <c r="M179" s="152">
        <f t="shared" si="26"/>
        <v>1.5112104367649726</v>
      </c>
      <c r="N179" s="152">
        <f t="shared" si="27"/>
        <v>1.0101812990018093E-4</v>
      </c>
      <c r="O179" s="83">
        <f t="shared" si="28"/>
        <v>277639.61000000034</v>
      </c>
      <c r="P179" s="87">
        <f t="shared" si="29"/>
        <v>0.51121043676497269</v>
      </c>
      <c r="Q179" s="78"/>
    </row>
    <row r="180" spans="2:17" s="79" customFormat="1" ht="12.75" x14ac:dyDescent="0.2">
      <c r="B180" s="72"/>
      <c r="C180" s="80" t="s">
        <v>181</v>
      </c>
      <c r="D180" s="81" t="s">
        <v>402</v>
      </c>
      <c r="E180" s="82">
        <f>IFERROR(VLOOKUP($C180,'2025'!$C$301:$U$583,19,FALSE),0)</f>
        <v>7120669.3800000008</v>
      </c>
      <c r="F180" s="83">
        <f>IFERROR(VLOOKUP($C180,'2025'!$C$8:$U$290,19,FALSE),0)</f>
        <v>4954493.72</v>
      </c>
      <c r="G180" s="84">
        <f t="shared" si="22"/>
        <v>0.69579044547634916</v>
      </c>
      <c r="H180" s="85">
        <f t="shared" si="23"/>
        <v>6.0980635838861735E-4</v>
      </c>
      <c r="I180" s="86">
        <f t="shared" si="24"/>
        <v>-2166175.6600000011</v>
      </c>
      <c r="J180" s="87">
        <f t="shared" si="25"/>
        <v>-0.30420955452365084</v>
      </c>
      <c r="K180" s="82">
        <f>VLOOKUP($C180,'2025'!$C$301:$U$583,VLOOKUP($L$4,Master!$D$9:$G$20,4,FALSE),FALSE)</f>
        <v>986600.4</v>
      </c>
      <c r="L180" s="83">
        <f>VLOOKUP($C180,'2025'!$C$8:$U$290,VLOOKUP($L$4,Master!$D$9:$G$20,4,FALSE),FALSE)</f>
        <v>1050484.03</v>
      </c>
      <c r="M180" s="152">
        <f t="shared" si="26"/>
        <v>1.0647512711326692</v>
      </c>
      <c r="N180" s="152">
        <f t="shared" si="27"/>
        <v>1.292951161273647E-4</v>
      </c>
      <c r="O180" s="83">
        <f t="shared" si="28"/>
        <v>63883.630000000005</v>
      </c>
      <c r="P180" s="87">
        <f t="shared" si="29"/>
        <v>6.4751271132669319E-2</v>
      </c>
      <c r="Q180" s="78"/>
    </row>
    <row r="181" spans="2:17" s="79" customFormat="1" ht="12.75" x14ac:dyDescent="0.2">
      <c r="B181" s="72"/>
      <c r="C181" s="80" t="s">
        <v>182</v>
      </c>
      <c r="D181" s="81" t="s">
        <v>403</v>
      </c>
      <c r="E181" s="82">
        <f>IFERROR(VLOOKUP($C181,'2025'!$C$301:$U$583,19,FALSE),0)</f>
        <v>13584572.440000003</v>
      </c>
      <c r="F181" s="83">
        <f>IFERROR(VLOOKUP($C181,'2025'!$C$8:$U$290,19,FALSE),0)</f>
        <v>13395799.5</v>
      </c>
      <c r="G181" s="84">
        <f t="shared" si="22"/>
        <v>0.98610387328465654</v>
      </c>
      <c r="H181" s="85">
        <f t="shared" si="23"/>
        <v>1.648774662449075E-3</v>
      </c>
      <c r="I181" s="86">
        <f t="shared" si="24"/>
        <v>-188772.9400000032</v>
      </c>
      <c r="J181" s="87">
        <f t="shared" si="25"/>
        <v>-1.3896126715343508E-2</v>
      </c>
      <c r="K181" s="82">
        <f>VLOOKUP($C181,'2025'!$C$301:$U$583,VLOOKUP($L$4,Master!$D$9:$G$20,4,FALSE),FALSE)</f>
        <v>2604143.8700000006</v>
      </c>
      <c r="L181" s="83">
        <f>VLOOKUP($C181,'2025'!$C$8:$U$290,VLOOKUP($L$4,Master!$D$9:$G$20,4,FALSE),FALSE)</f>
        <v>4111990.8600000008</v>
      </c>
      <c r="M181" s="152">
        <f t="shared" si="26"/>
        <v>1.5790183128399891</v>
      </c>
      <c r="N181" s="152">
        <f t="shared" si="27"/>
        <v>5.0610986990288879E-4</v>
      </c>
      <c r="O181" s="83">
        <f t="shared" si="28"/>
        <v>1507846.9900000002</v>
      </c>
      <c r="P181" s="87">
        <f t="shared" si="29"/>
        <v>0.57901831283998906</v>
      </c>
      <c r="Q181" s="78"/>
    </row>
    <row r="182" spans="2:17" s="79" customFormat="1" ht="25.5" x14ac:dyDescent="0.2">
      <c r="B182" s="72"/>
      <c r="C182" s="80" t="s">
        <v>183</v>
      </c>
      <c r="D182" s="81" t="s">
        <v>405</v>
      </c>
      <c r="E182" s="82">
        <f>IFERROR(VLOOKUP($C182,'2025'!$C$301:$U$583,19,FALSE),0)</f>
        <v>166400</v>
      </c>
      <c r="F182" s="83">
        <f>IFERROR(VLOOKUP($C182,'2025'!$C$8:$U$290,19,FALSE),0)</f>
        <v>11150</v>
      </c>
      <c r="G182" s="84">
        <f t="shared" si="22"/>
        <v>6.7007211538461536E-2</v>
      </c>
      <c r="H182" s="85">
        <f t="shared" si="23"/>
        <v>1.3723583640011324E-6</v>
      </c>
      <c r="I182" s="86">
        <f t="shared" si="24"/>
        <v>-155250</v>
      </c>
      <c r="J182" s="87">
        <f t="shared" si="25"/>
        <v>-0.93299278846153844</v>
      </c>
      <c r="K182" s="82">
        <f>VLOOKUP($C182,'2025'!$C$301:$U$583,VLOOKUP($L$4,Master!$D$9:$G$20,4,FALSE),FALSE)</f>
        <v>41600</v>
      </c>
      <c r="L182" s="83">
        <f>VLOOKUP($C182,'2025'!$C$8:$U$290,VLOOKUP($L$4,Master!$D$9:$G$20,4,FALSE),FALSE)</f>
        <v>0</v>
      </c>
      <c r="M182" s="152">
        <f t="shared" si="26"/>
        <v>0</v>
      </c>
      <c r="N182" s="152">
        <f t="shared" si="27"/>
        <v>0</v>
      </c>
      <c r="O182" s="83">
        <f t="shared" si="28"/>
        <v>-41600</v>
      </c>
      <c r="P182" s="87">
        <f t="shared" si="29"/>
        <v>-1</v>
      </c>
      <c r="Q182" s="78"/>
    </row>
    <row r="183" spans="2:17" s="79" customFormat="1" ht="12.75" x14ac:dyDescent="0.2">
      <c r="B183" s="72"/>
      <c r="C183" s="80" t="s">
        <v>184</v>
      </c>
      <c r="D183" s="81" t="s">
        <v>406</v>
      </c>
      <c r="E183" s="82">
        <f>IFERROR(VLOOKUP($C183,'2025'!$C$301:$U$583,19,FALSE),0)</f>
        <v>1175903.5900000001</v>
      </c>
      <c r="F183" s="83">
        <f>IFERROR(VLOOKUP($C183,'2025'!$C$8:$U$290,19,FALSE),0)</f>
        <v>447955.27</v>
      </c>
      <c r="G183" s="84">
        <f t="shared" si="22"/>
        <v>0.38094557564876552</v>
      </c>
      <c r="H183" s="85">
        <f t="shared" si="23"/>
        <v>5.5134992061245339E-5</v>
      </c>
      <c r="I183" s="86">
        <f t="shared" si="24"/>
        <v>-727948.32000000007</v>
      </c>
      <c r="J183" s="87">
        <f t="shared" si="25"/>
        <v>-0.61905442435123448</v>
      </c>
      <c r="K183" s="82">
        <f>VLOOKUP($C183,'2025'!$C$301:$U$583,VLOOKUP($L$4,Master!$D$9:$G$20,4,FALSE),FALSE)</f>
        <v>219212.6</v>
      </c>
      <c r="L183" s="83">
        <f>VLOOKUP($C183,'2025'!$C$8:$U$290,VLOOKUP($L$4,Master!$D$9:$G$20,4,FALSE),FALSE)</f>
        <v>102129.84999999999</v>
      </c>
      <c r="M183" s="152">
        <f t="shared" si="26"/>
        <v>0.46589406813294487</v>
      </c>
      <c r="N183" s="152">
        <f t="shared" si="27"/>
        <v>1.2570291826159734E-5</v>
      </c>
      <c r="O183" s="83">
        <f t="shared" si="28"/>
        <v>-117082.75000000001</v>
      </c>
      <c r="P183" s="87">
        <f t="shared" si="29"/>
        <v>-0.53410593186705513</v>
      </c>
      <c r="Q183" s="78"/>
    </row>
    <row r="184" spans="2:17" s="79" customFormat="1" ht="12.75" x14ac:dyDescent="0.2">
      <c r="B184" s="72"/>
      <c r="C184" s="80" t="s">
        <v>185</v>
      </c>
      <c r="D184" s="81" t="s">
        <v>407</v>
      </c>
      <c r="E184" s="82">
        <f>IFERROR(VLOOKUP($C184,'2025'!$C$301:$U$583,19,FALSE),0)</f>
        <v>352391.46</v>
      </c>
      <c r="F184" s="83">
        <f>IFERROR(VLOOKUP($C184,'2025'!$C$8:$U$290,19,FALSE),0)</f>
        <v>185464.56</v>
      </c>
      <c r="G184" s="84">
        <f t="shared" si="22"/>
        <v>0.52630265216983407</v>
      </c>
      <c r="H184" s="85">
        <f t="shared" si="23"/>
        <v>2.2827250236931826E-5</v>
      </c>
      <c r="I184" s="86">
        <f t="shared" si="24"/>
        <v>-166926.90000000002</v>
      </c>
      <c r="J184" s="87">
        <f t="shared" si="25"/>
        <v>-0.47369734783016598</v>
      </c>
      <c r="K184" s="82">
        <f>VLOOKUP($C184,'2025'!$C$301:$U$583,VLOOKUP($L$4,Master!$D$9:$G$20,4,FALSE),FALSE)</f>
        <v>53521.13</v>
      </c>
      <c r="L184" s="83">
        <f>VLOOKUP($C184,'2025'!$C$8:$U$290,VLOOKUP($L$4,Master!$D$9:$G$20,4,FALSE),FALSE)</f>
        <v>14893.359999999999</v>
      </c>
      <c r="M184" s="152">
        <f t="shared" si="26"/>
        <v>0.27827065684151286</v>
      </c>
      <c r="N184" s="152">
        <f t="shared" si="27"/>
        <v>1.8330966066439376E-6</v>
      </c>
      <c r="O184" s="83">
        <f t="shared" si="28"/>
        <v>-38627.769999999997</v>
      </c>
      <c r="P184" s="87">
        <f t="shared" si="29"/>
        <v>-0.72172934315848714</v>
      </c>
      <c r="Q184" s="78"/>
    </row>
    <row r="185" spans="2:17" s="79" customFormat="1" ht="12.75" x14ac:dyDescent="0.2">
      <c r="B185" s="72"/>
      <c r="C185" s="80" t="s">
        <v>186</v>
      </c>
      <c r="D185" s="81" t="s">
        <v>408</v>
      </c>
      <c r="E185" s="82">
        <f>IFERROR(VLOOKUP($C185,'2025'!$C$301:$U$583,19,FALSE),0)</f>
        <v>7031278.5300000003</v>
      </c>
      <c r="F185" s="83">
        <f>IFERROR(VLOOKUP($C185,'2025'!$C$8:$U$290,19,FALSE),0)</f>
        <v>5608779.3699999992</v>
      </c>
      <c r="G185" s="84">
        <f t="shared" si="22"/>
        <v>0.79768982924930421</v>
      </c>
      <c r="H185" s="85">
        <f t="shared" si="23"/>
        <v>6.9033679643556057E-4</v>
      </c>
      <c r="I185" s="86">
        <f t="shared" si="24"/>
        <v>-1422499.1600000011</v>
      </c>
      <c r="J185" s="87">
        <f t="shared" si="25"/>
        <v>-0.20231017075069574</v>
      </c>
      <c r="K185" s="82">
        <f>VLOOKUP($C185,'2025'!$C$301:$U$583,VLOOKUP($L$4,Master!$D$9:$G$20,4,FALSE),FALSE)</f>
        <v>830032.16</v>
      </c>
      <c r="L185" s="83">
        <f>VLOOKUP($C185,'2025'!$C$8:$U$290,VLOOKUP($L$4,Master!$D$9:$G$20,4,FALSE),FALSE)</f>
        <v>631395.51999999979</v>
      </c>
      <c r="M185" s="152">
        <f t="shared" si="26"/>
        <v>0.76068801960637256</v>
      </c>
      <c r="N185" s="152">
        <f t="shared" si="27"/>
        <v>7.7713087252452367E-5</v>
      </c>
      <c r="O185" s="83">
        <f t="shared" si="28"/>
        <v>-198636.64000000025</v>
      </c>
      <c r="P185" s="87">
        <f t="shared" si="29"/>
        <v>-0.23931198039362744</v>
      </c>
      <c r="Q185" s="78"/>
    </row>
    <row r="186" spans="2:17" s="79" customFormat="1" ht="12.75" x14ac:dyDescent="0.2">
      <c r="B186" s="72"/>
      <c r="C186" s="80" t="s">
        <v>187</v>
      </c>
      <c r="D186" s="81" t="s">
        <v>409</v>
      </c>
      <c r="E186" s="82">
        <f>IFERROR(VLOOKUP($C186,'2025'!$C$301:$U$583,19,FALSE),0)</f>
        <v>2138809.41</v>
      </c>
      <c r="F186" s="83">
        <f>IFERROR(VLOOKUP($C186,'2025'!$C$8:$U$290,19,FALSE),0)</f>
        <v>6061483.1099999994</v>
      </c>
      <c r="G186" s="84">
        <f t="shared" si="22"/>
        <v>2.8340454655097105</v>
      </c>
      <c r="H186" s="85">
        <f t="shared" si="23"/>
        <v>7.4605623715337174E-4</v>
      </c>
      <c r="I186" s="86">
        <f t="shared" si="24"/>
        <v>3922673.6999999993</v>
      </c>
      <c r="J186" s="87">
        <f t="shared" si="25"/>
        <v>1.8340454655097103</v>
      </c>
      <c r="K186" s="82">
        <f>VLOOKUP($C186,'2025'!$C$301:$U$583,VLOOKUP($L$4,Master!$D$9:$G$20,4,FALSE),FALSE)</f>
        <v>271230.53999999998</v>
      </c>
      <c r="L186" s="83">
        <f>VLOOKUP($C186,'2025'!$C$8:$U$290,VLOOKUP($L$4,Master!$D$9:$G$20,4,FALSE),FALSE)</f>
        <v>802729.29999999993</v>
      </c>
      <c r="M186" s="152">
        <f t="shared" si="26"/>
        <v>2.9595830174581375</v>
      </c>
      <c r="N186" s="152">
        <f t="shared" si="27"/>
        <v>9.8801100348320546E-5</v>
      </c>
      <c r="O186" s="83">
        <f t="shared" si="28"/>
        <v>531498.76</v>
      </c>
      <c r="P186" s="87">
        <f t="shared" si="29"/>
        <v>1.9595830174581375</v>
      </c>
      <c r="Q186" s="78"/>
    </row>
    <row r="187" spans="2:17" s="79" customFormat="1" ht="12.75" x14ac:dyDescent="0.2">
      <c r="B187" s="72"/>
      <c r="C187" s="80" t="s">
        <v>188</v>
      </c>
      <c r="D187" s="81" t="s">
        <v>410</v>
      </c>
      <c r="E187" s="82">
        <f>IFERROR(VLOOKUP($C187,'2025'!$C$301:$U$583,19,FALSE),0)</f>
        <v>1214831.19</v>
      </c>
      <c r="F187" s="83">
        <f>IFERROR(VLOOKUP($C187,'2025'!$C$8:$U$290,19,FALSE),0)</f>
        <v>641710.26</v>
      </c>
      <c r="G187" s="84">
        <f t="shared" si="22"/>
        <v>0.52822998395357301</v>
      </c>
      <c r="H187" s="85">
        <f t="shared" si="23"/>
        <v>7.898264058980639E-5</v>
      </c>
      <c r="I187" s="86">
        <f t="shared" si="24"/>
        <v>-573120.92999999993</v>
      </c>
      <c r="J187" s="87">
        <f t="shared" si="25"/>
        <v>-0.47177001604642699</v>
      </c>
      <c r="K187" s="82">
        <f>VLOOKUP($C187,'2025'!$C$301:$U$583,VLOOKUP($L$4,Master!$D$9:$G$20,4,FALSE),FALSE)</f>
        <v>94590.03</v>
      </c>
      <c r="L187" s="83">
        <f>VLOOKUP($C187,'2025'!$C$8:$U$290,VLOOKUP($L$4,Master!$D$9:$G$20,4,FALSE),FALSE)</f>
        <v>182268.33999999997</v>
      </c>
      <c r="M187" s="152">
        <f t="shared" si="26"/>
        <v>1.9269297197601054</v>
      </c>
      <c r="N187" s="152">
        <f t="shared" si="27"/>
        <v>2.2433854788484495E-5</v>
      </c>
      <c r="O187" s="83">
        <f t="shared" si="28"/>
        <v>87678.309999999969</v>
      </c>
      <c r="P187" s="87">
        <f t="shared" si="29"/>
        <v>0.92692971976010552</v>
      </c>
      <c r="Q187" s="78"/>
    </row>
    <row r="188" spans="2:17" s="79" customFormat="1" ht="25.5" x14ac:dyDescent="0.2">
      <c r="B188" s="72"/>
      <c r="C188" s="80" t="s">
        <v>189</v>
      </c>
      <c r="D188" s="81" t="s">
        <v>404</v>
      </c>
      <c r="E188" s="82">
        <f>IFERROR(VLOOKUP($C188,'2025'!$C$301:$U$583,19,FALSE),0)</f>
        <v>1423041.1800000004</v>
      </c>
      <c r="F188" s="83">
        <f>IFERROR(VLOOKUP($C188,'2025'!$C$8:$U$290,19,FALSE),0)</f>
        <v>1215368.73</v>
      </c>
      <c r="G188" s="84">
        <f t="shared" si="22"/>
        <v>0.85406434267770071</v>
      </c>
      <c r="H188" s="85">
        <f t="shared" si="23"/>
        <v>1.4958936699201202E-4</v>
      </c>
      <c r="I188" s="86">
        <f t="shared" si="24"/>
        <v>-207672.45000000042</v>
      </c>
      <c r="J188" s="87">
        <f t="shared" si="25"/>
        <v>-0.14593565732229924</v>
      </c>
      <c r="K188" s="82">
        <f>VLOOKUP($C188,'2025'!$C$301:$U$583,VLOOKUP($L$4,Master!$D$9:$G$20,4,FALSE),FALSE)</f>
        <v>160548.58000000005</v>
      </c>
      <c r="L188" s="83">
        <f>VLOOKUP($C188,'2025'!$C$8:$U$290,VLOOKUP($L$4,Master!$D$9:$G$20,4,FALSE),FALSE)</f>
        <v>148045.53</v>
      </c>
      <c r="M188" s="152">
        <f t="shared" si="26"/>
        <v>0.92212294870499611</v>
      </c>
      <c r="N188" s="152">
        <f t="shared" si="27"/>
        <v>1.8221661107487046E-5</v>
      </c>
      <c r="O188" s="83">
        <f t="shared" si="28"/>
        <v>-12503.050000000047</v>
      </c>
      <c r="P188" s="87">
        <f t="shared" si="29"/>
        <v>-7.7877051295003941E-2</v>
      </c>
      <c r="Q188" s="78"/>
    </row>
    <row r="189" spans="2:17" s="79" customFormat="1" ht="12.75" x14ac:dyDescent="0.2">
      <c r="B189" s="72"/>
      <c r="C189" s="80" t="s">
        <v>574</v>
      </c>
      <c r="D189" s="81" t="s">
        <v>602</v>
      </c>
      <c r="E189" s="82">
        <f>IFERROR(VLOOKUP($C189,'2025'!$C$301:$U$583,19,FALSE),0)</f>
        <v>0</v>
      </c>
      <c r="F189" s="83">
        <f>IFERROR(VLOOKUP($C189,'2025'!$C$8:$U$290,19,FALSE),0)</f>
        <v>0</v>
      </c>
      <c r="G189" s="84">
        <f t="shared" si="22"/>
        <v>0</v>
      </c>
      <c r="H189" s="85">
        <f t="shared" si="23"/>
        <v>0</v>
      </c>
      <c r="I189" s="86">
        <f t="shared" si="24"/>
        <v>0</v>
      </c>
      <c r="J189" s="87">
        <f t="shared" si="25"/>
        <v>0</v>
      </c>
      <c r="K189" s="82">
        <f>VLOOKUP($C189,'2025'!$C$301:$U$583,VLOOKUP($L$4,Master!$D$9:$G$20,4,FALSE),FALSE)</f>
        <v>0</v>
      </c>
      <c r="L189" s="83">
        <f>VLOOKUP($C189,'2025'!$C$8:$U$290,VLOOKUP($L$4,Master!$D$9:$G$20,4,FALSE),FALSE)</f>
        <v>0</v>
      </c>
      <c r="M189" s="152">
        <f t="shared" si="26"/>
        <v>0</v>
      </c>
      <c r="N189" s="152">
        <f t="shared" si="27"/>
        <v>0</v>
      </c>
      <c r="O189" s="83">
        <f t="shared" si="28"/>
        <v>0</v>
      </c>
      <c r="P189" s="87">
        <f t="shared" si="29"/>
        <v>0</v>
      </c>
      <c r="Q189" s="78"/>
    </row>
    <row r="190" spans="2:17" s="79" customFormat="1" ht="12.75" x14ac:dyDescent="0.2">
      <c r="B190" s="72"/>
      <c r="C190" s="80" t="s">
        <v>575</v>
      </c>
      <c r="D190" s="81" t="s">
        <v>603</v>
      </c>
      <c r="E190" s="82">
        <f>IFERROR(VLOOKUP($C190,'2025'!$C$301:$U$583,19,FALSE),0)</f>
        <v>0</v>
      </c>
      <c r="F190" s="83">
        <f>IFERROR(VLOOKUP($C190,'2025'!$C$8:$U$290,19,FALSE),0)</f>
        <v>0</v>
      </c>
      <c r="G190" s="84">
        <f t="shared" si="22"/>
        <v>0</v>
      </c>
      <c r="H190" s="85">
        <f t="shared" si="23"/>
        <v>0</v>
      </c>
      <c r="I190" s="86">
        <f t="shared" si="24"/>
        <v>0</v>
      </c>
      <c r="J190" s="87">
        <f t="shared" si="25"/>
        <v>0</v>
      </c>
      <c r="K190" s="82">
        <f>VLOOKUP($C190,'2025'!$C$301:$U$583,VLOOKUP($L$4,Master!$D$9:$G$20,4,FALSE),FALSE)</f>
        <v>0</v>
      </c>
      <c r="L190" s="83">
        <f>VLOOKUP($C190,'2025'!$C$8:$U$290,VLOOKUP($L$4,Master!$D$9:$G$20,4,FALSE),FALSE)</f>
        <v>0</v>
      </c>
      <c r="M190" s="152">
        <f t="shared" si="26"/>
        <v>0</v>
      </c>
      <c r="N190" s="152">
        <f t="shared" si="27"/>
        <v>0</v>
      </c>
      <c r="O190" s="83">
        <f t="shared" si="28"/>
        <v>0</v>
      </c>
      <c r="P190" s="87">
        <f t="shared" si="29"/>
        <v>0</v>
      </c>
      <c r="Q190" s="78"/>
    </row>
    <row r="191" spans="2:17" s="79" customFormat="1" ht="12.75" x14ac:dyDescent="0.2">
      <c r="B191" s="72"/>
      <c r="C191" s="80" t="s">
        <v>190</v>
      </c>
      <c r="D191" s="81" t="s">
        <v>411</v>
      </c>
      <c r="E191" s="82">
        <f>IFERROR(VLOOKUP($C191,'2025'!$C$301:$U$583,19,FALSE),0)</f>
        <v>1339672.01</v>
      </c>
      <c r="F191" s="83">
        <f>IFERROR(VLOOKUP($C191,'2025'!$C$8:$U$290,19,FALSE),0)</f>
        <v>959066.18</v>
      </c>
      <c r="G191" s="84">
        <f t="shared" si="22"/>
        <v>0.71589625881636509</v>
      </c>
      <c r="H191" s="85">
        <f t="shared" si="23"/>
        <v>1.1804327298238704E-4</v>
      </c>
      <c r="I191" s="86">
        <f t="shared" si="24"/>
        <v>-380605.82999999996</v>
      </c>
      <c r="J191" s="87">
        <f t="shared" si="25"/>
        <v>-0.28410374118363491</v>
      </c>
      <c r="K191" s="82">
        <f>VLOOKUP($C191,'2025'!$C$301:$U$583,VLOOKUP($L$4,Master!$D$9:$G$20,4,FALSE),FALSE)</f>
        <v>172638.76000000004</v>
      </c>
      <c r="L191" s="83">
        <f>VLOOKUP($C191,'2025'!$C$8:$U$290,VLOOKUP($L$4,Master!$D$9:$G$20,4,FALSE),FALSE)</f>
        <v>70729.010000000009</v>
      </c>
      <c r="M191" s="152">
        <f t="shared" si="26"/>
        <v>0.40969368640043519</v>
      </c>
      <c r="N191" s="152">
        <f t="shared" si="27"/>
        <v>8.7054303543515461E-6</v>
      </c>
      <c r="O191" s="83">
        <f t="shared" si="28"/>
        <v>-101909.75000000003</v>
      </c>
      <c r="P191" s="87">
        <f t="shared" si="29"/>
        <v>-0.59030631359956487</v>
      </c>
      <c r="Q191" s="78"/>
    </row>
    <row r="192" spans="2:17" s="79" customFormat="1" ht="12.75" x14ac:dyDescent="0.2">
      <c r="B192" s="72"/>
      <c r="C192" s="80" t="s">
        <v>576</v>
      </c>
      <c r="D192" s="81" t="s">
        <v>604</v>
      </c>
      <c r="E192" s="82">
        <f>IFERROR(VLOOKUP($C192,'2025'!$C$301:$U$583,19,FALSE),0)</f>
        <v>0</v>
      </c>
      <c r="F192" s="83">
        <f>IFERROR(VLOOKUP($C192,'2025'!$C$8:$U$290,19,FALSE),0)</f>
        <v>0</v>
      </c>
      <c r="G192" s="84">
        <f t="shared" si="22"/>
        <v>0</v>
      </c>
      <c r="H192" s="85">
        <f t="shared" si="23"/>
        <v>0</v>
      </c>
      <c r="I192" s="86">
        <f t="shared" si="24"/>
        <v>0</v>
      </c>
      <c r="J192" s="87">
        <f t="shared" si="25"/>
        <v>0</v>
      </c>
      <c r="K192" s="82">
        <f>VLOOKUP($C192,'2025'!$C$301:$U$583,VLOOKUP($L$4,Master!$D$9:$G$20,4,FALSE),FALSE)</f>
        <v>0</v>
      </c>
      <c r="L192" s="83">
        <f>VLOOKUP($C192,'2025'!$C$8:$U$290,VLOOKUP($L$4,Master!$D$9:$G$20,4,FALSE),FALSE)</f>
        <v>0</v>
      </c>
      <c r="M192" s="152">
        <f t="shared" si="26"/>
        <v>0</v>
      </c>
      <c r="N192" s="152">
        <f t="shared" si="27"/>
        <v>0</v>
      </c>
      <c r="O192" s="83">
        <f t="shared" si="28"/>
        <v>0</v>
      </c>
      <c r="P192" s="87">
        <f t="shared" si="29"/>
        <v>0</v>
      </c>
      <c r="Q192" s="78"/>
    </row>
    <row r="193" spans="2:17" s="79" customFormat="1" ht="12.75" x14ac:dyDescent="0.2">
      <c r="B193" s="72"/>
      <c r="C193" s="80" t="s">
        <v>577</v>
      </c>
      <c r="D193" s="81" t="s">
        <v>605</v>
      </c>
      <c r="E193" s="82">
        <f>IFERROR(VLOOKUP($C193,'2025'!$C$301:$U$583,19,FALSE),0)</f>
        <v>0</v>
      </c>
      <c r="F193" s="83">
        <f>IFERROR(VLOOKUP($C193,'2025'!$C$8:$U$290,19,FALSE),0)</f>
        <v>0</v>
      </c>
      <c r="G193" s="84">
        <f t="shared" si="22"/>
        <v>0</v>
      </c>
      <c r="H193" s="85">
        <f t="shared" si="23"/>
        <v>0</v>
      </c>
      <c r="I193" s="86">
        <f t="shared" si="24"/>
        <v>0</v>
      </c>
      <c r="J193" s="87">
        <f t="shared" si="25"/>
        <v>0</v>
      </c>
      <c r="K193" s="82">
        <f>VLOOKUP($C193,'2025'!$C$301:$U$583,VLOOKUP($L$4,Master!$D$9:$G$20,4,FALSE),FALSE)</f>
        <v>0</v>
      </c>
      <c r="L193" s="83">
        <f>VLOOKUP($C193,'2025'!$C$8:$U$290,VLOOKUP($L$4,Master!$D$9:$G$20,4,FALSE),FALSE)</f>
        <v>0</v>
      </c>
      <c r="M193" s="152">
        <f t="shared" si="26"/>
        <v>0</v>
      </c>
      <c r="N193" s="152">
        <f t="shared" si="27"/>
        <v>0</v>
      </c>
      <c r="O193" s="83">
        <f t="shared" si="28"/>
        <v>0</v>
      </c>
      <c r="P193" s="87">
        <f t="shared" si="29"/>
        <v>0</v>
      </c>
      <c r="Q193" s="78"/>
    </row>
    <row r="194" spans="2:17" s="79" customFormat="1" ht="12.75" x14ac:dyDescent="0.2">
      <c r="B194" s="72"/>
      <c r="C194" s="80" t="s">
        <v>191</v>
      </c>
      <c r="D194" s="81" t="s">
        <v>412</v>
      </c>
      <c r="E194" s="82">
        <f>IFERROR(VLOOKUP($C194,'2025'!$C$301:$U$583,19,FALSE),0)</f>
        <v>1762826.3100000008</v>
      </c>
      <c r="F194" s="83">
        <f>IFERROR(VLOOKUP($C194,'2025'!$C$8:$U$290,19,FALSE),0)</f>
        <v>1248618.26</v>
      </c>
      <c r="G194" s="84">
        <f t="shared" si="22"/>
        <v>0.70830475635458345</v>
      </c>
      <c r="H194" s="85">
        <f t="shared" si="23"/>
        <v>1.5368176794220095E-4</v>
      </c>
      <c r="I194" s="86">
        <f t="shared" si="24"/>
        <v>-514208.05000000075</v>
      </c>
      <c r="J194" s="87">
        <f t="shared" si="25"/>
        <v>-0.29169524364541649</v>
      </c>
      <c r="K194" s="82">
        <f>VLOOKUP($C194,'2025'!$C$301:$U$583,VLOOKUP($L$4,Master!$D$9:$G$20,4,FALSE),FALSE)</f>
        <v>259603.44000000012</v>
      </c>
      <c r="L194" s="83">
        <f>VLOOKUP($C194,'2025'!$C$8:$U$290,VLOOKUP($L$4,Master!$D$9:$G$20,4,FALSE),FALSE)</f>
        <v>175711.37000000002</v>
      </c>
      <c r="M194" s="152">
        <f t="shared" si="26"/>
        <v>0.67684530682644251</v>
      </c>
      <c r="N194" s="152">
        <f t="shared" si="27"/>
        <v>2.1626813297721764E-5</v>
      </c>
      <c r="O194" s="83">
        <f t="shared" si="28"/>
        <v>-83892.070000000094</v>
      </c>
      <c r="P194" s="87">
        <f t="shared" si="29"/>
        <v>-0.32315469317355755</v>
      </c>
      <c r="Q194" s="78"/>
    </row>
    <row r="195" spans="2:17" s="79" customFormat="1" ht="12.75" x14ac:dyDescent="0.2">
      <c r="B195" s="72"/>
      <c r="C195" s="80" t="s">
        <v>192</v>
      </c>
      <c r="D195" s="81" t="s">
        <v>413</v>
      </c>
      <c r="E195" s="82">
        <f>IFERROR(VLOOKUP($C195,'2025'!$C$301:$U$583,19,FALSE),0)</f>
        <v>12941281.969999999</v>
      </c>
      <c r="F195" s="83">
        <f>IFERROR(VLOOKUP($C195,'2025'!$C$8:$U$290,19,FALSE),0)</f>
        <v>13829136.259999998</v>
      </c>
      <c r="G195" s="84">
        <f t="shared" si="22"/>
        <v>1.0686063631144265</v>
      </c>
      <c r="H195" s="85">
        <f t="shared" si="23"/>
        <v>1.7021103868450525E-3</v>
      </c>
      <c r="I195" s="86">
        <f t="shared" si="24"/>
        <v>887854.28999999911</v>
      </c>
      <c r="J195" s="87">
        <f t="shared" si="25"/>
        <v>6.8606363114426389E-2</v>
      </c>
      <c r="K195" s="82">
        <f>VLOOKUP($C195,'2025'!$C$301:$U$583,VLOOKUP($L$4,Master!$D$9:$G$20,4,FALSE),FALSE)</f>
        <v>1277373.0299999998</v>
      </c>
      <c r="L195" s="83">
        <f>VLOOKUP($C195,'2025'!$C$8:$U$290,VLOOKUP($L$4,Master!$D$9:$G$20,4,FALSE),FALSE)</f>
        <v>1216141.0999999999</v>
      </c>
      <c r="M195" s="152">
        <f t="shared" si="26"/>
        <v>0.95206417502019758</v>
      </c>
      <c r="N195" s="152">
        <f t="shared" si="27"/>
        <v>1.496844314251603E-4</v>
      </c>
      <c r="O195" s="83">
        <f t="shared" si="28"/>
        <v>-61231.929999999935</v>
      </c>
      <c r="P195" s="87">
        <f t="shared" si="29"/>
        <v>-4.7935824979802449E-2</v>
      </c>
      <c r="Q195" s="78"/>
    </row>
    <row r="196" spans="2:17" s="79" customFormat="1" ht="12.75" x14ac:dyDescent="0.2">
      <c r="B196" s="72"/>
      <c r="C196" s="80" t="s">
        <v>193</v>
      </c>
      <c r="D196" s="81" t="s">
        <v>414</v>
      </c>
      <c r="E196" s="82">
        <f>IFERROR(VLOOKUP($C196,'2025'!$C$301:$U$583,19,FALSE),0)</f>
        <v>22300113.25</v>
      </c>
      <c r="F196" s="83">
        <f>IFERROR(VLOOKUP($C196,'2025'!$C$8:$U$290,19,FALSE),0)</f>
        <v>17937846.420000002</v>
      </c>
      <c r="G196" s="84">
        <f t="shared" si="22"/>
        <v>0.8043836467960539</v>
      </c>
      <c r="H196" s="85">
        <f t="shared" si="23"/>
        <v>2.2078164633771097E-3</v>
      </c>
      <c r="I196" s="86">
        <f t="shared" si="24"/>
        <v>-4362266.8299999982</v>
      </c>
      <c r="J196" s="87">
        <f t="shared" si="25"/>
        <v>-0.1956163532039461</v>
      </c>
      <c r="K196" s="82">
        <f>VLOOKUP($C196,'2025'!$C$301:$U$583,VLOOKUP($L$4,Master!$D$9:$G$20,4,FALSE),FALSE)</f>
        <v>2549119.94</v>
      </c>
      <c r="L196" s="83">
        <f>VLOOKUP($C196,'2025'!$C$8:$U$290,VLOOKUP($L$4,Master!$D$9:$G$20,4,FALSE),FALSE)</f>
        <v>2152861.6399999997</v>
      </c>
      <c r="M196" s="152">
        <f t="shared" si="26"/>
        <v>0.84455093941166215</v>
      </c>
      <c r="N196" s="152">
        <f t="shared" si="27"/>
        <v>2.649773702413627E-4</v>
      </c>
      <c r="O196" s="83">
        <f t="shared" si="28"/>
        <v>-396258.30000000028</v>
      </c>
      <c r="P196" s="87">
        <f t="shared" si="29"/>
        <v>-0.15544906058833791</v>
      </c>
      <c r="Q196" s="78"/>
    </row>
    <row r="197" spans="2:17" s="79" customFormat="1" ht="12.75" x14ac:dyDescent="0.2">
      <c r="B197" s="72"/>
      <c r="C197" s="80" t="s">
        <v>194</v>
      </c>
      <c r="D197" s="81" t="s">
        <v>415</v>
      </c>
      <c r="E197" s="82">
        <f>IFERROR(VLOOKUP($C197,'2025'!$C$301:$U$583,19,FALSE),0)</f>
        <v>73224.77</v>
      </c>
      <c r="F197" s="83">
        <f>IFERROR(VLOOKUP($C197,'2025'!$C$8:$U$290,19,FALSE),0)</f>
        <v>56807.939999999995</v>
      </c>
      <c r="G197" s="84">
        <f t="shared" si="22"/>
        <v>0.77580223194965303</v>
      </c>
      <c r="H197" s="85">
        <f t="shared" si="23"/>
        <v>6.9920046278631817E-6</v>
      </c>
      <c r="I197" s="86">
        <f t="shared" si="24"/>
        <v>-16416.830000000009</v>
      </c>
      <c r="J197" s="87">
        <f t="shared" si="25"/>
        <v>-0.224197768050347</v>
      </c>
      <c r="K197" s="82">
        <f>VLOOKUP($C197,'2025'!$C$301:$U$583,VLOOKUP($L$4,Master!$D$9:$G$20,4,FALSE),FALSE)</f>
        <v>8337.86</v>
      </c>
      <c r="L197" s="83">
        <f>VLOOKUP($C197,'2025'!$C$8:$U$290,VLOOKUP($L$4,Master!$D$9:$G$20,4,FALSE),FALSE)</f>
        <v>12243.710000000001</v>
      </c>
      <c r="M197" s="152">
        <f t="shared" si="26"/>
        <v>1.4684475392966541</v>
      </c>
      <c r="N197" s="152">
        <f t="shared" si="27"/>
        <v>1.506973795955543E-6</v>
      </c>
      <c r="O197" s="83">
        <f t="shared" si="28"/>
        <v>3905.8500000000004</v>
      </c>
      <c r="P197" s="87">
        <f t="shared" si="29"/>
        <v>0.46844753929665406</v>
      </c>
      <c r="Q197" s="78"/>
    </row>
    <row r="198" spans="2:17" s="79" customFormat="1" ht="12.75" x14ac:dyDescent="0.2">
      <c r="B198" s="72"/>
      <c r="C198" s="80" t="s">
        <v>578</v>
      </c>
      <c r="D198" s="81" t="s">
        <v>606</v>
      </c>
      <c r="E198" s="82">
        <f>IFERROR(VLOOKUP($C198,'2025'!$C$301:$U$583,19,FALSE),0)</f>
        <v>0</v>
      </c>
      <c r="F198" s="83">
        <f>IFERROR(VLOOKUP($C198,'2025'!$C$8:$U$290,19,FALSE),0)</f>
        <v>0</v>
      </c>
      <c r="G198" s="84">
        <f t="shared" si="22"/>
        <v>0</v>
      </c>
      <c r="H198" s="85">
        <f t="shared" si="23"/>
        <v>0</v>
      </c>
      <c r="I198" s="86">
        <f t="shared" si="24"/>
        <v>0</v>
      </c>
      <c r="J198" s="87">
        <f t="shared" si="25"/>
        <v>0</v>
      </c>
      <c r="K198" s="82">
        <f>VLOOKUP($C198,'2025'!$C$301:$U$583,VLOOKUP($L$4,Master!$D$9:$G$20,4,FALSE),FALSE)</f>
        <v>0</v>
      </c>
      <c r="L198" s="83">
        <f>VLOOKUP($C198,'2025'!$C$8:$U$290,VLOOKUP($L$4,Master!$D$9:$G$20,4,FALSE),FALSE)</f>
        <v>0</v>
      </c>
      <c r="M198" s="152">
        <f t="shared" si="26"/>
        <v>0</v>
      </c>
      <c r="N198" s="152">
        <f t="shared" si="27"/>
        <v>0</v>
      </c>
      <c r="O198" s="83">
        <f t="shared" si="28"/>
        <v>0</v>
      </c>
      <c r="P198" s="87">
        <f t="shared" si="29"/>
        <v>0</v>
      </c>
      <c r="Q198" s="78"/>
    </row>
    <row r="199" spans="2:17" s="79" customFormat="1" ht="12.75" x14ac:dyDescent="0.2">
      <c r="B199" s="72"/>
      <c r="C199" s="80" t="s">
        <v>195</v>
      </c>
      <c r="D199" s="81" t="s">
        <v>416</v>
      </c>
      <c r="E199" s="82">
        <f>IFERROR(VLOOKUP($C199,'2025'!$C$301:$U$583,19,FALSE),0)</f>
        <v>372666.86</v>
      </c>
      <c r="F199" s="83">
        <f>IFERROR(VLOOKUP($C199,'2025'!$C$8:$U$290,19,FALSE),0)</f>
        <v>1494508.8900000001</v>
      </c>
      <c r="G199" s="84">
        <f t="shared" si="22"/>
        <v>4.0103080000191058</v>
      </c>
      <c r="H199" s="85">
        <f t="shared" si="23"/>
        <v>1.8394634755744828E-4</v>
      </c>
      <c r="I199" s="86">
        <f t="shared" si="24"/>
        <v>1121842.0300000003</v>
      </c>
      <c r="J199" s="87">
        <f t="shared" si="25"/>
        <v>3.0103080000191063</v>
      </c>
      <c r="K199" s="82">
        <f>VLOOKUP($C199,'2025'!$C$301:$U$583,VLOOKUP($L$4,Master!$D$9:$G$20,4,FALSE),FALSE)</f>
        <v>40091.699999999997</v>
      </c>
      <c r="L199" s="83">
        <f>VLOOKUP($C199,'2025'!$C$8:$U$290,VLOOKUP($L$4,Master!$D$9:$G$20,4,FALSE),FALSE)</f>
        <v>69147.259999999995</v>
      </c>
      <c r="M199" s="152">
        <f t="shared" si="26"/>
        <v>1.7247275620639684</v>
      </c>
      <c r="N199" s="152">
        <f t="shared" si="27"/>
        <v>8.5107462429381994E-6</v>
      </c>
      <c r="O199" s="83">
        <f t="shared" si="28"/>
        <v>29055.559999999998</v>
      </c>
      <c r="P199" s="87">
        <f t="shared" si="29"/>
        <v>0.72472756206396838</v>
      </c>
      <c r="Q199" s="78"/>
    </row>
    <row r="200" spans="2:17" s="79" customFormat="1" ht="12.75" x14ac:dyDescent="0.2">
      <c r="B200" s="72"/>
      <c r="C200" s="80" t="s">
        <v>196</v>
      </c>
      <c r="D200" s="81" t="s">
        <v>417</v>
      </c>
      <c r="E200" s="82">
        <f>IFERROR(VLOOKUP($C200,'2025'!$C$301:$U$583,19,FALSE),0)</f>
        <v>41244627.699999988</v>
      </c>
      <c r="F200" s="83">
        <f>IFERROR(VLOOKUP($C200,'2025'!$C$8:$U$290,19,FALSE),0)</f>
        <v>61019693</v>
      </c>
      <c r="G200" s="84">
        <f t="shared" si="22"/>
        <v>1.479457965867395</v>
      </c>
      <c r="H200" s="85">
        <f t="shared" si="23"/>
        <v>7.5103933683705248E-3</v>
      </c>
      <c r="I200" s="86">
        <f t="shared" si="24"/>
        <v>19775065.300000012</v>
      </c>
      <c r="J200" s="87">
        <f t="shared" si="25"/>
        <v>0.47945796586739509</v>
      </c>
      <c r="K200" s="82">
        <f>VLOOKUP($C200,'2025'!$C$301:$U$583,VLOOKUP($L$4,Master!$D$9:$G$20,4,FALSE),FALSE)</f>
        <v>3559095.51</v>
      </c>
      <c r="L200" s="83">
        <f>VLOOKUP($C200,'2025'!$C$8:$U$290,VLOOKUP($L$4,Master!$D$9:$G$20,4,FALSE),FALSE)</f>
        <v>12241666.68</v>
      </c>
      <c r="M200" s="152">
        <f t="shared" si="26"/>
        <v>3.4395443015239566</v>
      </c>
      <c r="N200" s="152">
        <f t="shared" si="27"/>
        <v>1.5067223011311186E-3</v>
      </c>
      <c r="O200" s="83">
        <f t="shared" si="28"/>
        <v>8682571.1699999999</v>
      </c>
      <c r="P200" s="87">
        <f t="shared" si="29"/>
        <v>2.4395443015239566</v>
      </c>
      <c r="Q200" s="78"/>
    </row>
    <row r="201" spans="2:17" s="79" customFormat="1" ht="12.75" x14ac:dyDescent="0.2">
      <c r="B201" s="72"/>
      <c r="C201" s="80" t="s">
        <v>197</v>
      </c>
      <c r="D201" s="81" t="s">
        <v>418</v>
      </c>
      <c r="E201" s="82">
        <f>IFERROR(VLOOKUP($C201,'2025'!$C$301:$U$583,19,FALSE),0)</f>
        <v>2463445.6800000002</v>
      </c>
      <c r="F201" s="83">
        <f>IFERROR(VLOOKUP($C201,'2025'!$C$8:$U$290,19,FALSE),0)</f>
        <v>14853.11</v>
      </c>
      <c r="G201" s="84">
        <f t="shared" si="22"/>
        <v>6.0294043098202185E-3</v>
      </c>
      <c r="H201" s="85">
        <f t="shared" si="23"/>
        <v>1.828142577572095E-6</v>
      </c>
      <c r="I201" s="86">
        <f t="shared" si="24"/>
        <v>-2448592.5700000003</v>
      </c>
      <c r="J201" s="87">
        <f t="shared" si="25"/>
        <v>-0.99397059569017987</v>
      </c>
      <c r="K201" s="82">
        <f>VLOOKUP($C201,'2025'!$C$301:$U$583,VLOOKUP($L$4,Master!$D$9:$G$20,4,FALSE),FALSE)</f>
        <v>276711.7</v>
      </c>
      <c r="L201" s="83">
        <f>VLOOKUP($C201,'2025'!$C$8:$U$290,VLOOKUP($L$4,Master!$D$9:$G$20,4,FALSE),FALSE)</f>
        <v>0</v>
      </c>
      <c r="M201" s="152">
        <f t="shared" si="26"/>
        <v>0</v>
      </c>
      <c r="N201" s="152">
        <f t="shared" si="27"/>
        <v>0</v>
      </c>
      <c r="O201" s="83">
        <f t="shared" si="28"/>
        <v>-276711.7</v>
      </c>
      <c r="P201" s="87">
        <f t="shared" si="29"/>
        <v>-1</v>
      </c>
      <c r="Q201" s="78"/>
    </row>
    <row r="202" spans="2:17" s="79" customFormat="1" ht="12.75" x14ac:dyDescent="0.2">
      <c r="B202" s="72"/>
      <c r="C202" s="80" t="s">
        <v>198</v>
      </c>
      <c r="D202" s="81" t="s">
        <v>419</v>
      </c>
      <c r="E202" s="82">
        <f>IFERROR(VLOOKUP($C202,'2025'!$C$301:$U$583,19,FALSE),0)</f>
        <v>69147167.870000005</v>
      </c>
      <c r="F202" s="83">
        <f>IFERROR(VLOOKUP($C202,'2025'!$C$8:$U$290,19,FALSE),0)</f>
        <v>1975813.17</v>
      </c>
      <c r="G202" s="84">
        <f t="shared" ref="G202:G231" si="30">IFERROR(F202/E202,0)</f>
        <v>2.8574028855594253E-2</v>
      </c>
      <c r="H202" s="85">
        <f t="shared" ref="H202:H231" si="31">F202/$D$4</f>
        <v>2.4318598471328171E-4</v>
      </c>
      <c r="I202" s="86">
        <f t="shared" ref="I202:I231" si="32">F202-E202</f>
        <v>-67171354.700000003</v>
      </c>
      <c r="J202" s="87">
        <f t="shared" ref="J202:J231" si="33">IFERROR(I202/E202,0)</f>
        <v>-0.97142597114440576</v>
      </c>
      <c r="K202" s="82">
        <f>VLOOKUP($C202,'2025'!$C$301:$U$583,VLOOKUP($L$4,Master!$D$9:$G$20,4,FALSE),FALSE)</f>
        <v>13145057.810000001</v>
      </c>
      <c r="L202" s="83">
        <f>VLOOKUP($C202,'2025'!$C$8:$U$290,VLOOKUP($L$4,Master!$D$9:$G$20,4,FALSE),FALSE)</f>
        <v>925687.39000000013</v>
      </c>
      <c r="M202" s="152">
        <f t="shared" ref="M202:M231" si="34">IFERROR(L202/K202,0)</f>
        <v>7.0420944767225796E-2</v>
      </c>
      <c r="N202" s="152">
        <f t="shared" ref="N202:N231" si="35">L202/$D$4</f>
        <v>1.1393496252169312E-4</v>
      </c>
      <c r="O202" s="83">
        <f t="shared" ref="O202:O231" si="36">L202-K202</f>
        <v>-12219370.42</v>
      </c>
      <c r="P202" s="87">
        <f t="shared" ref="P202:P231" si="37">IFERROR(O202/K202,0)</f>
        <v>-0.92957905523277418</v>
      </c>
      <c r="Q202" s="78"/>
    </row>
    <row r="203" spans="2:17" s="79" customFormat="1" ht="12.75" x14ac:dyDescent="0.2">
      <c r="B203" s="72"/>
      <c r="C203" s="80" t="s">
        <v>199</v>
      </c>
      <c r="D203" s="81" t="s">
        <v>420</v>
      </c>
      <c r="E203" s="82">
        <f>IFERROR(VLOOKUP($C203,'2025'!$C$301:$U$583,19,FALSE),0)</f>
        <v>20760566.780000001</v>
      </c>
      <c r="F203" s="83">
        <f>IFERROR(VLOOKUP($C203,'2025'!$C$8:$U$290,19,FALSE),0)</f>
        <v>21047660.240000002</v>
      </c>
      <c r="G203" s="84">
        <f t="shared" si="30"/>
        <v>1.0138287871926781</v>
      </c>
      <c r="H203" s="85">
        <f t="shared" si="31"/>
        <v>2.5905769123783034E-3</v>
      </c>
      <c r="I203" s="86">
        <f t="shared" si="32"/>
        <v>287093.46000000089</v>
      </c>
      <c r="J203" s="87">
        <f t="shared" si="33"/>
        <v>1.3828787192678025E-2</v>
      </c>
      <c r="K203" s="82">
        <f>VLOOKUP($C203,'2025'!$C$301:$U$583,VLOOKUP($L$4,Master!$D$9:$G$20,4,FALSE),FALSE)</f>
        <v>2748901.6400000006</v>
      </c>
      <c r="L203" s="83">
        <f>VLOOKUP($C203,'2025'!$C$8:$U$290,VLOOKUP($L$4,Master!$D$9:$G$20,4,FALSE),FALSE)</f>
        <v>3338644.08</v>
      </c>
      <c r="M203" s="152">
        <f t="shared" si="34"/>
        <v>1.2145374834146483</v>
      </c>
      <c r="N203" s="152">
        <f t="shared" si="35"/>
        <v>4.1092521323864265E-4</v>
      </c>
      <c r="O203" s="83">
        <f t="shared" si="36"/>
        <v>589742.43999999948</v>
      </c>
      <c r="P203" s="87">
        <f t="shared" si="37"/>
        <v>0.21453748341464823</v>
      </c>
      <c r="Q203" s="78"/>
    </row>
    <row r="204" spans="2:17" s="79" customFormat="1" ht="25.5" x14ac:dyDescent="0.2">
      <c r="B204" s="72"/>
      <c r="C204" s="80" t="s">
        <v>200</v>
      </c>
      <c r="D204" s="81" t="s">
        <v>421</v>
      </c>
      <c r="E204" s="82">
        <f>IFERROR(VLOOKUP($C204,'2025'!$C$301:$U$583,19,FALSE),0)</f>
        <v>6757940.8300000001</v>
      </c>
      <c r="F204" s="83">
        <f>IFERROR(VLOOKUP($C204,'2025'!$C$8:$U$290,19,FALSE),0)</f>
        <v>6652262.6799999997</v>
      </c>
      <c r="G204" s="84">
        <f t="shared" si="30"/>
        <v>0.98436237418195915</v>
      </c>
      <c r="H204" s="85">
        <f t="shared" si="31"/>
        <v>8.1877025367090473E-4</v>
      </c>
      <c r="I204" s="86">
        <f t="shared" si="32"/>
        <v>-105678.15000000037</v>
      </c>
      <c r="J204" s="87">
        <f t="shared" si="33"/>
        <v>-1.5637625818040846E-2</v>
      </c>
      <c r="K204" s="82">
        <f>VLOOKUP($C204,'2025'!$C$301:$U$583,VLOOKUP($L$4,Master!$D$9:$G$20,4,FALSE),FALSE)</f>
        <v>285814.22000000003</v>
      </c>
      <c r="L204" s="83">
        <f>VLOOKUP($C204,'2025'!$C$8:$U$290,VLOOKUP($L$4,Master!$D$9:$G$20,4,FALSE),FALSE)</f>
        <v>854680.41</v>
      </c>
      <c r="M204" s="152">
        <f t="shared" si="34"/>
        <v>2.9903355053502936</v>
      </c>
      <c r="N204" s="152">
        <f t="shared" si="35"/>
        <v>1.0519531921178629E-4</v>
      </c>
      <c r="O204" s="83">
        <f t="shared" si="36"/>
        <v>568866.18999999994</v>
      </c>
      <c r="P204" s="87">
        <f t="shared" si="37"/>
        <v>1.9903355053502931</v>
      </c>
      <c r="Q204" s="78"/>
    </row>
    <row r="205" spans="2:17" s="79" customFormat="1" ht="12.75" x14ac:dyDescent="0.2">
      <c r="B205" s="72"/>
      <c r="C205" s="80" t="s">
        <v>512</v>
      </c>
      <c r="D205" s="81" t="s">
        <v>513</v>
      </c>
      <c r="E205" s="82">
        <f>IFERROR(VLOOKUP($C205,'2025'!$C$301:$U$583,19,FALSE),0)</f>
        <v>4952610.05</v>
      </c>
      <c r="F205" s="83">
        <f>IFERROR(VLOOKUP($C205,'2025'!$C$8:$U$290,19,FALSE),0)</f>
        <v>4648376.26</v>
      </c>
      <c r="G205" s="84">
        <f t="shared" si="30"/>
        <v>0.93857101872981097</v>
      </c>
      <c r="H205" s="85">
        <f t="shared" si="31"/>
        <v>5.7212897214666382E-4</v>
      </c>
      <c r="I205" s="86">
        <f t="shared" si="32"/>
        <v>-304233.79000000004</v>
      </c>
      <c r="J205" s="87">
        <f t="shared" si="33"/>
        <v>-6.1428981270189052E-2</v>
      </c>
      <c r="K205" s="82">
        <f>VLOOKUP($C205,'2025'!$C$301:$U$583,VLOOKUP($L$4,Master!$D$9:$G$20,4,FALSE),FALSE)</f>
        <v>52153.959999999934</v>
      </c>
      <c r="L205" s="83">
        <f>VLOOKUP($C205,'2025'!$C$8:$U$290,VLOOKUP($L$4,Master!$D$9:$G$20,4,FALSE),FALSE)</f>
        <v>54324.69</v>
      </c>
      <c r="M205" s="152">
        <f t="shared" si="34"/>
        <v>1.0416215758113108</v>
      </c>
      <c r="N205" s="152">
        <f t="shared" si="35"/>
        <v>6.686362573387325E-6</v>
      </c>
      <c r="O205" s="83">
        <f t="shared" si="36"/>
        <v>2170.7300000000687</v>
      </c>
      <c r="P205" s="87">
        <f t="shared" si="37"/>
        <v>4.1621575811310811E-2</v>
      </c>
      <c r="Q205" s="78"/>
    </row>
    <row r="206" spans="2:17" s="79" customFormat="1" ht="12.75" x14ac:dyDescent="0.2">
      <c r="B206" s="72"/>
      <c r="C206" s="80" t="s">
        <v>546</v>
      </c>
      <c r="D206" s="81" t="s">
        <v>547</v>
      </c>
      <c r="E206" s="82">
        <f>IFERROR(VLOOKUP($C206,'2025'!$C$301:$U$583,19,FALSE),0)</f>
        <v>1282999.9300000002</v>
      </c>
      <c r="F206" s="83">
        <f>IFERROR(VLOOKUP($C206,'2025'!$C$8:$U$290,19,FALSE),0)</f>
        <v>2036401.19</v>
      </c>
      <c r="G206" s="84">
        <f t="shared" si="30"/>
        <v>1.5872184731919663</v>
      </c>
      <c r="H206" s="85">
        <f t="shared" si="31"/>
        <v>2.5064324713527881E-4</v>
      </c>
      <c r="I206" s="86">
        <f t="shared" si="32"/>
        <v>753401.25999999978</v>
      </c>
      <c r="J206" s="87">
        <f t="shared" si="33"/>
        <v>0.58721847319196629</v>
      </c>
      <c r="K206" s="82">
        <f>VLOOKUP($C206,'2025'!$C$301:$U$583,VLOOKUP($L$4,Master!$D$9:$G$20,4,FALSE),FALSE)</f>
        <v>174815.06000000006</v>
      </c>
      <c r="L206" s="83">
        <f>VLOOKUP($C206,'2025'!$C$8:$U$290,VLOOKUP($L$4,Master!$D$9:$G$20,4,FALSE),FALSE)</f>
        <v>70337.429999999993</v>
      </c>
      <c r="M206" s="152">
        <f t="shared" si="34"/>
        <v>0.40235337847894781</v>
      </c>
      <c r="N206" s="152">
        <f t="shared" si="35"/>
        <v>8.6572341132595659E-6</v>
      </c>
      <c r="O206" s="83">
        <f t="shared" si="36"/>
        <v>-104477.63000000006</v>
      </c>
      <c r="P206" s="87">
        <f t="shared" si="37"/>
        <v>-0.59764662152105219</v>
      </c>
      <c r="Q206" s="78"/>
    </row>
    <row r="207" spans="2:17" s="79" customFormat="1" ht="12.75" x14ac:dyDescent="0.2">
      <c r="B207" s="72"/>
      <c r="C207" s="80" t="s">
        <v>548</v>
      </c>
      <c r="D207" s="81" t="s">
        <v>549</v>
      </c>
      <c r="E207" s="82">
        <f>IFERROR(VLOOKUP($C207,'2025'!$C$301:$U$583,19,FALSE),0)</f>
        <v>1771020.25</v>
      </c>
      <c r="F207" s="83">
        <f>IFERROR(VLOOKUP($C207,'2025'!$C$8:$U$290,19,FALSE),0)</f>
        <v>1075897.7499999998</v>
      </c>
      <c r="G207" s="84">
        <f t="shared" si="30"/>
        <v>0.60750166464782085</v>
      </c>
      <c r="H207" s="85">
        <f t="shared" si="31"/>
        <v>1.3242307408273534E-4</v>
      </c>
      <c r="I207" s="86">
        <f t="shared" si="32"/>
        <v>-695122.50000000023</v>
      </c>
      <c r="J207" s="87">
        <f t="shared" si="33"/>
        <v>-0.39249833535217921</v>
      </c>
      <c r="K207" s="82">
        <f>VLOOKUP($C207,'2025'!$C$301:$U$583,VLOOKUP($L$4,Master!$D$9:$G$20,4,FALSE),FALSE)</f>
        <v>196840.27999999997</v>
      </c>
      <c r="L207" s="83">
        <f>VLOOKUP($C207,'2025'!$C$8:$U$290,VLOOKUP($L$4,Master!$D$9:$G$20,4,FALSE),FALSE)</f>
        <v>77258.13</v>
      </c>
      <c r="M207" s="152">
        <f t="shared" si="34"/>
        <v>0.39249146566952664</v>
      </c>
      <c r="N207" s="152">
        <f t="shared" si="35"/>
        <v>9.5090440262409692E-6</v>
      </c>
      <c r="O207" s="83">
        <f t="shared" si="36"/>
        <v>-119582.14999999997</v>
      </c>
      <c r="P207" s="87">
        <f t="shared" si="37"/>
        <v>-0.60750853433047336</v>
      </c>
      <c r="Q207" s="78"/>
    </row>
    <row r="208" spans="2:17" s="79" customFormat="1" ht="12.75" x14ac:dyDescent="0.2">
      <c r="B208" s="72"/>
      <c r="C208" s="80" t="s">
        <v>201</v>
      </c>
      <c r="D208" s="81" t="s">
        <v>422</v>
      </c>
      <c r="E208" s="82">
        <f>IFERROR(VLOOKUP($C208,'2025'!$C$301:$U$583,19,FALSE),0)</f>
        <v>914078.8600000001</v>
      </c>
      <c r="F208" s="83">
        <f>IFERROR(VLOOKUP($C208,'2025'!$C$8:$U$290,19,FALSE),0)</f>
        <v>603440</v>
      </c>
      <c r="G208" s="84">
        <f t="shared" si="30"/>
        <v>0.660161859557719</v>
      </c>
      <c r="H208" s="85">
        <f t="shared" si="31"/>
        <v>7.4272280822676524E-5</v>
      </c>
      <c r="I208" s="86">
        <f t="shared" si="32"/>
        <v>-310638.8600000001</v>
      </c>
      <c r="J208" s="87">
        <f t="shared" si="33"/>
        <v>-0.33983814044228094</v>
      </c>
      <c r="K208" s="82">
        <f>VLOOKUP($C208,'2025'!$C$301:$U$583,VLOOKUP($L$4,Master!$D$9:$G$20,4,FALSE),FALSE)</f>
        <v>127059.59999999999</v>
      </c>
      <c r="L208" s="83">
        <f>VLOOKUP($C208,'2025'!$C$8:$U$290,VLOOKUP($L$4,Master!$D$9:$G$20,4,FALSE),FALSE)</f>
        <v>109673.24000000002</v>
      </c>
      <c r="M208" s="152">
        <f t="shared" si="34"/>
        <v>0.8631637436289743</v>
      </c>
      <c r="N208" s="152">
        <f t="shared" si="35"/>
        <v>1.3498743338215568E-5</v>
      </c>
      <c r="O208" s="83">
        <f t="shared" si="36"/>
        <v>-17386.359999999971</v>
      </c>
      <c r="P208" s="87">
        <f t="shared" si="37"/>
        <v>-0.13683625637102567</v>
      </c>
      <c r="Q208" s="78"/>
    </row>
    <row r="209" spans="2:17" s="79" customFormat="1" ht="12.75" x14ac:dyDescent="0.2">
      <c r="B209" s="72"/>
      <c r="C209" s="80" t="s">
        <v>202</v>
      </c>
      <c r="D209" s="81" t="s">
        <v>423</v>
      </c>
      <c r="E209" s="82">
        <f>IFERROR(VLOOKUP($C209,'2025'!$C$301:$U$583,19,FALSE),0)</f>
        <v>1085605.18</v>
      </c>
      <c r="F209" s="83">
        <f>IFERROR(VLOOKUP($C209,'2025'!$C$8:$U$290,19,FALSE),0)</f>
        <v>1694599.42</v>
      </c>
      <c r="G209" s="84">
        <f t="shared" si="30"/>
        <v>1.560972120637818</v>
      </c>
      <c r="H209" s="85">
        <f t="shared" si="31"/>
        <v>2.085737836473962E-4</v>
      </c>
      <c r="I209" s="86">
        <f t="shared" si="32"/>
        <v>608994.24</v>
      </c>
      <c r="J209" s="87">
        <f t="shared" si="33"/>
        <v>0.56097212063781787</v>
      </c>
      <c r="K209" s="82">
        <f>VLOOKUP($C209,'2025'!$C$301:$U$583,VLOOKUP($L$4,Master!$D$9:$G$20,4,FALSE),FALSE)</f>
        <v>20680.59</v>
      </c>
      <c r="L209" s="83">
        <f>VLOOKUP($C209,'2025'!$C$8:$U$290,VLOOKUP($L$4,Master!$D$9:$G$20,4,FALSE),FALSE)</f>
        <v>185653.12000000002</v>
      </c>
      <c r="M209" s="152">
        <f t="shared" si="34"/>
        <v>8.9771674792643736</v>
      </c>
      <c r="N209" s="152">
        <f t="shared" si="35"/>
        <v>2.2850458478466902E-5</v>
      </c>
      <c r="O209" s="83">
        <f t="shared" si="36"/>
        <v>164972.53000000003</v>
      </c>
      <c r="P209" s="87">
        <f t="shared" si="37"/>
        <v>7.9771674792643745</v>
      </c>
      <c r="Q209" s="78"/>
    </row>
    <row r="210" spans="2:17" s="79" customFormat="1" ht="12.75" x14ac:dyDescent="0.2">
      <c r="B210" s="72"/>
      <c r="C210" s="80" t="s">
        <v>203</v>
      </c>
      <c r="D210" s="81" t="s">
        <v>424</v>
      </c>
      <c r="E210" s="82">
        <f>IFERROR(VLOOKUP($C210,'2025'!$C$301:$U$583,19,FALSE),0)</f>
        <v>2675198.2600000002</v>
      </c>
      <c r="F210" s="83">
        <f>IFERROR(VLOOKUP($C210,'2025'!$C$8:$U$290,19,FALSE),0)</f>
        <v>2483181.7400000002</v>
      </c>
      <c r="G210" s="84">
        <f t="shared" si="30"/>
        <v>0.92822344314772398</v>
      </c>
      <c r="H210" s="85">
        <f t="shared" si="31"/>
        <v>3.0563365293487764E-4</v>
      </c>
      <c r="I210" s="86">
        <f t="shared" si="32"/>
        <v>-192016.52000000002</v>
      </c>
      <c r="J210" s="87">
        <f t="shared" si="33"/>
        <v>-7.1776556852276061E-2</v>
      </c>
      <c r="K210" s="82">
        <f>VLOOKUP($C210,'2025'!$C$301:$U$583,VLOOKUP($L$4,Master!$D$9:$G$20,4,FALSE),FALSE)</f>
        <v>338579.72000000009</v>
      </c>
      <c r="L210" s="83">
        <f>VLOOKUP($C210,'2025'!$C$8:$U$290,VLOOKUP($L$4,Master!$D$9:$G$20,4,FALSE),FALSE)</f>
        <v>226837.67999999993</v>
      </c>
      <c r="M210" s="152">
        <f t="shared" si="34"/>
        <v>0.66996830170454358</v>
      </c>
      <c r="N210" s="152">
        <f t="shared" si="35"/>
        <v>2.7919514566691687E-5</v>
      </c>
      <c r="O210" s="83">
        <f t="shared" si="36"/>
        <v>-111742.04000000015</v>
      </c>
      <c r="P210" s="87">
        <f t="shared" si="37"/>
        <v>-0.33003169829545648</v>
      </c>
      <c r="Q210" s="78"/>
    </row>
    <row r="211" spans="2:17" s="79" customFormat="1" ht="12.75" x14ac:dyDescent="0.2">
      <c r="B211" s="72"/>
      <c r="C211" s="80" t="s">
        <v>204</v>
      </c>
      <c r="D211" s="81" t="s">
        <v>425</v>
      </c>
      <c r="E211" s="82">
        <f>IFERROR(VLOOKUP($C211,'2025'!$C$301:$U$583,19,FALSE),0)</f>
        <v>13384940.149999999</v>
      </c>
      <c r="F211" s="83">
        <f>IFERROR(VLOOKUP($C211,'2025'!$C$8:$U$290,19,FALSE),0)</f>
        <v>9602293.0299999993</v>
      </c>
      <c r="G211" s="84">
        <f t="shared" si="30"/>
        <v>0.717395290706623</v>
      </c>
      <c r="H211" s="85">
        <f t="shared" si="31"/>
        <v>1.1818643186825358E-3</v>
      </c>
      <c r="I211" s="86">
        <f t="shared" si="32"/>
        <v>-3782647.1199999992</v>
      </c>
      <c r="J211" s="87">
        <f t="shared" si="33"/>
        <v>-0.282604709293377</v>
      </c>
      <c r="K211" s="82">
        <f>VLOOKUP($C211,'2025'!$C$301:$U$583,VLOOKUP($L$4,Master!$D$9:$G$20,4,FALSE),FALSE)</f>
        <v>1775187.2</v>
      </c>
      <c r="L211" s="83">
        <f>VLOOKUP($C211,'2025'!$C$8:$U$290,VLOOKUP($L$4,Master!$D$9:$G$20,4,FALSE),FALSE)</f>
        <v>1164974.3400000001</v>
      </c>
      <c r="M211" s="152">
        <f t="shared" si="34"/>
        <v>0.65625436010354299</v>
      </c>
      <c r="N211" s="152">
        <f t="shared" si="35"/>
        <v>1.4338675151082502E-4</v>
      </c>
      <c r="O211" s="83">
        <f t="shared" si="36"/>
        <v>-610212.85999999987</v>
      </c>
      <c r="P211" s="87">
        <f t="shared" si="37"/>
        <v>-0.34374563989645707</v>
      </c>
      <c r="Q211" s="78"/>
    </row>
    <row r="212" spans="2:17" s="79" customFormat="1" ht="12.75" x14ac:dyDescent="0.2">
      <c r="B212" s="72"/>
      <c r="C212" s="80" t="s">
        <v>205</v>
      </c>
      <c r="D212" s="81" t="s">
        <v>426</v>
      </c>
      <c r="E212" s="82">
        <f>IFERROR(VLOOKUP($C212,'2025'!$C$301:$U$583,19,FALSE),0)</f>
        <v>445729.08999999985</v>
      </c>
      <c r="F212" s="83">
        <f>IFERROR(VLOOKUP($C212,'2025'!$C$8:$U$290,19,FALSE),0)</f>
        <v>1490866.0999999999</v>
      </c>
      <c r="G212" s="84">
        <f t="shared" si="30"/>
        <v>3.3447807949891724</v>
      </c>
      <c r="H212" s="85">
        <f t="shared" si="31"/>
        <v>1.8349798761800433E-4</v>
      </c>
      <c r="I212" s="86">
        <f t="shared" si="32"/>
        <v>1045137.01</v>
      </c>
      <c r="J212" s="87">
        <f t="shared" si="33"/>
        <v>2.3447807949891724</v>
      </c>
      <c r="K212" s="82">
        <f>VLOOKUP($C212,'2025'!$C$301:$U$583,VLOOKUP($L$4,Master!$D$9:$G$20,4,FALSE),FALSE)</f>
        <v>82754.449999999983</v>
      </c>
      <c r="L212" s="83">
        <f>VLOOKUP($C212,'2025'!$C$8:$U$290,VLOOKUP($L$4,Master!$D$9:$G$20,4,FALSE),FALSE)</f>
        <v>11.13</v>
      </c>
      <c r="M212" s="152">
        <f t="shared" si="34"/>
        <v>1.3449427795121595E-4</v>
      </c>
      <c r="N212" s="152">
        <f t="shared" si="35"/>
        <v>1.369896734648664E-9</v>
      </c>
      <c r="O212" s="83">
        <f t="shared" si="36"/>
        <v>-82743.319999999978</v>
      </c>
      <c r="P212" s="87">
        <f t="shared" si="37"/>
        <v>-0.99986550572204869</v>
      </c>
      <c r="Q212" s="78"/>
    </row>
    <row r="213" spans="2:17" s="79" customFormat="1" ht="12.75" x14ac:dyDescent="0.2">
      <c r="B213" s="72"/>
      <c r="C213" s="80" t="s">
        <v>206</v>
      </c>
      <c r="D213" s="81" t="s">
        <v>427</v>
      </c>
      <c r="E213" s="82">
        <f>IFERROR(VLOOKUP($C213,'2025'!$C$301:$U$583,19,FALSE),0)</f>
        <v>3084212.3300000005</v>
      </c>
      <c r="F213" s="83">
        <f>IFERROR(VLOOKUP($C213,'2025'!$C$8:$U$290,19,FALSE),0)</f>
        <v>2600001.8500000006</v>
      </c>
      <c r="G213" s="84">
        <f t="shared" si="30"/>
        <v>0.84300351979981869</v>
      </c>
      <c r="H213" s="85">
        <f t="shared" si="31"/>
        <v>3.20012043521607E-4</v>
      </c>
      <c r="I213" s="86">
        <f t="shared" si="32"/>
        <v>-484210.48</v>
      </c>
      <c r="J213" s="87">
        <f t="shared" si="33"/>
        <v>-0.15699648020018125</v>
      </c>
      <c r="K213" s="82">
        <f>VLOOKUP($C213,'2025'!$C$301:$U$583,VLOOKUP($L$4,Master!$D$9:$G$20,4,FALSE),FALSE)</f>
        <v>367275.49000000011</v>
      </c>
      <c r="L213" s="83">
        <f>VLOOKUP($C213,'2025'!$C$8:$U$290,VLOOKUP($L$4,Master!$D$9:$G$20,4,FALSE),FALSE)</f>
        <v>274254.45999999996</v>
      </c>
      <c r="M213" s="152">
        <f t="shared" si="34"/>
        <v>0.74672682350787933</v>
      </c>
      <c r="N213" s="152">
        <f t="shared" si="35"/>
        <v>3.3755641439068511E-5</v>
      </c>
      <c r="O213" s="83">
        <f t="shared" si="36"/>
        <v>-93021.030000000144</v>
      </c>
      <c r="P213" s="87">
        <f t="shared" si="37"/>
        <v>-0.25327317649212072</v>
      </c>
      <c r="Q213" s="78"/>
    </row>
    <row r="214" spans="2:17" s="79" customFormat="1" ht="12.75" x14ac:dyDescent="0.2">
      <c r="B214" s="72"/>
      <c r="C214" s="80" t="s">
        <v>207</v>
      </c>
      <c r="D214" s="81" t="s">
        <v>428</v>
      </c>
      <c r="E214" s="82">
        <f>IFERROR(VLOOKUP($C214,'2025'!$C$301:$U$583,19,FALSE),0)</f>
        <v>1032908.63</v>
      </c>
      <c r="F214" s="83">
        <f>IFERROR(VLOOKUP($C214,'2025'!$C$8:$U$290,19,FALSE),0)</f>
        <v>833135.88</v>
      </c>
      <c r="G214" s="84">
        <f t="shared" si="30"/>
        <v>0.80659204096300363</v>
      </c>
      <c r="H214" s="85">
        <f t="shared" si="31"/>
        <v>1.0254358684012948E-4</v>
      </c>
      <c r="I214" s="86">
        <f t="shared" si="32"/>
        <v>-199772.75</v>
      </c>
      <c r="J214" s="87">
        <f t="shared" si="33"/>
        <v>-0.19340795903699634</v>
      </c>
      <c r="K214" s="82">
        <f>VLOOKUP($C214,'2025'!$C$301:$U$583,VLOOKUP($L$4,Master!$D$9:$G$20,4,FALSE),FALSE)</f>
        <v>116171.82999999999</v>
      </c>
      <c r="L214" s="83">
        <f>VLOOKUP($C214,'2025'!$C$8:$U$290,VLOOKUP($L$4,Master!$D$9:$G$20,4,FALSE),FALSE)</f>
        <v>120069.59</v>
      </c>
      <c r="M214" s="152">
        <f t="shared" si="34"/>
        <v>1.0335516794389827</v>
      </c>
      <c r="N214" s="152">
        <f t="shared" si="35"/>
        <v>1.4778341354142306E-5</v>
      </c>
      <c r="O214" s="83">
        <f t="shared" si="36"/>
        <v>3897.7600000000093</v>
      </c>
      <c r="P214" s="87">
        <f t="shared" si="37"/>
        <v>3.3551679438982837E-2</v>
      </c>
      <c r="Q214" s="78"/>
    </row>
    <row r="215" spans="2:17" s="79" customFormat="1" ht="25.5" x14ac:dyDescent="0.2">
      <c r="B215" s="72"/>
      <c r="C215" s="80" t="s">
        <v>579</v>
      </c>
      <c r="D215" s="81" t="s">
        <v>607</v>
      </c>
      <c r="E215" s="82">
        <f>IFERROR(VLOOKUP($C215,'2025'!$C$301:$U$583,19,FALSE),0)</f>
        <v>0</v>
      </c>
      <c r="F215" s="83">
        <f>IFERROR(VLOOKUP($C215,'2025'!$C$8:$U$290,19,FALSE),0)</f>
        <v>0</v>
      </c>
      <c r="G215" s="84">
        <f t="shared" si="30"/>
        <v>0</v>
      </c>
      <c r="H215" s="85">
        <f t="shared" si="31"/>
        <v>0</v>
      </c>
      <c r="I215" s="86">
        <f t="shared" si="32"/>
        <v>0</v>
      </c>
      <c r="J215" s="87">
        <f t="shared" si="33"/>
        <v>0</v>
      </c>
      <c r="K215" s="82">
        <f>VLOOKUP($C215,'2025'!$C$301:$U$583,VLOOKUP($L$4,Master!$D$9:$G$20,4,FALSE),FALSE)</f>
        <v>0</v>
      </c>
      <c r="L215" s="83">
        <f>VLOOKUP($C215,'2025'!$C$8:$U$290,VLOOKUP($L$4,Master!$D$9:$G$20,4,FALSE),FALSE)</f>
        <v>0</v>
      </c>
      <c r="M215" s="152">
        <f t="shared" si="34"/>
        <v>0</v>
      </c>
      <c r="N215" s="152">
        <f t="shared" si="35"/>
        <v>0</v>
      </c>
      <c r="O215" s="83">
        <f t="shared" si="36"/>
        <v>0</v>
      </c>
      <c r="P215" s="87">
        <f t="shared" si="37"/>
        <v>0</v>
      </c>
      <c r="Q215" s="78"/>
    </row>
    <row r="216" spans="2:17" s="79" customFormat="1" ht="12.75" x14ac:dyDescent="0.2">
      <c r="B216" s="72"/>
      <c r="C216" s="80" t="s">
        <v>208</v>
      </c>
      <c r="D216" s="81" t="s">
        <v>429</v>
      </c>
      <c r="E216" s="82">
        <f>IFERROR(VLOOKUP($C216,'2025'!$C$301:$U$583,19,FALSE),0)</f>
        <v>667544.43999999971</v>
      </c>
      <c r="F216" s="83">
        <f>IFERROR(VLOOKUP($C216,'2025'!$C$8:$U$290,19,FALSE),0)</f>
        <v>1062125.3699999999</v>
      </c>
      <c r="G216" s="84">
        <f t="shared" si="30"/>
        <v>1.5910931263242944</v>
      </c>
      <c r="H216" s="85">
        <f t="shared" si="31"/>
        <v>1.3072794933966791E-4</v>
      </c>
      <c r="I216" s="86">
        <f t="shared" si="32"/>
        <v>394580.93000000017</v>
      </c>
      <c r="J216" s="87">
        <f t="shared" si="33"/>
        <v>0.59109312632429434</v>
      </c>
      <c r="K216" s="82">
        <f>VLOOKUP($C216,'2025'!$C$301:$U$583,VLOOKUP($L$4,Master!$D$9:$G$20,4,FALSE),FALSE)</f>
        <v>1912.2</v>
      </c>
      <c r="L216" s="83">
        <f>VLOOKUP($C216,'2025'!$C$8:$U$290,VLOOKUP($L$4,Master!$D$9:$G$20,4,FALSE),FALSE)</f>
        <v>0</v>
      </c>
      <c r="M216" s="152">
        <f t="shared" si="34"/>
        <v>0</v>
      </c>
      <c r="N216" s="152">
        <f t="shared" si="35"/>
        <v>0</v>
      </c>
      <c r="O216" s="83">
        <f t="shared" si="36"/>
        <v>-1912.2</v>
      </c>
      <c r="P216" s="87">
        <f t="shared" si="37"/>
        <v>-1</v>
      </c>
      <c r="Q216" s="78"/>
    </row>
    <row r="217" spans="2:17" s="79" customFormat="1" ht="12.75" x14ac:dyDescent="0.2">
      <c r="B217" s="72"/>
      <c r="C217" s="80" t="s">
        <v>554</v>
      </c>
      <c r="D217" s="81" t="s">
        <v>555</v>
      </c>
      <c r="E217" s="82">
        <f>IFERROR(VLOOKUP($C217,'2025'!$C$301:$U$583,19,FALSE),0)</f>
        <v>1363344.04</v>
      </c>
      <c r="F217" s="83">
        <f>IFERROR(VLOOKUP($C217,'2025'!$C$8:$U$290,19,FALSE),0)</f>
        <v>0</v>
      </c>
      <c r="G217" s="84">
        <f t="shared" si="30"/>
        <v>0</v>
      </c>
      <c r="H217" s="85">
        <f t="shared" si="31"/>
        <v>0</v>
      </c>
      <c r="I217" s="86">
        <f t="shared" si="32"/>
        <v>-1363344.04</v>
      </c>
      <c r="J217" s="87">
        <f t="shared" si="33"/>
        <v>-1</v>
      </c>
      <c r="K217" s="82">
        <f>VLOOKUP($C217,'2025'!$C$301:$U$583,VLOOKUP($L$4,Master!$D$9:$G$20,4,FALSE),FALSE)</f>
        <v>703344.04</v>
      </c>
      <c r="L217" s="83">
        <f>VLOOKUP($C217,'2025'!$C$8:$U$290,VLOOKUP($L$4,Master!$D$9:$G$20,4,FALSE),FALSE)</f>
        <v>0</v>
      </c>
      <c r="M217" s="152">
        <f t="shared" si="34"/>
        <v>0</v>
      </c>
      <c r="N217" s="152">
        <f t="shared" si="35"/>
        <v>0</v>
      </c>
      <c r="O217" s="83">
        <f t="shared" si="36"/>
        <v>-703344.04</v>
      </c>
      <c r="P217" s="87">
        <f t="shared" si="37"/>
        <v>-1</v>
      </c>
      <c r="Q217" s="78"/>
    </row>
    <row r="218" spans="2:17" s="79" customFormat="1" ht="25.5" x14ac:dyDescent="0.2">
      <c r="B218" s="72"/>
      <c r="C218" s="80" t="s">
        <v>580</v>
      </c>
      <c r="D218" s="81" t="s">
        <v>607</v>
      </c>
      <c r="E218" s="82">
        <f>IFERROR(VLOOKUP($C218,'2025'!$C$301:$U$583,19,FALSE),0)</f>
        <v>0</v>
      </c>
      <c r="F218" s="83">
        <f>IFERROR(VLOOKUP($C218,'2025'!$C$8:$U$290,19,FALSE),0)</f>
        <v>0</v>
      </c>
      <c r="G218" s="84">
        <f t="shared" si="30"/>
        <v>0</v>
      </c>
      <c r="H218" s="85">
        <f t="shared" si="31"/>
        <v>0</v>
      </c>
      <c r="I218" s="86">
        <f t="shared" si="32"/>
        <v>0</v>
      </c>
      <c r="J218" s="87">
        <f t="shared" si="33"/>
        <v>0</v>
      </c>
      <c r="K218" s="82">
        <f>VLOOKUP($C218,'2025'!$C$301:$U$583,VLOOKUP($L$4,Master!$D$9:$G$20,4,FALSE),FALSE)</f>
        <v>0</v>
      </c>
      <c r="L218" s="83">
        <f>VLOOKUP($C218,'2025'!$C$8:$U$290,VLOOKUP($L$4,Master!$D$9:$G$20,4,FALSE),FALSE)</f>
        <v>0</v>
      </c>
      <c r="M218" s="152">
        <f t="shared" si="34"/>
        <v>0</v>
      </c>
      <c r="N218" s="152">
        <f t="shared" si="35"/>
        <v>0</v>
      </c>
      <c r="O218" s="83">
        <f t="shared" si="36"/>
        <v>0</v>
      </c>
      <c r="P218" s="87">
        <f t="shared" si="37"/>
        <v>0</v>
      </c>
      <c r="Q218" s="78"/>
    </row>
    <row r="219" spans="2:17" s="79" customFormat="1" ht="12.75" x14ac:dyDescent="0.2">
      <c r="B219" s="72"/>
      <c r="C219" s="80" t="s">
        <v>209</v>
      </c>
      <c r="D219" s="81" t="s">
        <v>430</v>
      </c>
      <c r="E219" s="82">
        <f>IFERROR(VLOOKUP($C219,'2025'!$C$301:$U$583,19,FALSE),0)</f>
        <v>2147016.4100000006</v>
      </c>
      <c r="F219" s="83">
        <f>IFERROR(VLOOKUP($C219,'2025'!$C$8:$U$290,19,FALSE),0)</f>
        <v>1494096.4200000004</v>
      </c>
      <c r="G219" s="84">
        <f t="shared" si="30"/>
        <v>0.69589427125058623</v>
      </c>
      <c r="H219" s="85">
        <f t="shared" si="31"/>
        <v>1.8389558014449768E-4</v>
      </c>
      <c r="I219" s="86">
        <f t="shared" si="32"/>
        <v>-652919.99000000022</v>
      </c>
      <c r="J219" s="87">
        <f t="shared" si="33"/>
        <v>-0.30410572874941372</v>
      </c>
      <c r="K219" s="82">
        <f>VLOOKUP($C219,'2025'!$C$301:$U$583,VLOOKUP($L$4,Master!$D$9:$G$20,4,FALSE),FALSE)</f>
        <v>309650.18000000011</v>
      </c>
      <c r="L219" s="83">
        <f>VLOOKUP($C219,'2025'!$C$8:$U$290,VLOOKUP($L$4,Master!$D$9:$G$20,4,FALSE),FALSE)</f>
        <v>134497.28999999992</v>
      </c>
      <c r="M219" s="152">
        <f t="shared" si="34"/>
        <v>0.43435237144057165</v>
      </c>
      <c r="N219" s="152">
        <f t="shared" si="35"/>
        <v>1.6554123844572714E-5</v>
      </c>
      <c r="O219" s="83">
        <f t="shared" si="36"/>
        <v>-175152.89000000019</v>
      </c>
      <c r="P219" s="87">
        <f t="shared" si="37"/>
        <v>-0.56564762855942829</v>
      </c>
      <c r="Q219" s="78"/>
    </row>
    <row r="220" spans="2:17" s="79" customFormat="1" ht="12.75" x14ac:dyDescent="0.2">
      <c r="B220" s="72"/>
      <c r="C220" s="80" t="s">
        <v>210</v>
      </c>
      <c r="D220" s="81" t="s">
        <v>431</v>
      </c>
      <c r="E220" s="82">
        <f>IFERROR(VLOOKUP($C220,'2025'!$C$301:$U$583,19,FALSE),0)</f>
        <v>139058.69000000003</v>
      </c>
      <c r="F220" s="83">
        <f>IFERROR(VLOOKUP($C220,'2025'!$C$8:$U$290,19,FALSE),0)</f>
        <v>103142.04000000001</v>
      </c>
      <c r="G220" s="84">
        <f t="shared" si="30"/>
        <v>0.74171588988793136</v>
      </c>
      <c r="H220" s="85">
        <f t="shared" si="31"/>
        <v>1.2694873656873485E-5</v>
      </c>
      <c r="I220" s="86">
        <f t="shared" si="32"/>
        <v>-35916.650000000023</v>
      </c>
      <c r="J220" s="87">
        <f t="shared" si="33"/>
        <v>-0.25828411011206864</v>
      </c>
      <c r="K220" s="82">
        <f>VLOOKUP($C220,'2025'!$C$301:$U$583,VLOOKUP($L$4,Master!$D$9:$G$20,4,FALSE),FALSE)</f>
        <v>17046.980000000003</v>
      </c>
      <c r="L220" s="83">
        <f>VLOOKUP($C220,'2025'!$C$8:$U$290,VLOOKUP($L$4,Master!$D$9:$G$20,4,FALSE),FALSE)</f>
        <v>9883.4699999999975</v>
      </c>
      <c r="M220" s="152">
        <f t="shared" si="34"/>
        <v>0.57977835370253239</v>
      </c>
      <c r="N220" s="152">
        <f t="shared" si="35"/>
        <v>1.216471992812042E-6</v>
      </c>
      <c r="O220" s="83">
        <f t="shared" si="36"/>
        <v>-7163.5100000000057</v>
      </c>
      <c r="P220" s="87">
        <f t="shared" si="37"/>
        <v>-0.42022164629746761</v>
      </c>
      <c r="Q220" s="78"/>
    </row>
    <row r="221" spans="2:17" s="79" customFormat="1" ht="25.5" x14ac:dyDescent="0.2">
      <c r="B221" s="72"/>
      <c r="C221" s="80" t="s">
        <v>503</v>
      </c>
      <c r="D221" s="81" t="s">
        <v>504</v>
      </c>
      <c r="E221" s="82">
        <f>IFERROR(VLOOKUP($C221,'2025'!$C$301:$U$583,19,FALSE),0)</f>
        <v>1899941.2800000003</v>
      </c>
      <c r="F221" s="83">
        <f>IFERROR(VLOOKUP($C221,'2025'!$C$8:$U$290,19,FALSE),0)</f>
        <v>4447378.47</v>
      </c>
      <c r="G221" s="84">
        <f t="shared" si="30"/>
        <v>2.3407978534999772</v>
      </c>
      <c r="H221" s="85">
        <f t="shared" si="31"/>
        <v>5.4738986916439986E-4</v>
      </c>
      <c r="I221" s="86">
        <f t="shared" si="32"/>
        <v>2547437.1899999995</v>
      </c>
      <c r="J221" s="87">
        <f t="shared" si="33"/>
        <v>1.3407978534999772</v>
      </c>
      <c r="K221" s="82">
        <f>VLOOKUP($C221,'2025'!$C$301:$U$583,VLOOKUP($L$4,Master!$D$9:$G$20,4,FALSE),FALSE)</f>
        <v>206204.7000000001</v>
      </c>
      <c r="L221" s="83">
        <f>VLOOKUP($C221,'2025'!$C$8:$U$290,VLOOKUP($L$4,Master!$D$9:$G$20,4,FALSE),FALSE)</f>
        <v>288392.5</v>
      </c>
      <c r="M221" s="152">
        <f t="shared" si="34"/>
        <v>1.3985738443401139</v>
      </c>
      <c r="N221" s="152">
        <f t="shared" si="35"/>
        <v>3.5495772151587134E-5</v>
      </c>
      <c r="O221" s="83">
        <f t="shared" si="36"/>
        <v>82187.799999999901</v>
      </c>
      <c r="P221" s="87">
        <f t="shared" si="37"/>
        <v>0.39857384434011378</v>
      </c>
      <c r="Q221" s="78"/>
    </row>
    <row r="222" spans="2:17" s="79" customFormat="1" ht="12.75" x14ac:dyDescent="0.2">
      <c r="B222" s="72"/>
      <c r="C222" s="80" t="s">
        <v>505</v>
      </c>
      <c r="D222" s="81" t="s">
        <v>506</v>
      </c>
      <c r="E222" s="82">
        <f>IFERROR(VLOOKUP($C222,'2025'!$C$301:$U$583,19,FALSE),0)</f>
        <v>1264605.8099999996</v>
      </c>
      <c r="F222" s="83">
        <f>IFERROR(VLOOKUP($C222,'2025'!$C$8:$U$290,19,FALSE),0)</f>
        <v>1114416.0599999998</v>
      </c>
      <c r="G222" s="84">
        <f t="shared" si="30"/>
        <v>0.88123591651061617</v>
      </c>
      <c r="H222" s="85">
        <f t="shared" si="31"/>
        <v>1.371639642079092E-4</v>
      </c>
      <c r="I222" s="86">
        <f t="shared" si="32"/>
        <v>-150189.74999999977</v>
      </c>
      <c r="J222" s="87">
        <f t="shared" si="33"/>
        <v>-0.11876408348938379</v>
      </c>
      <c r="K222" s="82">
        <f>VLOOKUP($C222,'2025'!$C$301:$U$583,VLOOKUP($L$4,Master!$D$9:$G$20,4,FALSE),FALSE)</f>
        <v>169326.38999999996</v>
      </c>
      <c r="L222" s="83">
        <f>VLOOKUP($C222,'2025'!$C$8:$U$290,VLOOKUP($L$4,Master!$D$9:$G$20,4,FALSE),FALSE)</f>
        <v>89160.39</v>
      </c>
      <c r="M222" s="152">
        <f t="shared" si="34"/>
        <v>0.52655932722595711</v>
      </c>
      <c r="N222" s="152">
        <f t="shared" si="35"/>
        <v>1.0973991655076495E-5</v>
      </c>
      <c r="O222" s="83">
        <f t="shared" si="36"/>
        <v>-80165.999999999956</v>
      </c>
      <c r="P222" s="87">
        <f t="shared" si="37"/>
        <v>-0.47344067277404295</v>
      </c>
      <c r="Q222" s="78"/>
    </row>
    <row r="223" spans="2:17" s="79" customFormat="1" ht="12.75" x14ac:dyDescent="0.2">
      <c r="B223" s="72"/>
      <c r="C223" s="80" t="s">
        <v>507</v>
      </c>
      <c r="D223" s="81" t="s">
        <v>362</v>
      </c>
      <c r="E223" s="82">
        <f>IFERROR(VLOOKUP($C223,'2025'!$C$301:$U$583,19,FALSE),0)</f>
        <v>1124177.71</v>
      </c>
      <c r="F223" s="83">
        <f>IFERROR(VLOOKUP($C223,'2025'!$C$8:$U$290,19,FALSE),0)</f>
        <v>935331.2100000002</v>
      </c>
      <c r="G223" s="84">
        <f t="shared" si="30"/>
        <v>0.83201365912156378</v>
      </c>
      <c r="H223" s="85">
        <f t="shared" si="31"/>
        <v>1.1512193804078922E-4</v>
      </c>
      <c r="I223" s="86">
        <f t="shared" si="32"/>
        <v>-188846.49999999977</v>
      </c>
      <c r="J223" s="87">
        <f t="shared" si="33"/>
        <v>-0.16798634087843617</v>
      </c>
      <c r="K223" s="82">
        <f>VLOOKUP($C223,'2025'!$C$301:$U$583,VLOOKUP($L$4,Master!$D$9:$G$20,4,FALSE),FALSE)</f>
        <v>124848.65000000001</v>
      </c>
      <c r="L223" s="83">
        <f>VLOOKUP($C223,'2025'!$C$8:$U$290,VLOOKUP($L$4,Master!$D$9:$G$20,4,FALSE),FALSE)</f>
        <v>94392.12</v>
      </c>
      <c r="M223" s="152">
        <f t="shared" si="34"/>
        <v>0.75605238823167087</v>
      </c>
      <c r="N223" s="152">
        <f t="shared" si="35"/>
        <v>1.1617920661685969E-5</v>
      </c>
      <c r="O223" s="83">
        <f t="shared" si="36"/>
        <v>-30456.530000000013</v>
      </c>
      <c r="P223" s="87">
        <f t="shared" si="37"/>
        <v>-0.24394761176832919</v>
      </c>
      <c r="Q223" s="78"/>
    </row>
    <row r="224" spans="2:17" s="79" customFormat="1" ht="12.75" x14ac:dyDescent="0.2">
      <c r="B224" s="72"/>
      <c r="C224" s="80" t="s">
        <v>508</v>
      </c>
      <c r="D224" s="81" t="s">
        <v>509</v>
      </c>
      <c r="E224" s="82">
        <f>IFERROR(VLOOKUP($C224,'2025'!$C$301:$U$583,19,FALSE),0)</f>
        <v>3684706.6</v>
      </c>
      <c r="F224" s="83">
        <f>IFERROR(VLOOKUP($C224,'2025'!$C$8:$U$290,19,FALSE),0)</f>
        <v>3285942.0999999996</v>
      </c>
      <c r="G224" s="84">
        <f t="shared" si="30"/>
        <v>0.89177849329984638</v>
      </c>
      <c r="H224" s="85">
        <f t="shared" si="31"/>
        <v>4.044385761935825E-4</v>
      </c>
      <c r="I224" s="86">
        <f t="shared" si="32"/>
        <v>-398764.50000000047</v>
      </c>
      <c r="J224" s="87">
        <f t="shared" si="33"/>
        <v>-0.10822150670015367</v>
      </c>
      <c r="K224" s="82">
        <f>VLOOKUP($C224,'2025'!$C$301:$U$583,VLOOKUP($L$4,Master!$D$9:$G$20,4,FALSE),FALSE)</f>
        <v>395826.03000000009</v>
      </c>
      <c r="L224" s="83">
        <f>VLOOKUP($C224,'2025'!$C$8:$U$290,VLOOKUP($L$4,Master!$D$9:$G$20,4,FALSE),FALSE)</f>
        <v>341315.99</v>
      </c>
      <c r="M224" s="152">
        <f t="shared" si="34"/>
        <v>0.86228788440214488</v>
      </c>
      <c r="N224" s="152">
        <f t="shared" si="35"/>
        <v>4.2009672972540525E-5</v>
      </c>
      <c r="O224" s="83">
        <f t="shared" si="36"/>
        <v>-54510.040000000095</v>
      </c>
      <c r="P224" s="87">
        <f t="shared" si="37"/>
        <v>-0.13771211559785515</v>
      </c>
      <c r="Q224" s="78"/>
    </row>
    <row r="225" spans="2:17" s="79" customFormat="1" ht="25.5" x14ac:dyDescent="0.2">
      <c r="B225" s="72"/>
      <c r="C225" s="80" t="s">
        <v>516</v>
      </c>
      <c r="D225" s="81" t="s">
        <v>517</v>
      </c>
      <c r="E225" s="82">
        <f>IFERROR(VLOOKUP($C225,'2025'!$C$301:$U$583,19,FALSE),0)</f>
        <v>1551227.8099999998</v>
      </c>
      <c r="F225" s="83">
        <f>IFERROR(VLOOKUP($C225,'2025'!$C$8:$U$290,19,FALSE),0)</f>
        <v>1994884.23</v>
      </c>
      <c r="G225" s="84">
        <f t="shared" si="30"/>
        <v>1.2860033949494498</v>
      </c>
      <c r="H225" s="85">
        <f t="shared" si="31"/>
        <v>2.45533278767216E-4</v>
      </c>
      <c r="I225" s="86">
        <f t="shared" si="32"/>
        <v>443656.42000000016</v>
      </c>
      <c r="J225" s="87">
        <f t="shared" si="33"/>
        <v>0.28600339494944987</v>
      </c>
      <c r="K225" s="82">
        <f>VLOOKUP($C225,'2025'!$C$301:$U$583,VLOOKUP($L$4,Master!$D$9:$G$20,4,FALSE),FALSE)</f>
        <v>136900.33000000002</v>
      </c>
      <c r="L225" s="83">
        <f>VLOOKUP($C225,'2025'!$C$8:$U$290,VLOOKUP($L$4,Master!$D$9:$G$20,4,FALSE),FALSE)</f>
        <v>105972.10000000002</v>
      </c>
      <c r="M225" s="152">
        <f t="shared" si="34"/>
        <v>0.774082136982431</v>
      </c>
      <c r="N225" s="152">
        <f t="shared" si="35"/>
        <v>1.3043201595135823E-5</v>
      </c>
      <c r="O225" s="83">
        <f t="shared" si="36"/>
        <v>-30928.229999999996</v>
      </c>
      <c r="P225" s="87">
        <f t="shared" si="37"/>
        <v>-0.225917863017569</v>
      </c>
      <c r="Q225" s="78"/>
    </row>
    <row r="226" spans="2:17" s="79" customFormat="1" ht="12.75" x14ac:dyDescent="0.2">
      <c r="B226" s="72"/>
      <c r="C226" s="80" t="s">
        <v>581</v>
      </c>
      <c r="D226" s="81" t="s">
        <v>608</v>
      </c>
      <c r="E226" s="82">
        <f>IFERROR(VLOOKUP($C226,'2025'!$C$301:$U$583,19,FALSE),0)</f>
        <v>775869.24000000022</v>
      </c>
      <c r="F226" s="83">
        <f>IFERROR(VLOOKUP($C226,'2025'!$C$8:$U$290,19,FALSE),0)</f>
        <v>575947.99000000011</v>
      </c>
      <c r="G226" s="84">
        <f t="shared" si="30"/>
        <v>0.74232610381615327</v>
      </c>
      <c r="H226" s="85">
        <f t="shared" si="31"/>
        <v>7.08885238839588E-5</v>
      </c>
      <c r="I226" s="86">
        <f t="shared" si="32"/>
        <v>-199921.25000000012</v>
      </c>
      <c r="J226" s="87">
        <f t="shared" si="33"/>
        <v>-0.25767389618384673</v>
      </c>
      <c r="K226" s="82">
        <f>VLOOKUP($C226,'2025'!$C$301:$U$583,VLOOKUP($L$4,Master!$D$9:$G$20,4,FALSE),FALSE)</f>
        <v>187640.58000000005</v>
      </c>
      <c r="L226" s="83">
        <f>VLOOKUP($C226,'2025'!$C$8:$U$290,VLOOKUP($L$4,Master!$D$9:$G$20,4,FALSE),FALSE)</f>
        <v>144867.05000000002</v>
      </c>
      <c r="M226" s="152">
        <f t="shared" si="34"/>
        <v>0.77204541789414627</v>
      </c>
      <c r="N226" s="152">
        <f t="shared" si="35"/>
        <v>1.7830449124275361E-5</v>
      </c>
      <c r="O226" s="83">
        <f t="shared" si="36"/>
        <v>-42773.530000000028</v>
      </c>
      <c r="P226" s="87">
        <f t="shared" si="37"/>
        <v>-0.22795458210585373</v>
      </c>
      <c r="Q226" s="78"/>
    </row>
    <row r="227" spans="2:17" s="79" customFormat="1" ht="12.75" x14ac:dyDescent="0.2">
      <c r="B227" s="72"/>
      <c r="C227" s="80" t="s">
        <v>211</v>
      </c>
      <c r="D227" s="81" t="s">
        <v>432</v>
      </c>
      <c r="E227" s="82">
        <f>IFERROR(VLOOKUP($C227,'2025'!$C$301:$U$583,19,FALSE),0)</f>
        <v>9368495.1400000006</v>
      </c>
      <c r="F227" s="83">
        <f>IFERROR(VLOOKUP($C227,'2025'!$C$8:$U$290,19,FALSE),0)</f>
        <v>4477678.4399999995</v>
      </c>
      <c r="G227" s="84">
        <f t="shared" si="30"/>
        <v>0.47795066049423163</v>
      </c>
      <c r="H227" s="85">
        <f t="shared" si="31"/>
        <v>5.5111923394094548E-4</v>
      </c>
      <c r="I227" s="86">
        <f t="shared" si="32"/>
        <v>-4890816.7000000011</v>
      </c>
      <c r="J227" s="87">
        <f t="shared" si="33"/>
        <v>-0.52204933950576837</v>
      </c>
      <c r="K227" s="82">
        <f>VLOOKUP($C227,'2025'!$C$301:$U$583,VLOOKUP($L$4,Master!$D$9:$G$20,4,FALSE),FALSE)</f>
        <v>1663413.2300000002</v>
      </c>
      <c r="L227" s="83">
        <f>VLOOKUP($C227,'2025'!$C$8:$U$290,VLOOKUP($L$4,Master!$D$9:$G$20,4,FALSE),FALSE)</f>
        <v>382591.56000000006</v>
      </c>
      <c r="M227" s="152">
        <f t="shared" si="34"/>
        <v>0.23000391790799932</v>
      </c>
      <c r="N227" s="152">
        <f t="shared" si="35"/>
        <v>4.7089930705133732E-5</v>
      </c>
      <c r="O227" s="83">
        <f t="shared" si="36"/>
        <v>-1280821.6700000002</v>
      </c>
      <c r="P227" s="87">
        <f t="shared" si="37"/>
        <v>-0.76999608209200066</v>
      </c>
      <c r="Q227" s="78"/>
    </row>
    <row r="228" spans="2:17" s="79" customFormat="1" ht="12.75" x14ac:dyDescent="0.2">
      <c r="B228" s="72"/>
      <c r="C228" s="80" t="s">
        <v>212</v>
      </c>
      <c r="D228" s="81" t="s">
        <v>433</v>
      </c>
      <c r="E228" s="82">
        <f>IFERROR(VLOOKUP($C228,'2025'!$C$301:$U$583,19,FALSE),0)</f>
        <v>4782550.22</v>
      </c>
      <c r="F228" s="83">
        <f>IFERROR(VLOOKUP($C228,'2025'!$C$8:$U$290,19,FALSE),0)</f>
        <v>4777284.57</v>
      </c>
      <c r="G228" s="84">
        <f t="shared" si="30"/>
        <v>0.99889898699275981</v>
      </c>
      <c r="H228" s="85">
        <f t="shared" si="31"/>
        <v>5.879951961303187E-4</v>
      </c>
      <c r="I228" s="86">
        <f t="shared" si="32"/>
        <v>-5265.6499999994412</v>
      </c>
      <c r="J228" s="87">
        <f t="shared" si="33"/>
        <v>-1.101013007240192E-3</v>
      </c>
      <c r="K228" s="82">
        <f>VLOOKUP($C228,'2025'!$C$301:$U$583,VLOOKUP($L$4,Master!$D$9:$G$20,4,FALSE),FALSE)</f>
        <v>636756.43000000005</v>
      </c>
      <c r="L228" s="83">
        <f>VLOOKUP($C228,'2025'!$C$8:$U$290,VLOOKUP($L$4,Master!$D$9:$G$20,4,FALSE),FALSE)</f>
        <v>107508.95</v>
      </c>
      <c r="M228" s="152">
        <f t="shared" si="34"/>
        <v>0.16883842068151553</v>
      </c>
      <c r="N228" s="152">
        <f t="shared" si="35"/>
        <v>1.3232359348652873E-5</v>
      </c>
      <c r="O228" s="83">
        <f t="shared" si="36"/>
        <v>-529247.4800000001</v>
      </c>
      <c r="P228" s="87">
        <f t="shared" si="37"/>
        <v>-0.83116157931848456</v>
      </c>
      <c r="Q228" s="78"/>
    </row>
    <row r="229" spans="2:17" s="79" customFormat="1" ht="12.75" x14ac:dyDescent="0.2">
      <c r="B229" s="72"/>
      <c r="C229" s="80" t="s">
        <v>213</v>
      </c>
      <c r="D229" s="81" t="s">
        <v>434</v>
      </c>
      <c r="E229" s="82">
        <f>IFERROR(VLOOKUP($C229,'2025'!$C$301:$U$583,19,FALSE),0)</f>
        <v>1732118.5299999998</v>
      </c>
      <c r="F229" s="83">
        <f>IFERROR(VLOOKUP($C229,'2025'!$C$8:$U$290,19,FALSE),0)</f>
        <v>1613783.7999999998</v>
      </c>
      <c r="G229" s="84">
        <f t="shared" si="30"/>
        <v>0.93168208298077615</v>
      </c>
      <c r="H229" s="85">
        <f t="shared" si="31"/>
        <v>1.9862687853089959E-4</v>
      </c>
      <c r="I229" s="86">
        <f t="shared" si="32"/>
        <v>-118334.72999999998</v>
      </c>
      <c r="J229" s="87">
        <f t="shared" si="33"/>
        <v>-6.8317917019223851E-2</v>
      </c>
      <c r="K229" s="82">
        <f>VLOOKUP($C229,'2025'!$C$301:$U$583,VLOOKUP($L$4,Master!$D$9:$G$20,4,FALSE),FALSE)</f>
        <v>148813.74000000002</v>
      </c>
      <c r="L229" s="83">
        <f>VLOOKUP($C229,'2025'!$C$8:$U$290,VLOOKUP($L$4,Master!$D$9:$G$20,4,FALSE),FALSE)</f>
        <v>144098.53999999998</v>
      </c>
      <c r="M229" s="152">
        <f t="shared" si="34"/>
        <v>0.96831475373174525</v>
      </c>
      <c r="N229" s="152">
        <f t="shared" si="35"/>
        <v>1.7735859785592079E-5</v>
      </c>
      <c r="O229" s="83">
        <f t="shared" si="36"/>
        <v>-4715.2000000000407</v>
      </c>
      <c r="P229" s="87">
        <f t="shared" si="37"/>
        <v>-3.1685246268254801E-2</v>
      </c>
      <c r="Q229" s="78"/>
    </row>
    <row r="230" spans="2:17" s="79" customFormat="1" ht="12.75" x14ac:dyDescent="0.2">
      <c r="B230" s="72"/>
      <c r="C230" s="80" t="s">
        <v>214</v>
      </c>
      <c r="D230" s="81" t="s">
        <v>435</v>
      </c>
      <c r="E230" s="82">
        <f>IFERROR(VLOOKUP($C230,'2025'!$C$301:$U$583,19,FALSE),0)</f>
        <v>1541933.0600000003</v>
      </c>
      <c r="F230" s="83">
        <f>IFERROR(VLOOKUP($C230,'2025'!$C$8:$U$290,19,FALSE),0)</f>
        <v>1340985.29</v>
      </c>
      <c r="G230" s="84">
        <f t="shared" si="30"/>
        <v>0.86967801961519642</v>
      </c>
      <c r="H230" s="85">
        <f t="shared" si="31"/>
        <v>1.650504375546174E-4</v>
      </c>
      <c r="I230" s="86">
        <f t="shared" si="32"/>
        <v>-200947.77000000025</v>
      </c>
      <c r="J230" s="87">
        <f t="shared" si="33"/>
        <v>-0.13032198038480361</v>
      </c>
      <c r="K230" s="82">
        <f>VLOOKUP($C230,'2025'!$C$301:$U$583,VLOOKUP($L$4,Master!$D$9:$G$20,4,FALSE),FALSE)</f>
        <v>124985.71999999997</v>
      </c>
      <c r="L230" s="83">
        <f>VLOOKUP($C230,'2025'!$C$8:$U$290,VLOOKUP($L$4,Master!$D$9:$G$20,4,FALSE),FALSE)</f>
        <v>77307.12</v>
      </c>
      <c r="M230" s="152">
        <f t="shared" si="34"/>
        <v>0.61852762059537691</v>
      </c>
      <c r="N230" s="152">
        <f t="shared" si="35"/>
        <v>9.5150737873398394E-6</v>
      </c>
      <c r="O230" s="83">
        <f t="shared" si="36"/>
        <v>-47678.599999999977</v>
      </c>
      <c r="P230" s="87">
        <f t="shared" si="37"/>
        <v>-0.38147237940462309</v>
      </c>
      <c r="Q230" s="78"/>
    </row>
    <row r="231" spans="2:17" s="79" customFormat="1" ht="12.75" x14ac:dyDescent="0.2">
      <c r="B231" s="72"/>
      <c r="C231" s="80" t="s">
        <v>215</v>
      </c>
      <c r="D231" s="81" t="s">
        <v>436</v>
      </c>
      <c r="E231" s="82">
        <f>IFERROR(VLOOKUP($C231,'2025'!$C$301:$U$583,19,FALSE),0)</f>
        <v>721081.94</v>
      </c>
      <c r="F231" s="83">
        <f>IFERROR(VLOOKUP($C231,'2025'!$C$8:$U$290,19,FALSE),0)</f>
        <v>658101.5199999999</v>
      </c>
      <c r="G231" s="84">
        <f t="shared" si="30"/>
        <v>0.91265844211824243</v>
      </c>
      <c r="H231" s="85">
        <f t="shared" si="31"/>
        <v>8.1000100926803445E-5</v>
      </c>
      <c r="I231" s="86">
        <f t="shared" si="32"/>
        <v>-62980.420000000042</v>
      </c>
      <c r="J231" s="87">
        <f t="shared" si="33"/>
        <v>-8.7341557881757584E-2</v>
      </c>
      <c r="K231" s="82">
        <f>VLOOKUP($C231,'2025'!$C$301:$U$583,VLOOKUP($L$4,Master!$D$9:$G$20,4,FALSE),FALSE)</f>
        <v>79076.309999999983</v>
      </c>
      <c r="L231" s="83">
        <f>VLOOKUP($C231,'2025'!$C$8:$U$290,VLOOKUP($L$4,Master!$D$9:$G$20,4,FALSE),FALSE)</f>
        <v>49621.55999999999</v>
      </c>
      <c r="M231" s="152">
        <f t="shared" si="34"/>
        <v>0.62751486507147336</v>
      </c>
      <c r="N231" s="152">
        <f t="shared" si="35"/>
        <v>6.1074944305635885E-6</v>
      </c>
      <c r="O231" s="83">
        <f t="shared" si="36"/>
        <v>-29454.749999999993</v>
      </c>
      <c r="P231" s="87">
        <f t="shared" si="37"/>
        <v>-0.37248513492852664</v>
      </c>
      <c r="Q231" s="78"/>
    </row>
    <row r="232" spans="2:17" s="79" customFormat="1" ht="25.5" x14ac:dyDescent="0.2">
      <c r="B232" s="72"/>
      <c r="C232" s="80" t="s">
        <v>216</v>
      </c>
      <c r="D232" s="81" t="s">
        <v>437</v>
      </c>
      <c r="E232" s="82">
        <f>IFERROR(VLOOKUP($C232,'2025'!$C$301:$U$583,19,FALSE),0)</f>
        <v>398272.35</v>
      </c>
      <c r="F232" s="83">
        <f>IFERROR(VLOOKUP($C232,'2025'!$C$8:$U$290,19,FALSE),0)</f>
        <v>358821.31</v>
      </c>
      <c r="G232" s="84">
        <f t="shared" ref="G232:G291" si="38">IFERROR(F232/E232,0)</f>
        <v>0.90094456720382421</v>
      </c>
      <c r="H232" s="85">
        <f t="shared" ref="H232:H291" si="39">F232/$D$4</f>
        <v>4.4164253449358132E-5</v>
      </c>
      <c r="I232" s="86">
        <f t="shared" ref="I232:I291" si="40">F232-E232</f>
        <v>-39451.039999999979</v>
      </c>
      <c r="J232" s="87">
        <f t="shared" ref="J232:J291" si="41">IFERROR(I232/E232,0)</f>
        <v>-9.9055432796175735E-2</v>
      </c>
      <c r="K232" s="82">
        <f>VLOOKUP($C232,'2025'!$C$301:$U$583,VLOOKUP($L$4,Master!$D$9:$G$20,4,FALSE),FALSE)</f>
        <v>41851.559999999983</v>
      </c>
      <c r="L232" s="83">
        <f>VLOOKUP($C232,'2025'!$C$8:$U$290,VLOOKUP($L$4,Master!$D$9:$G$20,4,FALSE),FALSE)</f>
        <v>26034.819999999996</v>
      </c>
      <c r="M232" s="152">
        <f t="shared" ref="M232:M291" si="42">IFERROR(L232/K232,0)</f>
        <v>0.62207525836551869</v>
      </c>
      <c r="N232" s="152">
        <f t="shared" ref="N232:N291" si="43">L232/$D$4</f>
        <v>3.2044038549115654E-6</v>
      </c>
      <c r="O232" s="83">
        <f t="shared" ref="O232:O291" si="44">L232-K232</f>
        <v>-15816.739999999987</v>
      </c>
      <c r="P232" s="87">
        <f t="shared" ref="P232:P291" si="45">IFERROR(O232/K232,0)</f>
        <v>-0.37792474163448131</v>
      </c>
      <c r="Q232" s="78"/>
    </row>
    <row r="233" spans="2:17" s="79" customFormat="1" ht="12.75" x14ac:dyDescent="0.2">
      <c r="B233" s="72"/>
      <c r="C233" s="80" t="s">
        <v>217</v>
      </c>
      <c r="D233" s="81" t="s">
        <v>439</v>
      </c>
      <c r="E233" s="82">
        <f>IFERROR(VLOOKUP($C233,'2025'!$C$301:$U$583,19,FALSE),0)</f>
        <v>154677.73000000001</v>
      </c>
      <c r="F233" s="83">
        <f>IFERROR(VLOOKUP($C233,'2025'!$C$8:$U$290,19,FALSE),0)</f>
        <v>1388.69</v>
      </c>
      <c r="G233" s="84">
        <f t="shared" si="38"/>
        <v>8.9779569431229691E-3</v>
      </c>
      <c r="H233" s="85">
        <f t="shared" si="39"/>
        <v>1.7092200327396705E-7</v>
      </c>
      <c r="I233" s="86">
        <f t="shared" si="40"/>
        <v>-153289.04</v>
      </c>
      <c r="J233" s="87">
        <f t="shared" si="41"/>
        <v>-0.99102204305687702</v>
      </c>
      <c r="K233" s="82">
        <f>VLOOKUP($C233,'2025'!$C$301:$U$583,VLOOKUP($L$4,Master!$D$9:$G$20,4,FALSE),FALSE)</f>
        <v>38322.26</v>
      </c>
      <c r="L233" s="83">
        <f>VLOOKUP($C233,'2025'!$C$8:$U$290,VLOOKUP($L$4,Master!$D$9:$G$20,4,FALSE),FALSE)</f>
        <v>0</v>
      </c>
      <c r="M233" s="152">
        <f t="shared" si="42"/>
        <v>0</v>
      </c>
      <c r="N233" s="152">
        <f t="shared" si="43"/>
        <v>0</v>
      </c>
      <c r="O233" s="83">
        <f t="shared" si="44"/>
        <v>-38322.26</v>
      </c>
      <c r="P233" s="87">
        <f t="shared" si="45"/>
        <v>-1</v>
      </c>
      <c r="Q233" s="78"/>
    </row>
    <row r="234" spans="2:17" s="79" customFormat="1" ht="12.75" x14ac:dyDescent="0.2">
      <c r="B234" s="72"/>
      <c r="C234" s="80" t="s">
        <v>218</v>
      </c>
      <c r="D234" s="81" t="s">
        <v>440</v>
      </c>
      <c r="E234" s="82">
        <f>IFERROR(VLOOKUP($C234,'2025'!$C$301:$U$583,19,FALSE),0)</f>
        <v>9666353.2699999996</v>
      </c>
      <c r="F234" s="83">
        <f>IFERROR(VLOOKUP($C234,'2025'!$C$8:$U$290,19,FALSE),0)</f>
        <v>13909312.58</v>
      </c>
      <c r="G234" s="84">
        <f t="shared" si="38"/>
        <v>1.4389410557928017</v>
      </c>
      <c r="H234" s="85">
        <f t="shared" si="39"/>
        <v>1.7119786059792976E-3</v>
      </c>
      <c r="I234" s="86">
        <f t="shared" si="40"/>
        <v>4242959.3100000005</v>
      </c>
      <c r="J234" s="87">
        <f t="shared" si="41"/>
        <v>0.43894105579280168</v>
      </c>
      <c r="K234" s="82">
        <f>VLOOKUP($C234,'2025'!$C$301:$U$583,VLOOKUP($L$4,Master!$D$9:$G$20,4,FALSE),FALSE)</f>
        <v>626773.41000000027</v>
      </c>
      <c r="L234" s="83">
        <f>VLOOKUP($C234,'2025'!$C$8:$U$290,VLOOKUP($L$4,Master!$D$9:$G$20,4,FALSE),FALSE)</f>
        <v>2048397.7499999998</v>
      </c>
      <c r="M234" s="152">
        <f t="shared" si="42"/>
        <v>3.2681631309152039</v>
      </c>
      <c r="N234" s="152">
        <f t="shared" si="43"/>
        <v>2.521198013465112E-4</v>
      </c>
      <c r="O234" s="83">
        <f t="shared" si="44"/>
        <v>1421624.3399999994</v>
      </c>
      <c r="P234" s="87">
        <f t="shared" si="45"/>
        <v>2.2681631309152039</v>
      </c>
      <c r="Q234" s="78"/>
    </row>
    <row r="235" spans="2:17" s="79" customFormat="1" ht="12.75" x14ac:dyDescent="0.2">
      <c r="B235" s="72"/>
      <c r="C235" s="80" t="s">
        <v>582</v>
      </c>
      <c r="D235" s="81" t="s">
        <v>439</v>
      </c>
      <c r="E235" s="82">
        <f>IFERROR(VLOOKUP($C235,'2025'!$C$301:$U$583,19,FALSE),0)</f>
        <v>0</v>
      </c>
      <c r="F235" s="83">
        <f>IFERROR(VLOOKUP($C235,'2025'!$C$8:$U$290,19,FALSE),0)</f>
        <v>0</v>
      </c>
      <c r="G235" s="84">
        <f t="shared" si="38"/>
        <v>0</v>
      </c>
      <c r="H235" s="85">
        <f t="shared" si="39"/>
        <v>0</v>
      </c>
      <c r="I235" s="86">
        <f t="shared" si="40"/>
        <v>0</v>
      </c>
      <c r="J235" s="87">
        <f t="shared" si="41"/>
        <v>0</v>
      </c>
      <c r="K235" s="82">
        <f>VLOOKUP($C235,'2025'!$C$301:$U$583,VLOOKUP($L$4,Master!$D$9:$G$20,4,FALSE),FALSE)</f>
        <v>0</v>
      </c>
      <c r="L235" s="83">
        <f>VLOOKUP($C235,'2025'!$C$8:$U$290,VLOOKUP($L$4,Master!$D$9:$G$20,4,FALSE),FALSE)</f>
        <v>0</v>
      </c>
      <c r="M235" s="152">
        <f t="shared" si="42"/>
        <v>0</v>
      </c>
      <c r="N235" s="152">
        <f t="shared" si="43"/>
        <v>0</v>
      </c>
      <c r="O235" s="83">
        <f t="shared" si="44"/>
        <v>0</v>
      </c>
      <c r="P235" s="87">
        <f t="shared" si="45"/>
        <v>0</v>
      </c>
      <c r="Q235" s="78"/>
    </row>
    <row r="236" spans="2:17" s="79" customFormat="1" ht="12.75" x14ac:dyDescent="0.2">
      <c r="B236" s="72"/>
      <c r="C236" s="80" t="s">
        <v>219</v>
      </c>
      <c r="D236" s="81" t="s">
        <v>441</v>
      </c>
      <c r="E236" s="82">
        <f>IFERROR(VLOOKUP($C236,'2025'!$C$301:$U$583,19,FALSE),0)</f>
        <v>38516652.369999997</v>
      </c>
      <c r="F236" s="83">
        <f>IFERROR(VLOOKUP($C236,'2025'!$C$8:$U$290,19,FALSE),0)</f>
        <v>40515844.640000008</v>
      </c>
      <c r="G236" s="84">
        <f t="shared" si="38"/>
        <v>1.0519046216892189</v>
      </c>
      <c r="H236" s="85">
        <f t="shared" si="39"/>
        <v>4.9867496202936736E-3</v>
      </c>
      <c r="I236" s="86">
        <f t="shared" si="40"/>
        <v>1999192.2700000107</v>
      </c>
      <c r="J236" s="87">
        <f t="shared" si="41"/>
        <v>5.1904621689219013E-2</v>
      </c>
      <c r="K236" s="82">
        <f>VLOOKUP($C236,'2025'!$C$301:$U$583,VLOOKUP($L$4,Master!$D$9:$G$20,4,FALSE),FALSE)</f>
        <v>3963422.0000000005</v>
      </c>
      <c r="L236" s="83">
        <f>VLOOKUP($C236,'2025'!$C$8:$U$290,VLOOKUP($L$4,Master!$D$9:$G$20,4,FALSE),FALSE)</f>
        <v>3952628.6300000008</v>
      </c>
      <c r="M236" s="152">
        <f t="shared" si="42"/>
        <v>0.99727675478412348</v>
      </c>
      <c r="N236" s="152">
        <f t="shared" si="43"/>
        <v>4.8649533275074784E-4</v>
      </c>
      <c r="O236" s="83">
        <f t="shared" si="44"/>
        <v>-10793.369999999646</v>
      </c>
      <c r="P236" s="87">
        <f t="shared" si="45"/>
        <v>-2.7232452158764938E-3</v>
      </c>
      <c r="Q236" s="78"/>
    </row>
    <row r="237" spans="2:17" s="79" customFormat="1" ht="12.75" x14ac:dyDescent="0.2">
      <c r="B237" s="72"/>
      <c r="C237" s="80" t="s">
        <v>220</v>
      </c>
      <c r="D237" s="81" t="s">
        <v>442</v>
      </c>
      <c r="E237" s="82">
        <f>IFERROR(VLOOKUP($C237,'2025'!$C$301:$U$583,19,FALSE),0)</f>
        <v>114731776.16000001</v>
      </c>
      <c r="F237" s="83">
        <f>IFERROR(VLOOKUP($C237,'2025'!$C$8:$U$290,19,FALSE),0)</f>
        <v>116174422.13999999</v>
      </c>
      <c r="G237" s="84">
        <f t="shared" si="38"/>
        <v>1.0125740751889705</v>
      </c>
      <c r="H237" s="85">
        <f t="shared" si="39"/>
        <v>1.4298918377293929E-2</v>
      </c>
      <c r="I237" s="86">
        <f t="shared" si="40"/>
        <v>1442645.9799999744</v>
      </c>
      <c r="J237" s="87">
        <f t="shared" si="41"/>
        <v>1.257407518897051E-2</v>
      </c>
      <c r="K237" s="82">
        <f>VLOOKUP($C237,'2025'!$C$301:$U$583,VLOOKUP($L$4,Master!$D$9:$G$20,4,FALSE),FALSE)</f>
        <v>12211084.779999996</v>
      </c>
      <c r="L237" s="83">
        <f>VLOOKUP($C237,'2025'!$C$8:$U$290,VLOOKUP($L$4,Master!$D$9:$G$20,4,FALSE),FALSE)</f>
        <v>10451206.079999998</v>
      </c>
      <c r="M237" s="152">
        <f t="shared" si="42"/>
        <v>0.85587859459608162</v>
      </c>
      <c r="N237" s="152">
        <f t="shared" si="43"/>
        <v>1.2863497827612094E-3</v>
      </c>
      <c r="O237" s="83">
        <f t="shared" si="44"/>
        <v>-1759878.6999999974</v>
      </c>
      <c r="P237" s="87">
        <f t="shared" si="45"/>
        <v>-0.14412140540391843</v>
      </c>
      <c r="Q237" s="78"/>
    </row>
    <row r="238" spans="2:17" s="79" customFormat="1" ht="12.75" x14ac:dyDescent="0.2">
      <c r="B238" s="72"/>
      <c r="C238" s="80" t="s">
        <v>221</v>
      </c>
      <c r="D238" s="81" t="s">
        <v>443</v>
      </c>
      <c r="E238" s="82">
        <f>IFERROR(VLOOKUP($C238,'2025'!$C$301:$U$583,19,FALSE),0)</f>
        <v>46510307.390000008</v>
      </c>
      <c r="F238" s="83">
        <f>IFERROR(VLOOKUP($C238,'2025'!$C$8:$U$290,19,FALSE),0)</f>
        <v>45692180.519999996</v>
      </c>
      <c r="G238" s="84">
        <f t="shared" si="38"/>
        <v>0.98240977288883891</v>
      </c>
      <c r="H238" s="85">
        <f t="shared" si="39"/>
        <v>5.6238606373158386E-3</v>
      </c>
      <c r="I238" s="86">
        <f t="shared" si="40"/>
        <v>-818126.87000001222</v>
      </c>
      <c r="J238" s="87">
        <f t="shared" si="41"/>
        <v>-1.7590227111161049E-2</v>
      </c>
      <c r="K238" s="82">
        <f>VLOOKUP($C238,'2025'!$C$301:$U$583,VLOOKUP($L$4,Master!$D$9:$G$20,4,FALSE),FALSE)</f>
        <v>5064314.4600000009</v>
      </c>
      <c r="L238" s="83">
        <f>VLOOKUP($C238,'2025'!$C$8:$U$290,VLOOKUP($L$4,Master!$D$9:$G$20,4,FALSE),FALSE)</f>
        <v>4149496.2299999991</v>
      </c>
      <c r="M238" s="152">
        <f t="shared" si="42"/>
        <v>0.81935990799433855</v>
      </c>
      <c r="N238" s="152">
        <f t="shared" si="43"/>
        <v>5.1072608588624796E-4</v>
      </c>
      <c r="O238" s="83">
        <f t="shared" si="44"/>
        <v>-914818.23000000184</v>
      </c>
      <c r="P238" s="87">
        <f t="shared" si="45"/>
        <v>-0.18064009200566145</v>
      </c>
      <c r="Q238" s="78"/>
    </row>
    <row r="239" spans="2:17" s="79" customFormat="1" ht="12.75" x14ac:dyDescent="0.2">
      <c r="B239" s="72"/>
      <c r="C239" s="80" t="s">
        <v>222</v>
      </c>
      <c r="D239" s="81" t="s">
        <v>444</v>
      </c>
      <c r="E239" s="82">
        <f>IFERROR(VLOOKUP($C239,'2025'!$C$301:$U$583,19,FALSE),0)</f>
        <v>14720436.99</v>
      </c>
      <c r="F239" s="83">
        <f>IFERROR(VLOOKUP($C239,'2025'!$C$8:$U$290,19,FALSE),0)</f>
        <v>12312900.009999998</v>
      </c>
      <c r="G239" s="84">
        <f t="shared" si="38"/>
        <v>0.83644935394000131</v>
      </c>
      <c r="H239" s="85">
        <f t="shared" si="39"/>
        <v>1.5154898039312218E-3</v>
      </c>
      <c r="I239" s="86">
        <f t="shared" si="40"/>
        <v>-2407536.9800000023</v>
      </c>
      <c r="J239" s="87">
        <f t="shared" si="41"/>
        <v>-0.16355064605999867</v>
      </c>
      <c r="K239" s="82">
        <f>VLOOKUP($C239,'2025'!$C$301:$U$583,VLOOKUP($L$4,Master!$D$9:$G$20,4,FALSE),FALSE)</f>
        <v>1744544.68</v>
      </c>
      <c r="L239" s="83">
        <f>VLOOKUP($C239,'2025'!$C$8:$U$290,VLOOKUP($L$4,Master!$D$9:$G$20,4,FALSE),FALSE)</f>
        <v>713374.44</v>
      </c>
      <c r="M239" s="152">
        <f t="shared" si="42"/>
        <v>0.40891726544945811</v>
      </c>
      <c r="N239" s="152">
        <f t="shared" si="43"/>
        <v>8.7803173040235325E-5</v>
      </c>
      <c r="O239" s="83">
        <f t="shared" si="44"/>
        <v>-1031170.24</v>
      </c>
      <c r="P239" s="87">
        <f t="shared" si="45"/>
        <v>-0.59108273455054183</v>
      </c>
      <c r="Q239" s="78"/>
    </row>
    <row r="240" spans="2:17" s="79" customFormat="1" ht="12.75" x14ac:dyDescent="0.2">
      <c r="B240" s="72"/>
      <c r="C240" s="80" t="s">
        <v>223</v>
      </c>
      <c r="D240" s="81" t="s">
        <v>445</v>
      </c>
      <c r="E240" s="82">
        <f>IFERROR(VLOOKUP($C240,'2025'!$C$301:$U$583,19,FALSE),0)</f>
        <v>41245226.050000012</v>
      </c>
      <c r="F240" s="83">
        <f>IFERROR(VLOOKUP($C240,'2025'!$C$8:$U$290,19,FALSE),0)</f>
        <v>35173772.890000001</v>
      </c>
      <c r="G240" s="84">
        <f t="shared" si="38"/>
        <v>0.85279622052162307</v>
      </c>
      <c r="H240" s="85">
        <f t="shared" si="39"/>
        <v>4.329239589154061E-3</v>
      </c>
      <c r="I240" s="86">
        <f t="shared" si="40"/>
        <v>-6071453.1600000113</v>
      </c>
      <c r="J240" s="87">
        <f t="shared" si="41"/>
        <v>-0.14720377947837698</v>
      </c>
      <c r="K240" s="82">
        <f>VLOOKUP($C240,'2025'!$C$301:$U$583,VLOOKUP($L$4,Master!$D$9:$G$20,4,FALSE),FALSE)</f>
        <v>4293900.7000000011</v>
      </c>
      <c r="L240" s="83">
        <f>VLOOKUP($C240,'2025'!$C$8:$U$290,VLOOKUP($L$4,Master!$D$9:$G$20,4,FALSE),FALSE)</f>
        <v>309118.2</v>
      </c>
      <c r="M240" s="152">
        <f t="shared" si="42"/>
        <v>7.1990067213245038E-2</v>
      </c>
      <c r="N240" s="152">
        <f t="shared" si="43"/>
        <v>3.8046721725109853E-5</v>
      </c>
      <c r="O240" s="83">
        <f t="shared" si="44"/>
        <v>-3984782.5000000009</v>
      </c>
      <c r="P240" s="87">
        <f t="shared" si="45"/>
        <v>-0.92800993278675492</v>
      </c>
      <c r="Q240" s="78"/>
    </row>
    <row r="241" spans="2:17" s="79" customFormat="1" ht="12.75" x14ac:dyDescent="0.2">
      <c r="B241" s="72"/>
      <c r="C241" s="80" t="s">
        <v>224</v>
      </c>
      <c r="D241" s="81" t="s">
        <v>446</v>
      </c>
      <c r="E241" s="82">
        <f>IFERROR(VLOOKUP($C241,'2025'!$C$301:$U$583,19,FALSE),0)</f>
        <v>5469760.3600000013</v>
      </c>
      <c r="F241" s="83">
        <f>IFERROR(VLOOKUP($C241,'2025'!$C$8:$U$290,19,FALSE),0)</f>
        <v>4454741.5599999996</v>
      </c>
      <c r="G241" s="84">
        <f t="shared" si="38"/>
        <v>0.8144308464731348</v>
      </c>
      <c r="H241" s="85">
        <f t="shared" si="39"/>
        <v>5.4829612908784315E-4</v>
      </c>
      <c r="I241" s="86">
        <f t="shared" si="40"/>
        <v>-1015018.8000000017</v>
      </c>
      <c r="J241" s="87">
        <f t="shared" si="41"/>
        <v>-0.1855691535268652</v>
      </c>
      <c r="K241" s="82">
        <f>VLOOKUP($C241,'2025'!$C$301:$U$583,VLOOKUP($L$4,Master!$D$9:$G$20,4,FALSE),FALSE)</f>
        <v>478567.65</v>
      </c>
      <c r="L241" s="83">
        <f>VLOOKUP($C241,'2025'!$C$8:$U$290,VLOOKUP($L$4,Master!$D$9:$G$20,4,FALSE),FALSE)</f>
        <v>541895.6</v>
      </c>
      <c r="M241" s="152">
        <f t="shared" si="42"/>
        <v>1.1323281045010041</v>
      </c>
      <c r="N241" s="152">
        <f t="shared" si="43"/>
        <v>6.6697305746673722E-5</v>
      </c>
      <c r="O241" s="83">
        <f t="shared" si="44"/>
        <v>63327.949999999953</v>
      </c>
      <c r="P241" s="87">
        <f t="shared" si="45"/>
        <v>0.1323281045010041</v>
      </c>
      <c r="Q241" s="78"/>
    </row>
    <row r="242" spans="2:17" s="79" customFormat="1" ht="12.75" x14ac:dyDescent="0.2">
      <c r="B242" s="72"/>
      <c r="C242" s="80" t="s">
        <v>225</v>
      </c>
      <c r="D242" s="81" t="s">
        <v>447</v>
      </c>
      <c r="E242" s="82">
        <f>IFERROR(VLOOKUP($C242,'2025'!$C$301:$U$583,19,FALSE),0)</f>
        <v>9811513.4100000001</v>
      </c>
      <c r="F242" s="83">
        <f>IFERROR(VLOOKUP($C242,'2025'!$C$8:$U$290,19,FALSE),0)</f>
        <v>8944100.120000001</v>
      </c>
      <c r="G242" s="84">
        <f t="shared" si="38"/>
        <v>0.91159230449443995</v>
      </c>
      <c r="H242" s="85">
        <f t="shared" si="39"/>
        <v>1.1008529693404066E-3</v>
      </c>
      <c r="I242" s="86">
        <f t="shared" si="40"/>
        <v>-867413.28999999911</v>
      </c>
      <c r="J242" s="87">
        <f t="shared" si="41"/>
        <v>-8.8407695505560047E-2</v>
      </c>
      <c r="K242" s="82">
        <f>VLOOKUP($C242,'2025'!$C$301:$U$583,VLOOKUP($L$4,Master!$D$9:$G$20,4,FALSE),FALSE)</f>
        <v>864287.5</v>
      </c>
      <c r="L242" s="83">
        <f>VLOOKUP($C242,'2025'!$C$8:$U$290,VLOOKUP($L$4,Master!$D$9:$G$20,4,FALSE),FALSE)</f>
        <v>212718.56000000003</v>
      </c>
      <c r="M242" s="152">
        <f t="shared" si="42"/>
        <v>0.24612013942119956</v>
      </c>
      <c r="N242" s="152">
        <f t="shared" si="43"/>
        <v>2.6181712555540514E-5</v>
      </c>
      <c r="O242" s="83">
        <f t="shared" si="44"/>
        <v>-651568.93999999994</v>
      </c>
      <c r="P242" s="87">
        <f t="shared" si="45"/>
        <v>-0.75387986057880041</v>
      </c>
      <c r="Q242" s="78"/>
    </row>
    <row r="243" spans="2:17" s="79" customFormat="1" ht="12.75" x14ac:dyDescent="0.2">
      <c r="B243" s="72"/>
      <c r="C243" s="80" t="s">
        <v>226</v>
      </c>
      <c r="D243" s="81" t="s">
        <v>448</v>
      </c>
      <c r="E243" s="82">
        <f>IFERROR(VLOOKUP($C243,'2025'!$C$301:$U$583,19,FALSE),0)</f>
        <v>2648503.0200000005</v>
      </c>
      <c r="F243" s="83">
        <f>IFERROR(VLOOKUP($C243,'2025'!$C$8:$U$290,19,FALSE),0)</f>
        <v>2579305.0400000005</v>
      </c>
      <c r="G243" s="84">
        <f t="shared" si="38"/>
        <v>0.97387279550846051</v>
      </c>
      <c r="H243" s="85">
        <f t="shared" si="39"/>
        <v>3.1746464977168394E-4</v>
      </c>
      <c r="I243" s="86">
        <f t="shared" si="40"/>
        <v>-69197.979999999981</v>
      </c>
      <c r="J243" s="87">
        <f t="shared" si="41"/>
        <v>-2.6127204491539515E-2</v>
      </c>
      <c r="K243" s="82">
        <f>VLOOKUP($C243,'2025'!$C$301:$U$583,VLOOKUP($L$4,Master!$D$9:$G$20,4,FALSE),FALSE)</f>
        <v>224348.57000000007</v>
      </c>
      <c r="L243" s="83">
        <f>VLOOKUP($C243,'2025'!$C$8:$U$290,VLOOKUP($L$4,Master!$D$9:$G$20,4,FALSE),FALSE)</f>
        <v>292201.15999999997</v>
      </c>
      <c r="M243" s="152">
        <f t="shared" si="42"/>
        <v>1.302442712249068</v>
      </c>
      <c r="N243" s="152">
        <f t="shared" si="43"/>
        <v>3.5964547614065744E-5</v>
      </c>
      <c r="O243" s="83">
        <f t="shared" si="44"/>
        <v>67852.589999999909</v>
      </c>
      <c r="P243" s="87">
        <f t="shared" si="45"/>
        <v>0.30244271224906799</v>
      </c>
      <c r="Q243" s="78"/>
    </row>
    <row r="244" spans="2:17" s="79" customFormat="1" ht="12.75" x14ac:dyDescent="0.2">
      <c r="B244" s="72"/>
      <c r="C244" s="80" t="s">
        <v>227</v>
      </c>
      <c r="D244" s="81" t="s">
        <v>449</v>
      </c>
      <c r="E244" s="82">
        <f>IFERROR(VLOOKUP($C244,'2025'!$C$301:$U$583,19,FALSE),0)</f>
        <v>10487381.210000001</v>
      </c>
      <c r="F244" s="83">
        <f>IFERROR(VLOOKUP($C244,'2025'!$C$8:$U$290,19,FALSE),0)</f>
        <v>10285890.619999997</v>
      </c>
      <c r="G244" s="84">
        <f t="shared" si="38"/>
        <v>0.98078733041496791</v>
      </c>
      <c r="H244" s="85">
        <f t="shared" si="39"/>
        <v>1.2660025133235686E-3</v>
      </c>
      <c r="I244" s="86">
        <f t="shared" si="40"/>
        <v>-201490.59000000358</v>
      </c>
      <c r="J244" s="87">
        <f t="shared" si="41"/>
        <v>-1.9212669585032045E-2</v>
      </c>
      <c r="K244" s="82">
        <f>VLOOKUP($C244,'2025'!$C$301:$U$583,VLOOKUP($L$4,Master!$D$9:$G$20,4,FALSE),FALSE)</f>
        <v>307579.71999999997</v>
      </c>
      <c r="L244" s="83">
        <f>VLOOKUP($C244,'2025'!$C$8:$U$290,VLOOKUP($L$4,Master!$D$9:$G$20,4,FALSE),FALSE)</f>
        <v>232251.8000000006</v>
      </c>
      <c r="M244" s="152">
        <f t="shared" si="42"/>
        <v>0.75509464668216952</v>
      </c>
      <c r="N244" s="152">
        <f t="shared" si="43"/>
        <v>2.8585892402181077E-5</v>
      </c>
      <c r="O244" s="83">
        <f t="shared" si="44"/>
        <v>-75327.919999999373</v>
      </c>
      <c r="P244" s="87">
        <f t="shared" si="45"/>
        <v>-0.2449053533178305</v>
      </c>
      <c r="Q244" s="78"/>
    </row>
    <row r="245" spans="2:17" s="79" customFormat="1" ht="12.75" x14ac:dyDescent="0.2">
      <c r="B245" s="72"/>
      <c r="C245" s="80" t="s">
        <v>583</v>
      </c>
      <c r="D245" s="81" t="s">
        <v>450</v>
      </c>
      <c r="E245" s="82">
        <f>IFERROR(VLOOKUP($C245,'2025'!$C$301:$U$583,19,FALSE),0)</f>
        <v>0</v>
      </c>
      <c r="F245" s="83">
        <f>IFERROR(VLOOKUP($C245,'2025'!$C$8:$U$290,19,FALSE),0)</f>
        <v>0</v>
      </c>
      <c r="G245" s="84">
        <f t="shared" si="38"/>
        <v>0</v>
      </c>
      <c r="H245" s="85">
        <f t="shared" si="39"/>
        <v>0</v>
      </c>
      <c r="I245" s="86">
        <f t="shared" si="40"/>
        <v>0</v>
      </c>
      <c r="J245" s="87">
        <f t="shared" si="41"/>
        <v>0</v>
      </c>
      <c r="K245" s="82">
        <f>VLOOKUP($C245,'2025'!$C$301:$U$583,VLOOKUP($L$4,Master!$D$9:$G$20,4,FALSE),FALSE)</f>
        <v>0</v>
      </c>
      <c r="L245" s="83">
        <f>VLOOKUP($C245,'2025'!$C$8:$U$290,VLOOKUP($L$4,Master!$D$9:$G$20,4,FALSE),FALSE)</f>
        <v>0</v>
      </c>
      <c r="M245" s="152">
        <f t="shared" si="42"/>
        <v>0</v>
      </c>
      <c r="N245" s="152">
        <f t="shared" si="43"/>
        <v>0</v>
      </c>
      <c r="O245" s="83">
        <f t="shared" si="44"/>
        <v>0</v>
      </c>
      <c r="P245" s="87">
        <f t="shared" si="45"/>
        <v>0</v>
      </c>
      <c r="Q245" s="78"/>
    </row>
    <row r="246" spans="2:17" s="79" customFormat="1" ht="12.75" x14ac:dyDescent="0.2">
      <c r="B246" s="72"/>
      <c r="C246" s="80" t="s">
        <v>228</v>
      </c>
      <c r="D246" s="81" t="s">
        <v>438</v>
      </c>
      <c r="E246" s="82">
        <f>IFERROR(VLOOKUP($C246,'2025'!$C$301:$U$583,19,FALSE),0)</f>
        <v>598262.57000000007</v>
      </c>
      <c r="F246" s="83">
        <f>IFERROR(VLOOKUP($C246,'2025'!$C$8:$U$290,19,FALSE),0)</f>
        <v>535918.48</v>
      </c>
      <c r="G246" s="84">
        <f t="shared" si="38"/>
        <v>0.89579142482539054</v>
      </c>
      <c r="H246" s="85">
        <f t="shared" si="39"/>
        <v>6.596163304491243E-5</v>
      </c>
      <c r="I246" s="86">
        <f t="shared" si="40"/>
        <v>-62344.090000000084</v>
      </c>
      <c r="J246" s="87">
        <f t="shared" si="41"/>
        <v>-0.10420857517460949</v>
      </c>
      <c r="K246" s="82">
        <f>VLOOKUP($C246,'2025'!$C$301:$U$583,VLOOKUP($L$4,Master!$D$9:$G$20,4,FALSE),FALSE)</f>
        <v>37685.79</v>
      </c>
      <c r="L246" s="83">
        <f>VLOOKUP($C246,'2025'!$C$8:$U$290,VLOOKUP($L$4,Master!$D$9:$G$20,4,FALSE),FALSE)</f>
        <v>56400.39</v>
      </c>
      <c r="M246" s="152">
        <f t="shared" si="42"/>
        <v>1.496595666430238</v>
      </c>
      <c r="N246" s="152">
        <f t="shared" si="43"/>
        <v>6.9418427757332578E-6</v>
      </c>
      <c r="O246" s="83">
        <f t="shared" si="44"/>
        <v>18714.599999999999</v>
      </c>
      <c r="P246" s="87">
        <f t="shared" si="45"/>
        <v>0.496595666430238</v>
      </c>
      <c r="Q246" s="78"/>
    </row>
    <row r="247" spans="2:17" s="79" customFormat="1" ht="12.75" x14ac:dyDescent="0.2">
      <c r="B247" s="72"/>
      <c r="C247" s="80" t="s">
        <v>229</v>
      </c>
      <c r="D247" s="81" t="s">
        <v>451</v>
      </c>
      <c r="E247" s="82">
        <f>IFERROR(VLOOKUP($C247,'2025'!$C$301:$U$583,19,FALSE),0)</f>
        <v>274138.02999999997</v>
      </c>
      <c r="F247" s="83">
        <f>IFERROR(VLOOKUP($C247,'2025'!$C$8:$U$290,19,FALSE),0)</f>
        <v>94175.77</v>
      </c>
      <c r="G247" s="84">
        <f t="shared" si="38"/>
        <v>0.34353413132792998</v>
      </c>
      <c r="H247" s="85">
        <f t="shared" si="39"/>
        <v>1.1591291986165643E-5</v>
      </c>
      <c r="I247" s="86">
        <f t="shared" si="40"/>
        <v>-179962.25999999995</v>
      </c>
      <c r="J247" s="87">
        <f t="shared" si="41"/>
        <v>-0.65646586867206991</v>
      </c>
      <c r="K247" s="82">
        <f>VLOOKUP($C247,'2025'!$C$301:$U$583,VLOOKUP($L$4,Master!$D$9:$G$20,4,FALSE),FALSE)</f>
        <v>30455.360000000001</v>
      </c>
      <c r="L247" s="83">
        <f>VLOOKUP($C247,'2025'!$C$8:$U$290,VLOOKUP($L$4,Master!$D$9:$G$20,4,FALSE),FALSE)</f>
        <v>3970</v>
      </c>
      <c r="M247" s="152">
        <f t="shared" si="42"/>
        <v>0.13035472245279647</v>
      </c>
      <c r="N247" s="152">
        <f t="shared" si="43"/>
        <v>4.8863342646497714E-7</v>
      </c>
      <c r="O247" s="83">
        <f t="shared" si="44"/>
        <v>-26485.360000000001</v>
      </c>
      <c r="P247" s="87">
        <f t="shared" si="45"/>
        <v>-0.86964527754720355</v>
      </c>
      <c r="Q247" s="78"/>
    </row>
    <row r="248" spans="2:17" s="79" customFormat="1" ht="12.75" x14ac:dyDescent="0.2">
      <c r="B248" s="72"/>
      <c r="C248" s="80" t="s">
        <v>230</v>
      </c>
      <c r="D248" s="81" t="s">
        <v>452</v>
      </c>
      <c r="E248" s="82">
        <f>IFERROR(VLOOKUP($C248,'2025'!$C$301:$U$583,19,FALSE),0)</f>
        <v>5951595.9400000004</v>
      </c>
      <c r="F248" s="83">
        <f>IFERROR(VLOOKUP($C248,'2025'!$C$8:$U$290,19,FALSE),0)</f>
        <v>3821108.0999999996</v>
      </c>
      <c r="G248" s="84">
        <f t="shared" si="38"/>
        <v>0.6420308331617014</v>
      </c>
      <c r="H248" s="85">
        <f t="shared" si="39"/>
        <v>4.7030759289573765E-4</v>
      </c>
      <c r="I248" s="86">
        <f t="shared" si="40"/>
        <v>-2130487.8400000008</v>
      </c>
      <c r="J248" s="87">
        <f t="shared" si="41"/>
        <v>-0.3579691668382986</v>
      </c>
      <c r="K248" s="82">
        <f>VLOOKUP($C248,'2025'!$C$301:$U$583,VLOOKUP($L$4,Master!$D$9:$G$20,4,FALSE),FALSE)</f>
        <v>726797.25</v>
      </c>
      <c r="L248" s="83">
        <f>VLOOKUP($C248,'2025'!$C$8:$U$290,VLOOKUP($L$4,Master!$D$9:$G$20,4,FALSE),FALSE)</f>
        <v>105670.01</v>
      </c>
      <c r="M248" s="152">
        <f t="shared" si="42"/>
        <v>0.14539131786753456</v>
      </c>
      <c r="N248" s="152">
        <f t="shared" si="43"/>
        <v>1.3006019914581461E-5</v>
      </c>
      <c r="O248" s="83">
        <f t="shared" si="44"/>
        <v>-621127.24</v>
      </c>
      <c r="P248" s="87">
        <f t="shared" si="45"/>
        <v>-0.85460868213246544</v>
      </c>
      <c r="Q248" s="78"/>
    </row>
    <row r="249" spans="2:17" s="79" customFormat="1" ht="25.5" x14ac:dyDescent="0.2">
      <c r="B249" s="72"/>
      <c r="C249" s="80" t="s">
        <v>584</v>
      </c>
      <c r="D249" s="81" t="s">
        <v>609</v>
      </c>
      <c r="E249" s="82">
        <f>IFERROR(VLOOKUP($C249,'2025'!$C$301:$U$583,19,FALSE),0)</f>
        <v>0</v>
      </c>
      <c r="F249" s="83">
        <f>IFERROR(VLOOKUP($C249,'2025'!$C$8:$U$290,19,FALSE),0)</f>
        <v>0</v>
      </c>
      <c r="G249" s="84">
        <f t="shared" si="38"/>
        <v>0</v>
      </c>
      <c r="H249" s="85">
        <f t="shared" si="39"/>
        <v>0</v>
      </c>
      <c r="I249" s="86">
        <f t="shared" si="40"/>
        <v>0</v>
      </c>
      <c r="J249" s="87">
        <f t="shared" si="41"/>
        <v>0</v>
      </c>
      <c r="K249" s="82">
        <f>VLOOKUP($C249,'2025'!$C$301:$U$583,VLOOKUP($L$4,Master!$D$9:$G$20,4,FALSE),FALSE)</f>
        <v>0</v>
      </c>
      <c r="L249" s="83">
        <f>VLOOKUP($C249,'2025'!$C$8:$U$290,VLOOKUP($L$4,Master!$D$9:$G$20,4,FALSE),FALSE)</f>
        <v>0</v>
      </c>
      <c r="M249" s="152">
        <f t="shared" si="42"/>
        <v>0</v>
      </c>
      <c r="N249" s="152">
        <f t="shared" si="43"/>
        <v>0</v>
      </c>
      <c r="O249" s="83">
        <f t="shared" si="44"/>
        <v>0</v>
      </c>
      <c r="P249" s="87">
        <f t="shared" si="45"/>
        <v>0</v>
      </c>
      <c r="Q249" s="78"/>
    </row>
    <row r="250" spans="2:17" s="79" customFormat="1" ht="12.75" x14ac:dyDescent="0.2">
      <c r="B250" s="72"/>
      <c r="C250" s="80" t="s">
        <v>231</v>
      </c>
      <c r="D250" s="81" t="s">
        <v>453</v>
      </c>
      <c r="E250" s="82">
        <f>IFERROR(VLOOKUP($C250,'2025'!$C$301:$U$583,19,FALSE),0)</f>
        <v>1206018.9400000002</v>
      </c>
      <c r="F250" s="83">
        <f>IFERROR(VLOOKUP($C250,'2025'!$C$8:$U$290,19,FALSE),0)</f>
        <v>1248432.8500000001</v>
      </c>
      <c r="G250" s="84">
        <f t="shared" si="38"/>
        <v>1.0351685272869759</v>
      </c>
      <c r="H250" s="85">
        <f t="shared" si="39"/>
        <v>1.5365894740728889E-4</v>
      </c>
      <c r="I250" s="86">
        <f t="shared" si="40"/>
        <v>42413.909999999916</v>
      </c>
      <c r="J250" s="87">
        <f t="shared" si="41"/>
        <v>3.5168527286976031E-2</v>
      </c>
      <c r="K250" s="82">
        <f>VLOOKUP($C250,'2025'!$C$301:$U$583,VLOOKUP($L$4,Master!$D$9:$G$20,4,FALSE),FALSE)</f>
        <v>53063.039999999994</v>
      </c>
      <c r="L250" s="83">
        <f>VLOOKUP($C250,'2025'!$C$8:$U$290,VLOOKUP($L$4,Master!$D$9:$G$20,4,FALSE),FALSE)</f>
        <v>254666.07</v>
      </c>
      <c r="M250" s="152">
        <f t="shared" si="42"/>
        <v>4.7993117243188488</v>
      </c>
      <c r="N250" s="152">
        <f t="shared" si="43"/>
        <v>3.1344673649488599E-5</v>
      </c>
      <c r="O250" s="83">
        <f t="shared" si="44"/>
        <v>201603.03000000003</v>
      </c>
      <c r="P250" s="87">
        <f t="shared" si="45"/>
        <v>3.7993117243188488</v>
      </c>
      <c r="Q250" s="78"/>
    </row>
    <row r="251" spans="2:17" s="79" customFormat="1" ht="12.75" x14ac:dyDescent="0.2">
      <c r="B251" s="72"/>
      <c r="C251" s="80" t="s">
        <v>585</v>
      </c>
      <c r="D251" s="81" t="s">
        <v>610</v>
      </c>
      <c r="E251" s="82">
        <f>IFERROR(VLOOKUP($C251,'2025'!$C$301:$U$583,19,FALSE),0)</f>
        <v>0</v>
      </c>
      <c r="F251" s="83">
        <f>IFERROR(VLOOKUP($C251,'2025'!$C$8:$U$290,19,FALSE),0)</f>
        <v>0</v>
      </c>
      <c r="G251" s="84">
        <f t="shared" si="38"/>
        <v>0</v>
      </c>
      <c r="H251" s="85">
        <f t="shared" si="39"/>
        <v>0</v>
      </c>
      <c r="I251" s="86">
        <f t="shared" si="40"/>
        <v>0</v>
      </c>
      <c r="J251" s="87">
        <f t="shared" si="41"/>
        <v>0</v>
      </c>
      <c r="K251" s="82">
        <f>VLOOKUP($C251,'2025'!$C$301:$U$583,VLOOKUP($L$4,Master!$D$9:$G$20,4,FALSE),FALSE)</f>
        <v>0</v>
      </c>
      <c r="L251" s="83">
        <f>VLOOKUP($C251,'2025'!$C$8:$U$290,VLOOKUP($L$4,Master!$D$9:$G$20,4,FALSE),FALSE)</f>
        <v>0</v>
      </c>
      <c r="M251" s="152">
        <f t="shared" si="42"/>
        <v>0</v>
      </c>
      <c r="N251" s="152">
        <f t="shared" si="43"/>
        <v>0</v>
      </c>
      <c r="O251" s="83">
        <f t="shared" si="44"/>
        <v>0</v>
      </c>
      <c r="P251" s="87">
        <f t="shared" si="45"/>
        <v>0</v>
      </c>
      <c r="Q251" s="78"/>
    </row>
    <row r="252" spans="2:17" s="79" customFormat="1" ht="12.75" x14ac:dyDescent="0.2">
      <c r="B252" s="72"/>
      <c r="C252" s="80" t="s">
        <v>232</v>
      </c>
      <c r="D252" s="81" t="s">
        <v>450</v>
      </c>
      <c r="E252" s="82">
        <f>IFERROR(VLOOKUP($C252,'2025'!$C$301:$U$583,19,FALSE),0)</f>
        <v>1370591.6500000001</v>
      </c>
      <c r="F252" s="83">
        <f>IFERROR(VLOOKUP($C252,'2025'!$C$8:$U$290,19,FALSE),0)</f>
        <v>876064.74999999988</v>
      </c>
      <c r="G252" s="84">
        <f t="shared" si="38"/>
        <v>0.63918728090894161</v>
      </c>
      <c r="H252" s="85">
        <f t="shared" si="39"/>
        <v>1.0782733516314447E-4</v>
      </c>
      <c r="I252" s="86">
        <f t="shared" si="40"/>
        <v>-494526.90000000026</v>
      </c>
      <c r="J252" s="87">
        <f t="shared" si="41"/>
        <v>-0.36081271909105839</v>
      </c>
      <c r="K252" s="82">
        <f>VLOOKUP($C252,'2025'!$C$301:$U$583,VLOOKUP($L$4,Master!$D$9:$G$20,4,FALSE),FALSE)</f>
        <v>200265.11000000002</v>
      </c>
      <c r="L252" s="83">
        <f>VLOOKUP($C252,'2025'!$C$8:$U$290,VLOOKUP($L$4,Master!$D$9:$G$20,4,FALSE),FALSE)</f>
        <v>77815.739999999991</v>
      </c>
      <c r="M252" s="152">
        <f t="shared" si="42"/>
        <v>0.3885636394677035</v>
      </c>
      <c r="N252" s="152">
        <f t="shared" si="43"/>
        <v>9.5776754834024634E-6</v>
      </c>
      <c r="O252" s="83">
        <f t="shared" si="44"/>
        <v>-122449.37000000002</v>
      </c>
      <c r="P252" s="87">
        <f t="shared" si="45"/>
        <v>-0.61143636053229644</v>
      </c>
      <c r="Q252" s="78"/>
    </row>
    <row r="253" spans="2:17" s="79" customFormat="1" ht="12.75" x14ac:dyDescent="0.2">
      <c r="B253" s="72"/>
      <c r="C253" s="80" t="s">
        <v>586</v>
      </c>
      <c r="D253" s="81" t="s">
        <v>611</v>
      </c>
      <c r="E253" s="82">
        <f>IFERROR(VLOOKUP($C253,'2025'!$C$301:$U$583,19,FALSE),0)</f>
        <v>0</v>
      </c>
      <c r="F253" s="83">
        <f>IFERROR(VLOOKUP($C253,'2025'!$C$8:$U$290,19,FALSE),0)</f>
        <v>0</v>
      </c>
      <c r="G253" s="84">
        <f t="shared" si="38"/>
        <v>0</v>
      </c>
      <c r="H253" s="85">
        <f t="shared" si="39"/>
        <v>0</v>
      </c>
      <c r="I253" s="86">
        <f t="shared" si="40"/>
        <v>0</v>
      </c>
      <c r="J253" s="87">
        <f t="shared" si="41"/>
        <v>0</v>
      </c>
      <c r="K253" s="82">
        <f>VLOOKUP($C253,'2025'!$C$301:$U$583,VLOOKUP($L$4,Master!$D$9:$G$20,4,FALSE),FALSE)</f>
        <v>0</v>
      </c>
      <c r="L253" s="83">
        <f>VLOOKUP($C253,'2025'!$C$8:$U$290,VLOOKUP($L$4,Master!$D$9:$G$20,4,FALSE),FALSE)</f>
        <v>0</v>
      </c>
      <c r="M253" s="152">
        <f t="shared" si="42"/>
        <v>0</v>
      </c>
      <c r="N253" s="152">
        <f t="shared" si="43"/>
        <v>0</v>
      </c>
      <c r="O253" s="83">
        <f t="shared" si="44"/>
        <v>0</v>
      </c>
      <c r="P253" s="87">
        <f t="shared" si="45"/>
        <v>0</v>
      </c>
      <c r="Q253" s="78"/>
    </row>
    <row r="254" spans="2:17" s="79" customFormat="1" ht="25.5" x14ac:dyDescent="0.2">
      <c r="B254" s="72"/>
      <c r="C254" s="80" t="s">
        <v>510</v>
      </c>
      <c r="D254" s="81" t="s">
        <v>511</v>
      </c>
      <c r="E254" s="82">
        <f>IFERROR(VLOOKUP($C254,'2025'!$C$301:$U$583,19,FALSE),0)</f>
        <v>8767766.3200000003</v>
      </c>
      <c r="F254" s="83">
        <f>IFERROR(VLOOKUP($C254,'2025'!$C$8:$U$290,19,FALSE),0)</f>
        <v>6958266.4700000007</v>
      </c>
      <c r="G254" s="84">
        <f t="shared" si="38"/>
        <v>0.79361906054996234</v>
      </c>
      <c r="H254" s="85">
        <f t="shared" si="39"/>
        <v>8.5643364924243366E-4</v>
      </c>
      <c r="I254" s="86">
        <f t="shared" si="40"/>
        <v>-1809499.8499999996</v>
      </c>
      <c r="J254" s="87">
        <f t="shared" si="41"/>
        <v>-0.20638093945003766</v>
      </c>
      <c r="K254" s="82">
        <f>VLOOKUP($C254,'2025'!$C$301:$U$583,VLOOKUP($L$4,Master!$D$9:$G$20,4,FALSE),FALSE)</f>
        <v>1053951.72</v>
      </c>
      <c r="L254" s="83">
        <f>VLOOKUP($C254,'2025'!$C$8:$U$290,VLOOKUP($L$4,Master!$D$9:$G$20,4,FALSE),FALSE)</f>
        <v>625301.4</v>
      </c>
      <c r="M254" s="152">
        <f t="shared" si="42"/>
        <v>0.59329226200228602</v>
      </c>
      <c r="N254" s="152">
        <f t="shared" si="43"/>
        <v>7.6963014018979162E-5</v>
      </c>
      <c r="O254" s="83">
        <f t="shared" si="44"/>
        <v>-428650.31999999995</v>
      </c>
      <c r="P254" s="87">
        <f t="shared" si="45"/>
        <v>-0.40670773799771393</v>
      </c>
      <c r="Q254" s="78"/>
    </row>
    <row r="255" spans="2:17" s="79" customFormat="1" ht="12.75" x14ac:dyDescent="0.2">
      <c r="B255" s="72"/>
      <c r="C255" s="80" t="s">
        <v>233</v>
      </c>
      <c r="D255" s="81" t="s">
        <v>454</v>
      </c>
      <c r="E255" s="82">
        <f>IFERROR(VLOOKUP($C255,'2025'!$C$301:$U$583,19,FALSE),0)</f>
        <v>3526846.1400000006</v>
      </c>
      <c r="F255" s="83">
        <f>IFERROR(VLOOKUP($C255,'2025'!$C$8:$U$290,19,FALSE),0)</f>
        <v>2653080.04</v>
      </c>
      <c r="G255" s="84">
        <f t="shared" si="38"/>
        <v>0.75225284423663563</v>
      </c>
      <c r="H255" s="85">
        <f t="shared" si="39"/>
        <v>3.2654498504560168E-4</v>
      </c>
      <c r="I255" s="86">
        <f t="shared" si="40"/>
        <v>-873766.10000000056</v>
      </c>
      <c r="J255" s="87">
        <f t="shared" si="41"/>
        <v>-0.24774715576336437</v>
      </c>
      <c r="K255" s="82">
        <f>VLOOKUP($C255,'2025'!$C$301:$U$583,VLOOKUP($L$4,Master!$D$9:$G$20,4,FALSE),FALSE)</f>
        <v>354081.24</v>
      </c>
      <c r="L255" s="83">
        <f>VLOOKUP($C255,'2025'!$C$8:$U$290,VLOOKUP($L$4,Master!$D$9:$G$20,4,FALSE),FALSE)</f>
        <v>199889.41999999998</v>
      </c>
      <c r="M255" s="152">
        <f t="shared" si="42"/>
        <v>0.56452982372068061</v>
      </c>
      <c r="N255" s="152">
        <f t="shared" si="43"/>
        <v>2.4602683175994189E-5</v>
      </c>
      <c r="O255" s="83">
        <f t="shared" si="44"/>
        <v>-154191.82</v>
      </c>
      <c r="P255" s="87">
        <f t="shared" si="45"/>
        <v>-0.43547017627931944</v>
      </c>
      <c r="Q255" s="78"/>
    </row>
    <row r="256" spans="2:17" s="79" customFormat="1" ht="12.75" x14ac:dyDescent="0.2">
      <c r="B256" s="72"/>
      <c r="C256" s="80" t="s">
        <v>234</v>
      </c>
      <c r="D256" s="81" t="s">
        <v>455</v>
      </c>
      <c r="E256" s="82">
        <f>IFERROR(VLOOKUP($C256,'2025'!$C$301:$U$583,19,FALSE),0)</f>
        <v>9242495.679999996</v>
      </c>
      <c r="F256" s="83">
        <f>IFERROR(VLOOKUP($C256,'2025'!$C$8:$U$290,19,FALSE),0)</f>
        <v>7759887.5199999996</v>
      </c>
      <c r="G256" s="84">
        <f t="shared" si="38"/>
        <v>0.83958789797346201</v>
      </c>
      <c r="H256" s="85">
        <f t="shared" si="39"/>
        <v>9.5509834455426038E-4</v>
      </c>
      <c r="I256" s="86">
        <f t="shared" si="40"/>
        <v>-1482608.1599999964</v>
      </c>
      <c r="J256" s="87">
        <f t="shared" si="41"/>
        <v>-0.16041210202653805</v>
      </c>
      <c r="K256" s="82">
        <f>VLOOKUP($C256,'2025'!$C$301:$U$583,VLOOKUP($L$4,Master!$D$9:$G$20,4,FALSE),FALSE)</f>
        <v>1233837.3699999992</v>
      </c>
      <c r="L256" s="83">
        <f>VLOOKUP($C256,'2025'!$C$8:$U$290,VLOOKUP($L$4,Master!$D$9:$G$20,4,FALSE),FALSE)</f>
        <v>1453828.0200000003</v>
      </c>
      <c r="M256" s="152">
        <f t="shared" si="42"/>
        <v>1.1782979307880757</v>
      </c>
      <c r="N256" s="152">
        <f t="shared" si="43"/>
        <v>1.7893928637365076E-4</v>
      </c>
      <c r="O256" s="83">
        <f t="shared" si="44"/>
        <v>219990.65000000107</v>
      </c>
      <c r="P256" s="87">
        <f t="shared" si="45"/>
        <v>0.1782979307880756</v>
      </c>
      <c r="Q256" s="78"/>
    </row>
    <row r="257" spans="2:17" s="79" customFormat="1" ht="12.75" x14ac:dyDescent="0.2">
      <c r="B257" s="72"/>
      <c r="C257" s="80" t="s">
        <v>235</v>
      </c>
      <c r="D257" s="81" t="s">
        <v>456</v>
      </c>
      <c r="E257" s="82">
        <f>IFERROR(VLOOKUP($C257,'2025'!$C$301:$U$583,19,FALSE),0)</f>
        <v>2154898.0700000003</v>
      </c>
      <c r="F257" s="83">
        <f>IFERROR(VLOOKUP($C257,'2025'!$C$8:$U$290,19,FALSE),0)</f>
        <v>601288.03</v>
      </c>
      <c r="G257" s="84">
        <f t="shared" si="38"/>
        <v>0.27903316559191127</v>
      </c>
      <c r="H257" s="85">
        <f t="shared" si="39"/>
        <v>7.4007413196794961E-5</v>
      </c>
      <c r="I257" s="86">
        <f t="shared" si="40"/>
        <v>-1553610.0400000003</v>
      </c>
      <c r="J257" s="87">
        <f t="shared" si="41"/>
        <v>-0.72096683440808873</v>
      </c>
      <c r="K257" s="82">
        <f>VLOOKUP($C257,'2025'!$C$301:$U$583,VLOOKUP($L$4,Master!$D$9:$G$20,4,FALSE),FALSE)</f>
        <v>538731.26</v>
      </c>
      <c r="L257" s="83">
        <f>VLOOKUP($C257,'2025'!$C$8:$U$290,VLOOKUP($L$4,Master!$D$9:$G$20,4,FALSE),FALSE)</f>
        <v>491266.05</v>
      </c>
      <c r="M257" s="152">
        <f t="shared" si="42"/>
        <v>0.91189445735894359</v>
      </c>
      <c r="N257" s="152">
        <f t="shared" si="43"/>
        <v>6.0465746427560404E-5</v>
      </c>
      <c r="O257" s="83">
        <f t="shared" si="44"/>
        <v>-47465.210000000021</v>
      </c>
      <c r="P257" s="87">
        <f t="shared" si="45"/>
        <v>-8.8105542641056356E-2</v>
      </c>
      <c r="Q257" s="78"/>
    </row>
    <row r="258" spans="2:17" s="79" customFormat="1" ht="12.75" x14ac:dyDescent="0.2">
      <c r="B258" s="72"/>
      <c r="C258" s="80" t="s">
        <v>236</v>
      </c>
      <c r="D258" s="81" t="s">
        <v>458</v>
      </c>
      <c r="E258" s="82">
        <f>IFERROR(VLOOKUP($C258,'2025'!$C$301:$U$583,19,FALSE),0)</f>
        <v>1097802.97</v>
      </c>
      <c r="F258" s="83">
        <f>IFERROR(VLOOKUP($C258,'2025'!$C$8:$U$290,19,FALSE),0)</f>
        <v>154641.46999999997</v>
      </c>
      <c r="G258" s="84">
        <f t="shared" si="38"/>
        <v>0.14086450321773131</v>
      </c>
      <c r="H258" s="85">
        <f t="shared" si="39"/>
        <v>1.9033499083043063E-5</v>
      </c>
      <c r="I258" s="86">
        <f t="shared" si="40"/>
        <v>-943161.5</v>
      </c>
      <c r="J258" s="87">
        <f t="shared" si="41"/>
        <v>-0.85913549678226875</v>
      </c>
      <c r="K258" s="82">
        <f>VLOOKUP($C258,'2025'!$C$301:$U$583,VLOOKUP($L$4,Master!$D$9:$G$20,4,FALSE),FALSE)</f>
        <v>254590.89</v>
      </c>
      <c r="L258" s="83">
        <f>VLOOKUP($C258,'2025'!$C$8:$U$290,VLOOKUP($L$4,Master!$D$9:$G$20,4,FALSE),FALSE)</f>
        <v>11137.52</v>
      </c>
      <c r="M258" s="152">
        <f t="shared" si="42"/>
        <v>4.3746734221322685E-2</v>
      </c>
      <c r="N258" s="152">
        <f t="shared" si="43"/>
        <v>1.3708223072851922E-6</v>
      </c>
      <c r="O258" s="83">
        <f t="shared" si="44"/>
        <v>-243453.37000000002</v>
      </c>
      <c r="P258" s="87">
        <f t="shared" si="45"/>
        <v>-0.95625326577867731</v>
      </c>
      <c r="Q258" s="78"/>
    </row>
    <row r="259" spans="2:17" s="79" customFormat="1" ht="12.75" x14ac:dyDescent="0.2">
      <c r="B259" s="72"/>
      <c r="C259" s="80" t="s">
        <v>237</v>
      </c>
      <c r="D259" s="81" t="s">
        <v>459</v>
      </c>
      <c r="E259" s="82">
        <f>IFERROR(VLOOKUP($C259,'2025'!$C$301:$U$583,19,FALSE),0)</f>
        <v>4877189.49</v>
      </c>
      <c r="F259" s="83">
        <f>IFERROR(VLOOKUP($C259,'2025'!$C$8:$U$290,19,FALSE),0)</f>
        <v>3508898.26</v>
      </c>
      <c r="G259" s="84">
        <f t="shared" si="38"/>
        <v>0.71945087784563388</v>
      </c>
      <c r="H259" s="85">
        <f t="shared" si="39"/>
        <v>4.3188034758206452E-4</v>
      </c>
      <c r="I259" s="86">
        <f t="shared" si="40"/>
        <v>-1368291.2300000004</v>
      </c>
      <c r="J259" s="87">
        <f t="shared" si="41"/>
        <v>-0.28054912215436606</v>
      </c>
      <c r="K259" s="82">
        <f>VLOOKUP($C259,'2025'!$C$301:$U$583,VLOOKUP($L$4,Master!$D$9:$G$20,4,FALSE),FALSE)</f>
        <v>665524.22000000009</v>
      </c>
      <c r="L259" s="83">
        <f>VLOOKUP($C259,'2025'!$C$8:$U$290,VLOOKUP($L$4,Master!$D$9:$G$20,4,FALSE),FALSE)</f>
        <v>415227.44999999995</v>
      </c>
      <c r="M259" s="152">
        <f t="shared" si="42"/>
        <v>0.6239103514519726</v>
      </c>
      <c r="N259" s="152">
        <f t="shared" si="43"/>
        <v>5.1106803943530218E-5</v>
      </c>
      <c r="O259" s="83">
        <f t="shared" si="44"/>
        <v>-250296.77000000014</v>
      </c>
      <c r="P259" s="87">
        <f t="shared" si="45"/>
        <v>-0.37608964854802746</v>
      </c>
      <c r="Q259" s="78"/>
    </row>
    <row r="260" spans="2:17" s="79" customFormat="1" ht="12.75" x14ac:dyDescent="0.2">
      <c r="B260" s="72"/>
      <c r="C260" s="80" t="s">
        <v>238</v>
      </c>
      <c r="D260" s="81" t="s">
        <v>460</v>
      </c>
      <c r="E260" s="82">
        <f>IFERROR(VLOOKUP($C260,'2025'!$C$301:$U$583,19,FALSE),0)</f>
        <v>1778431.1300000004</v>
      </c>
      <c r="F260" s="83">
        <f>IFERROR(VLOOKUP($C260,'2025'!$C$8:$U$290,19,FALSE),0)</f>
        <v>1513366.92</v>
      </c>
      <c r="G260" s="84">
        <f t="shared" si="38"/>
        <v>0.85095615707086703</v>
      </c>
      <c r="H260" s="85">
        <f t="shared" si="39"/>
        <v>1.8626742156633474E-4</v>
      </c>
      <c r="I260" s="86">
        <f t="shared" si="40"/>
        <v>-265064.21000000043</v>
      </c>
      <c r="J260" s="87">
        <f t="shared" si="41"/>
        <v>-0.14904384292913292</v>
      </c>
      <c r="K260" s="82">
        <f>VLOOKUP($C260,'2025'!$C$301:$U$583,VLOOKUP($L$4,Master!$D$9:$G$20,4,FALSE),FALSE)</f>
        <v>226948.40000000005</v>
      </c>
      <c r="L260" s="83">
        <f>VLOOKUP($C260,'2025'!$C$8:$U$290,VLOOKUP($L$4,Master!$D$9:$G$20,4,FALSE),FALSE)</f>
        <v>215636.37</v>
      </c>
      <c r="M260" s="152">
        <f t="shared" si="42"/>
        <v>0.95015593853052038</v>
      </c>
      <c r="N260" s="152">
        <f t="shared" si="43"/>
        <v>2.6540840892586804E-5</v>
      </c>
      <c r="O260" s="83">
        <f t="shared" si="44"/>
        <v>-11312.030000000057</v>
      </c>
      <c r="P260" s="87">
        <f t="shared" si="45"/>
        <v>-4.9844061469479645E-2</v>
      </c>
      <c r="Q260" s="78"/>
    </row>
    <row r="261" spans="2:17" s="79" customFormat="1" ht="12.75" x14ac:dyDescent="0.2">
      <c r="B261" s="72"/>
      <c r="C261" s="80" t="s">
        <v>239</v>
      </c>
      <c r="D261" s="81" t="s">
        <v>461</v>
      </c>
      <c r="E261" s="82">
        <f>IFERROR(VLOOKUP($C261,'2025'!$C$301:$U$583,19,FALSE),0)</f>
        <v>1150469.2300000002</v>
      </c>
      <c r="F261" s="83">
        <f>IFERROR(VLOOKUP($C261,'2025'!$C$8:$U$290,19,FALSE),0)</f>
        <v>877601.11</v>
      </c>
      <c r="G261" s="84">
        <f t="shared" si="38"/>
        <v>0.76282014947935617</v>
      </c>
      <c r="H261" s="85">
        <f t="shared" si="39"/>
        <v>1.080164326067424E-4</v>
      </c>
      <c r="I261" s="86">
        <f t="shared" si="40"/>
        <v>-272868.12000000023</v>
      </c>
      <c r="J261" s="87">
        <f t="shared" si="41"/>
        <v>-0.2371798505206438</v>
      </c>
      <c r="K261" s="82">
        <f>VLOOKUP($C261,'2025'!$C$301:$U$583,VLOOKUP($L$4,Master!$D$9:$G$20,4,FALSE),FALSE)</f>
        <v>145657.89000000004</v>
      </c>
      <c r="L261" s="83">
        <f>VLOOKUP($C261,'2025'!$C$8:$U$290,VLOOKUP($L$4,Master!$D$9:$G$20,4,FALSE),FALSE)</f>
        <v>108139.61000000002</v>
      </c>
      <c r="M261" s="152">
        <f t="shared" si="42"/>
        <v>0.74242191754940279</v>
      </c>
      <c r="N261" s="152">
        <f t="shared" si="43"/>
        <v>1.3309981907024262E-5</v>
      </c>
      <c r="O261" s="83">
        <f t="shared" si="44"/>
        <v>-37518.280000000028</v>
      </c>
      <c r="P261" s="87">
        <f t="shared" si="45"/>
        <v>-0.25757808245059721</v>
      </c>
      <c r="Q261" s="78"/>
    </row>
    <row r="262" spans="2:17" s="79" customFormat="1" ht="12.75" x14ac:dyDescent="0.2">
      <c r="B262" s="72"/>
      <c r="C262" s="80" t="s">
        <v>240</v>
      </c>
      <c r="D262" s="81" t="s">
        <v>462</v>
      </c>
      <c r="E262" s="82">
        <f>IFERROR(VLOOKUP($C262,'2025'!$C$301:$U$583,19,FALSE),0)</f>
        <v>2177102.12</v>
      </c>
      <c r="F262" s="83">
        <f>IFERROR(VLOOKUP($C262,'2025'!$C$8:$U$290,19,FALSE),0)</f>
        <v>1967059.2100000002</v>
      </c>
      <c r="G262" s="84">
        <f t="shared" si="38"/>
        <v>0.90352179253768772</v>
      </c>
      <c r="H262" s="85">
        <f t="shared" si="39"/>
        <v>2.4210853446896504E-4</v>
      </c>
      <c r="I262" s="86">
        <f t="shared" si="40"/>
        <v>-210042.90999999992</v>
      </c>
      <c r="J262" s="87">
        <f t="shared" si="41"/>
        <v>-9.6478207462312296E-2</v>
      </c>
      <c r="K262" s="82">
        <f>VLOOKUP($C262,'2025'!$C$301:$U$583,VLOOKUP($L$4,Master!$D$9:$G$20,4,FALSE),FALSE)</f>
        <v>253104.88999999998</v>
      </c>
      <c r="L262" s="83">
        <f>VLOOKUP($C262,'2025'!$C$8:$U$290,VLOOKUP($L$4,Master!$D$9:$G$20,4,FALSE),FALSE)</f>
        <v>193824.6</v>
      </c>
      <c r="M262" s="152">
        <f t="shared" si="42"/>
        <v>0.76578765428040529</v>
      </c>
      <c r="N262" s="152">
        <f t="shared" si="43"/>
        <v>2.3856216229522321E-5</v>
      </c>
      <c r="O262" s="83">
        <f t="shared" si="44"/>
        <v>-59280.289999999979</v>
      </c>
      <c r="P262" s="87">
        <f t="shared" si="45"/>
        <v>-0.23421234571959468</v>
      </c>
      <c r="Q262" s="78"/>
    </row>
    <row r="263" spans="2:17" s="79" customFormat="1" ht="12.75" x14ac:dyDescent="0.2">
      <c r="B263" s="72"/>
      <c r="C263" s="80" t="s">
        <v>241</v>
      </c>
      <c r="D263" s="81" t="s">
        <v>463</v>
      </c>
      <c r="E263" s="82">
        <f>IFERROR(VLOOKUP($C263,'2025'!$C$301:$U$583,19,FALSE),0)</f>
        <v>985737.69</v>
      </c>
      <c r="F263" s="83">
        <f>IFERROR(VLOOKUP($C263,'2025'!$C$8:$U$290,19,FALSE),0)</f>
        <v>590895.16999999993</v>
      </c>
      <c r="G263" s="84">
        <f t="shared" si="38"/>
        <v>0.59944463521527713</v>
      </c>
      <c r="H263" s="85">
        <f t="shared" si="39"/>
        <v>7.2728244735190215E-5</v>
      </c>
      <c r="I263" s="86">
        <f t="shared" si="40"/>
        <v>-394842.52</v>
      </c>
      <c r="J263" s="87">
        <f t="shared" si="41"/>
        <v>-0.40055536478472287</v>
      </c>
      <c r="K263" s="82">
        <f>VLOOKUP($C263,'2025'!$C$301:$U$583,VLOOKUP($L$4,Master!$D$9:$G$20,4,FALSE),FALSE)</f>
        <v>137958.24000000002</v>
      </c>
      <c r="L263" s="83">
        <f>VLOOKUP($C263,'2025'!$C$8:$U$290,VLOOKUP($L$4,Master!$D$9:$G$20,4,FALSE),FALSE)</f>
        <v>61907.490000000005</v>
      </c>
      <c r="M263" s="152">
        <f t="shared" si="42"/>
        <v>0.44874079286601509</v>
      </c>
      <c r="N263" s="152">
        <f t="shared" si="43"/>
        <v>7.6196647260821946E-6</v>
      </c>
      <c r="O263" s="83">
        <f t="shared" si="44"/>
        <v>-76050.750000000015</v>
      </c>
      <c r="P263" s="87">
        <f t="shared" si="45"/>
        <v>-0.55125920713398491</v>
      </c>
      <c r="Q263" s="78"/>
    </row>
    <row r="264" spans="2:17" s="79" customFormat="1" ht="12.75" x14ac:dyDescent="0.2">
      <c r="B264" s="72"/>
      <c r="C264" s="80" t="s">
        <v>242</v>
      </c>
      <c r="D264" s="81" t="s">
        <v>464</v>
      </c>
      <c r="E264" s="82">
        <f>IFERROR(VLOOKUP($C264,'2025'!$C$301:$U$583,19,FALSE),0)</f>
        <v>489310.88</v>
      </c>
      <c r="F264" s="83">
        <f>IFERROR(VLOOKUP($C264,'2025'!$C$8:$U$290,19,FALSE),0)</f>
        <v>489310.88</v>
      </c>
      <c r="G264" s="84">
        <f t="shared" si="38"/>
        <v>1</v>
      </c>
      <c r="H264" s="85">
        <f t="shared" si="39"/>
        <v>6.0225101234507119E-5</v>
      </c>
      <c r="I264" s="86">
        <f t="shared" si="40"/>
        <v>0</v>
      </c>
      <c r="J264" s="87">
        <f t="shared" si="41"/>
        <v>0</v>
      </c>
      <c r="K264" s="82">
        <f>VLOOKUP($C264,'2025'!$C$301:$U$583,VLOOKUP($L$4,Master!$D$9:$G$20,4,FALSE),FALSE)</f>
        <v>30590</v>
      </c>
      <c r="L264" s="83">
        <f>VLOOKUP($C264,'2025'!$C$8:$U$290,VLOOKUP($L$4,Master!$D$9:$G$20,4,FALSE),FALSE)</f>
        <v>30590</v>
      </c>
      <c r="M264" s="152">
        <f t="shared" si="42"/>
        <v>1</v>
      </c>
      <c r="N264" s="152">
        <f t="shared" si="43"/>
        <v>3.765062094600416E-6</v>
      </c>
      <c r="O264" s="83">
        <f t="shared" si="44"/>
        <v>0</v>
      </c>
      <c r="P264" s="87">
        <f t="shared" si="45"/>
        <v>0</v>
      </c>
      <c r="Q264" s="78"/>
    </row>
    <row r="265" spans="2:17" s="79" customFormat="1" ht="12.75" x14ac:dyDescent="0.2">
      <c r="B265" s="72"/>
      <c r="C265" s="80" t="s">
        <v>243</v>
      </c>
      <c r="D265" s="81" t="s">
        <v>465</v>
      </c>
      <c r="E265" s="82">
        <f>IFERROR(VLOOKUP($C265,'2025'!$C$301:$U$583,19,FALSE),0)</f>
        <v>373494.74</v>
      </c>
      <c r="F265" s="83">
        <f>IFERROR(VLOOKUP($C265,'2025'!$C$8:$U$290,19,FALSE),0)</f>
        <v>371162.09</v>
      </c>
      <c r="G265" s="84">
        <f t="shared" si="38"/>
        <v>0.99375453051895735</v>
      </c>
      <c r="H265" s="85">
        <f t="shared" si="39"/>
        <v>4.5683174763375879E-5</v>
      </c>
      <c r="I265" s="86">
        <f t="shared" si="40"/>
        <v>-2332.6499999999651</v>
      </c>
      <c r="J265" s="87">
        <f t="shared" si="41"/>
        <v>-6.2454694810426649E-3</v>
      </c>
      <c r="K265" s="82">
        <f>VLOOKUP($C265,'2025'!$C$301:$U$583,VLOOKUP($L$4,Master!$D$9:$G$20,4,FALSE),FALSE)</f>
        <v>37086.130000000005</v>
      </c>
      <c r="L265" s="83">
        <f>VLOOKUP($C265,'2025'!$C$8:$U$290,VLOOKUP($L$4,Master!$D$9:$G$20,4,FALSE),FALSE)</f>
        <v>29306.730000000003</v>
      </c>
      <c r="M265" s="152">
        <f t="shared" si="42"/>
        <v>0.79023424660378416</v>
      </c>
      <c r="N265" s="152">
        <f t="shared" si="43"/>
        <v>3.6071153396433101E-6</v>
      </c>
      <c r="O265" s="83">
        <f t="shared" si="44"/>
        <v>-7779.4000000000015</v>
      </c>
      <c r="P265" s="87">
        <f t="shared" si="45"/>
        <v>-0.20976575339621578</v>
      </c>
      <c r="Q265" s="78"/>
    </row>
    <row r="266" spans="2:17" s="79" customFormat="1" ht="12.75" x14ac:dyDescent="0.2">
      <c r="B266" s="72"/>
      <c r="C266" s="80" t="s">
        <v>244</v>
      </c>
      <c r="D266" s="81" t="s">
        <v>466</v>
      </c>
      <c r="E266" s="82">
        <f>IFERROR(VLOOKUP($C266,'2025'!$C$301:$U$583,19,FALSE),0)</f>
        <v>541356.06000000006</v>
      </c>
      <c r="F266" s="83">
        <f>IFERROR(VLOOKUP($C266,'2025'!$C$8:$U$290,19,FALSE),0)</f>
        <v>914617.34</v>
      </c>
      <c r="G266" s="84">
        <f t="shared" si="38"/>
        <v>1.6894931221421994</v>
      </c>
      <c r="H266" s="85">
        <f t="shared" si="39"/>
        <v>1.1257244452102846E-4</v>
      </c>
      <c r="I266" s="86">
        <f t="shared" si="40"/>
        <v>373261.27999999991</v>
      </c>
      <c r="J266" s="87">
        <f t="shared" si="41"/>
        <v>0.68949312214219949</v>
      </c>
      <c r="K266" s="82">
        <f>VLOOKUP($C266,'2025'!$C$301:$U$583,VLOOKUP($L$4,Master!$D$9:$G$20,4,FALSE),FALSE)</f>
        <v>53000.399999999994</v>
      </c>
      <c r="L266" s="83">
        <f>VLOOKUP($C266,'2025'!$C$8:$U$290,VLOOKUP($L$4,Master!$D$9:$G$20,4,FALSE),FALSE)</f>
        <v>0</v>
      </c>
      <c r="M266" s="152">
        <f t="shared" si="42"/>
        <v>0</v>
      </c>
      <c r="N266" s="152">
        <f t="shared" si="43"/>
        <v>0</v>
      </c>
      <c r="O266" s="83">
        <f t="shared" si="44"/>
        <v>-53000.399999999994</v>
      </c>
      <c r="P266" s="87">
        <f t="shared" si="45"/>
        <v>-1</v>
      </c>
      <c r="Q266" s="78"/>
    </row>
    <row r="267" spans="2:17" s="79" customFormat="1" ht="12.75" x14ac:dyDescent="0.2">
      <c r="B267" s="72"/>
      <c r="C267" s="80" t="s">
        <v>245</v>
      </c>
      <c r="D267" s="81" t="s">
        <v>467</v>
      </c>
      <c r="E267" s="82">
        <f>IFERROR(VLOOKUP($C267,'2025'!$C$301:$U$583,19,FALSE),0)</f>
        <v>88503.310000000012</v>
      </c>
      <c r="F267" s="83">
        <f>IFERROR(VLOOKUP($C267,'2025'!$C$8:$U$290,19,FALSE),0)</f>
        <v>65887.360000000001</v>
      </c>
      <c r="G267" s="84">
        <f t="shared" si="38"/>
        <v>0.74446209977909295</v>
      </c>
      <c r="H267" s="85">
        <f t="shared" si="39"/>
        <v>8.109512966632614E-6</v>
      </c>
      <c r="I267" s="86">
        <f t="shared" si="40"/>
        <v>-22615.950000000012</v>
      </c>
      <c r="J267" s="87">
        <f t="shared" si="41"/>
        <v>-0.25553790022090711</v>
      </c>
      <c r="K267" s="82">
        <f>VLOOKUP($C267,'2025'!$C$301:$U$583,VLOOKUP($L$4,Master!$D$9:$G$20,4,FALSE),FALSE)</f>
        <v>14952.410000000002</v>
      </c>
      <c r="L267" s="83">
        <f>VLOOKUP($C267,'2025'!$C$8:$U$290,VLOOKUP($L$4,Master!$D$9:$G$20,4,FALSE),FALSE)</f>
        <v>5577.3900000000012</v>
      </c>
      <c r="M267" s="152">
        <f t="shared" si="42"/>
        <v>0.37300943459950608</v>
      </c>
      <c r="N267" s="152">
        <f t="shared" si="43"/>
        <v>6.8647334670818635E-7</v>
      </c>
      <c r="O267" s="83">
        <f t="shared" si="44"/>
        <v>-9375.02</v>
      </c>
      <c r="P267" s="87">
        <f t="shared" si="45"/>
        <v>-0.62699056540049392</v>
      </c>
      <c r="Q267" s="78"/>
    </row>
    <row r="268" spans="2:17" s="79" customFormat="1" ht="12.75" x14ac:dyDescent="0.2">
      <c r="B268" s="72"/>
      <c r="C268" s="80" t="s">
        <v>246</v>
      </c>
      <c r="D268" s="81" t="s">
        <v>457</v>
      </c>
      <c r="E268" s="82">
        <f>IFERROR(VLOOKUP($C268,'2025'!$C$301:$U$583,19,FALSE),0)</f>
        <v>2555919.52</v>
      </c>
      <c r="F268" s="83">
        <f>IFERROR(VLOOKUP($C268,'2025'!$C$8:$U$290,19,FALSE),0)</f>
        <v>1394570.27</v>
      </c>
      <c r="G268" s="84">
        <f t="shared" si="38"/>
        <v>0.54562370179793451</v>
      </c>
      <c r="H268" s="85">
        <f t="shared" si="39"/>
        <v>1.7164575553558901E-4</v>
      </c>
      <c r="I268" s="86">
        <f t="shared" si="40"/>
        <v>-1161349.25</v>
      </c>
      <c r="J268" s="87">
        <f t="shared" si="41"/>
        <v>-0.45437629820206543</v>
      </c>
      <c r="K268" s="82">
        <f>VLOOKUP($C268,'2025'!$C$301:$U$583,VLOOKUP($L$4,Master!$D$9:$G$20,4,FALSE),FALSE)</f>
        <v>436686.00000000006</v>
      </c>
      <c r="L268" s="83">
        <f>VLOOKUP($C268,'2025'!$C$8:$U$290,VLOOKUP($L$4,Master!$D$9:$G$20,4,FALSE),FALSE)</f>
        <v>218661.5</v>
      </c>
      <c r="M268" s="152">
        <f t="shared" si="42"/>
        <v>0.5007293570208341</v>
      </c>
      <c r="N268" s="152">
        <f t="shared" si="43"/>
        <v>2.691317833273844E-5</v>
      </c>
      <c r="O268" s="83">
        <f t="shared" si="44"/>
        <v>-218024.50000000006</v>
      </c>
      <c r="P268" s="87">
        <f t="shared" si="45"/>
        <v>-0.4992706429791659</v>
      </c>
      <c r="Q268" s="78"/>
    </row>
    <row r="269" spans="2:17" s="79" customFormat="1" ht="12.75" x14ac:dyDescent="0.2">
      <c r="B269" s="72"/>
      <c r="C269" s="80" t="s">
        <v>247</v>
      </c>
      <c r="D269" s="81" t="s">
        <v>468</v>
      </c>
      <c r="E269" s="82">
        <f>IFERROR(VLOOKUP($C269,'2025'!$C$301:$U$583,19,FALSE),0)</f>
        <v>354385.46000000008</v>
      </c>
      <c r="F269" s="83">
        <f>IFERROR(VLOOKUP($C269,'2025'!$C$8:$U$290,19,FALSE),0)</f>
        <v>354385.47000000003</v>
      </c>
      <c r="G269" s="84">
        <f t="shared" si="38"/>
        <v>1.0000000282178618</v>
      </c>
      <c r="H269" s="85">
        <f t="shared" si="39"/>
        <v>4.3618283752015463E-5</v>
      </c>
      <c r="I269" s="86">
        <f t="shared" si="40"/>
        <v>9.9999999511055648E-3</v>
      </c>
      <c r="J269" s="87">
        <f t="shared" si="41"/>
        <v>2.8217861847677278E-8</v>
      </c>
      <c r="K269" s="82">
        <f>VLOOKUP($C269,'2025'!$C$301:$U$583,VLOOKUP($L$4,Master!$D$9:$G$20,4,FALSE),FALSE)</f>
        <v>45614.53</v>
      </c>
      <c r="L269" s="83">
        <f>VLOOKUP($C269,'2025'!$C$8:$U$290,VLOOKUP($L$4,Master!$D$9:$G$20,4,FALSE),FALSE)</f>
        <v>12281.21</v>
      </c>
      <c r="M269" s="152">
        <f t="shared" si="42"/>
        <v>0.26923899029541681</v>
      </c>
      <c r="N269" s="152">
        <f t="shared" si="43"/>
        <v>1.5115893509914211E-6</v>
      </c>
      <c r="O269" s="83">
        <f t="shared" si="44"/>
        <v>-33333.32</v>
      </c>
      <c r="P269" s="87">
        <f t="shared" si="45"/>
        <v>-0.73076100970458313</v>
      </c>
      <c r="Q269" s="78"/>
    </row>
    <row r="270" spans="2:17" s="79" customFormat="1" ht="12.75" x14ac:dyDescent="0.2">
      <c r="B270" s="72"/>
      <c r="C270" s="80" t="s">
        <v>248</v>
      </c>
      <c r="D270" s="81" t="s">
        <v>469</v>
      </c>
      <c r="E270" s="82">
        <f>IFERROR(VLOOKUP($C270,'2025'!$C$301:$U$583,19,FALSE),0)</f>
        <v>4487942.1700000009</v>
      </c>
      <c r="F270" s="83">
        <f>IFERROR(VLOOKUP($C270,'2025'!$C$8:$U$290,19,FALSE),0)</f>
        <v>1259082.1099999999</v>
      </c>
      <c r="G270" s="84">
        <f t="shared" si="38"/>
        <v>0.28054775714723607</v>
      </c>
      <c r="H270" s="85">
        <f t="shared" si="39"/>
        <v>1.5496967395719225E-4</v>
      </c>
      <c r="I270" s="86">
        <f t="shared" si="40"/>
        <v>-3228860.060000001</v>
      </c>
      <c r="J270" s="87">
        <f t="shared" si="41"/>
        <v>-0.71945224285276399</v>
      </c>
      <c r="K270" s="82">
        <f>VLOOKUP($C270,'2025'!$C$301:$U$583,VLOOKUP($L$4,Master!$D$9:$G$20,4,FALSE),FALSE)</f>
        <v>898683.32000000007</v>
      </c>
      <c r="L270" s="83">
        <f>VLOOKUP($C270,'2025'!$C$8:$U$290,VLOOKUP($L$4,Master!$D$9:$G$20,4,FALSE),FALSE)</f>
        <v>28679.629999999997</v>
      </c>
      <c r="M270" s="152">
        <f t="shared" si="42"/>
        <v>3.191294348269421E-2</v>
      </c>
      <c r="N270" s="152">
        <f t="shared" si="43"/>
        <v>3.5299309512966631E-6</v>
      </c>
      <c r="O270" s="83">
        <f t="shared" si="44"/>
        <v>-870003.69000000006</v>
      </c>
      <c r="P270" s="87">
        <f t="shared" si="45"/>
        <v>-0.96808705651730576</v>
      </c>
      <c r="Q270" s="78"/>
    </row>
    <row r="271" spans="2:17" s="79" customFormat="1" ht="12.75" x14ac:dyDescent="0.2">
      <c r="B271" s="72"/>
      <c r="C271" s="80" t="s">
        <v>249</v>
      </c>
      <c r="D271" s="81" t="s">
        <v>470</v>
      </c>
      <c r="E271" s="82">
        <f>IFERROR(VLOOKUP($C271,'2025'!$C$301:$U$583,19,FALSE),0)</f>
        <v>208572490.76000005</v>
      </c>
      <c r="F271" s="83">
        <f>IFERROR(VLOOKUP($C271,'2025'!$C$8:$U$290,19,FALSE),0)</f>
        <v>189766295.51999998</v>
      </c>
      <c r="G271" s="84">
        <f t="shared" si="38"/>
        <v>0.90983376968135288</v>
      </c>
      <c r="H271" s="85">
        <f t="shared" si="39"/>
        <v>2.3356714158061218E-2</v>
      </c>
      <c r="I271" s="86">
        <f t="shared" si="40"/>
        <v>-18806195.240000069</v>
      </c>
      <c r="J271" s="87">
        <f t="shared" si="41"/>
        <v>-9.016623031864715E-2</v>
      </c>
      <c r="K271" s="82">
        <f>VLOOKUP($C271,'2025'!$C$301:$U$583,VLOOKUP($L$4,Master!$D$9:$G$20,4,FALSE),FALSE)</f>
        <v>21999379.149999999</v>
      </c>
      <c r="L271" s="83">
        <f>VLOOKUP($C271,'2025'!$C$8:$U$290,VLOOKUP($L$4,Master!$D$9:$G$20,4,FALSE),FALSE)</f>
        <v>17838909.740000002</v>
      </c>
      <c r="M271" s="152">
        <f t="shared" si="42"/>
        <v>0.81088241710675746</v>
      </c>
      <c r="N271" s="152">
        <f t="shared" si="43"/>
        <v>2.195639191600921E-3</v>
      </c>
      <c r="O271" s="83">
        <f t="shared" si="44"/>
        <v>-4160469.4099999964</v>
      </c>
      <c r="P271" s="87">
        <f t="shared" si="45"/>
        <v>-0.18911758289324254</v>
      </c>
      <c r="Q271" s="78"/>
    </row>
    <row r="272" spans="2:17" s="79" customFormat="1" ht="12.75" x14ac:dyDescent="0.2">
      <c r="B272" s="72"/>
      <c r="C272" s="80" t="s">
        <v>250</v>
      </c>
      <c r="D272" s="81" t="s">
        <v>471</v>
      </c>
      <c r="E272" s="82">
        <f>IFERROR(VLOOKUP($C272,'2025'!$C$301:$U$583,19,FALSE),0)</f>
        <v>43744354.240000002</v>
      </c>
      <c r="F272" s="83">
        <f>IFERROR(VLOOKUP($C272,'2025'!$C$8:$U$290,19,FALSE),0)</f>
        <v>42734885.539999999</v>
      </c>
      <c r="G272" s="84">
        <f t="shared" si="38"/>
        <v>0.97692345177936257</v>
      </c>
      <c r="H272" s="85">
        <f t="shared" si="39"/>
        <v>5.2598724309820665E-3</v>
      </c>
      <c r="I272" s="86">
        <f t="shared" si="40"/>
        <v>-1009468.700000003</v>
      </c>
      <c r="J272" s="87">
        <f t="shared" si="41"/>
        <v>-2.3076548220637372E-2</v>
      </c>
      <c r="K272" s="82">
        <f>VLOOKUP($C272,'2025'!$C$301:$U$583,VLOOKUP($L$4,Master!$D$9:$G$20,4,FALSE),FALSE)</f>
        <v>4129166.46</v>
      </c>
      <c r="L272" s="83">
        <f>VLOOKUP($C272,'2025'!$C$8:$U$290,VLOOKUP($L$4,Master!$D$9:$G$20,4,FALSE),FALSE)</f>
        <v>4106749.81</v>
      </c>
      <c r="M272" s="152">
        <f t="shared" si="42"/>
        <v>0.99457114402697155</v>
      </c>
      <c r="N272" s="152">
        <f t="shared" si="43"/>
        <v>5.0546479377700101E-4</v>
      </c>
      <c r="O272" s="83">
        <f t="shared" si="44"/>
        <v>-22416.649999999907</v>
      </c>
      <c r="P272" s="87">
        <f t="shared" si="45"/>
        <v>-5.42885597302849E-3</v>
      </c>
      <c r="Q272" s="78"/>
    </row>
    <row r="273" spans="2:17" s="79" customFormat="1" ht="12.75" x14ac:dyDescent="0.2">
      <c r="B273" s="72"/>
      <c r="C273" s="80" t="s">
        <v>251</v>
      </c>
      <c r="D273" s="81" t="s">
        <v>472</v>
      </c>
      <c r="E273" s="82">
        <f>IFERROR(VLOOKUP($C273,'2025'!$C$301:$U$583,19,FALSE),0)</f>
        <v>8585321.209999999</v>
      </c>
      <c r="F273" s="83">
        <f>IFERROR(VLOOKUP($C273,'2025'!$C$8:$U$290,19,FALSE),0)</f>
        <v>5748966.2599999998</v>
      </c>
      <c r="G273" s="84">
        <f t="shared" si="38"/>
        <v>0.66962739300932927</v>
      </c>
      <c r="H273" s="85">
        <f t="shared" si="39"/>
        <v>7.0759120459832356E-4</v>
      </c>
      <c r="I273" s="86">
        <f t="shared" si="40"/>
        <v>-2836354.9499999993</v>
      </c>
      <c r="J273" s="87">
        <f t="shared" si="41"/>
        <v>-0.33037260699067073</v>
      </c>
      <c r="K273" s="82">
        <f>VLOOKUP($C273,'2025'!$C$301:$U$583,VLOOKUP($L$4,Master!$D$9:$G$20,4,FALSE),FALSE)</f>
        <v>1000943.7199999999</v>
      </c>
      <c r="L273" s="83">
        <f>VLOOKUP($C273,'2025'!$C$8:$U$290,VLOOKUP($L$4,Master!$D$9:$G$20,4,FALSE),FALSE)</f>
        <v>335538.20000000007</v>
      </c>
      <c r="M273" s="152">
        <f t="shared" si="42"/>
        <v>0.33522184444096431</v>
      </c>
      <c r="N273" s="152">
        <f t="shared" si="43"/>
        <v>4.1298534099720617E-5</v>
      </c>
      <c r="O273" s="83">
        <f t="shared" si="44"/>
        <v>-665405.51999999979</v>
      </c>
      <c r="P273" s="87">
        <f t="shared" si="45"/>
        <v>-0.66477815555903574</v>
      </c>
      <c r="Q273" s="78"/>
    </row>
    <row r="274" spans="2:17" s="79" customFormat="1" ht="12.75" x14ac:dyDescent="0.2">
      <c r="B274" s="72"/>
      <c r="C274" s="80" t="s">
        <v>252</v>
      </c>
      <c r="D274" s="81" t="s">
        <v>473</v>
      </c>
      <c r="E274" s="82">
        <f>IFERROR(VLOOKUP($C274,'2025'!$C$301:$U$583,19,FALSE),0)</f>
        <v>6933532.4099999992</v>
      </c>
      <c r="F274" s="83">
        <f>IFERROR(VLOOKUP($C274,'2025'!$C$8:$U$290,19,FALSE),0)</f>
        <v>6198799.8899999997</v>
      </c>
      <c r="G274" s="84">
        <f t="shared" si="38"/>
        <v>0.89403200611850897</v>
      </c>
      <c r="H274" s="85">
        <f t="shared" si="39"/>
        <v>7.6295738796509406E-4</v>
      </c>
      <c r="I274" s="86">
        <f t="shared" si="40"/>
        <v>-734732.51999999955</v>
      </c>
      <c r="J274" s="87">
        <f t="shared" si="41"/>
        <v>-0.10596799388149102</v>
      </c>
      <c r="K274" s="82">
        <f>VLOOKUP($C274,'2025'!$C$301:$U$583,VLOOKUP($L$4,Master!$D$9:$G$20,4,FALSE),FALSE)</f>
        <v>751053.04999999993</v>
      </c>
      <c r="L274" s="83">
        <f>VLOOKUP($C274,'2025'!$C$8:$U$290,VLOOKUP($L$4,Master!$D$9:$G$20,4,FALSE),FALSE)</f>
        <v>727063.01</v>
      </c>
      <c r="M274" s="152">
        <f t="shared" si="42"/>
        <v>0.96805812851702033</v>
      </c>
      <c r="N274" s="152">
        <f t="shared" si="43"/>
        <v>8.9487982325501248E-5</v>
      </c>
      <c r="O274" s="83">
        <f t="shared" si="44"/>
        <v>-23990.039999999921</v>
      </c>
      <c r="P274" s="87">
        <f t="shared" si="45"/>
        <v>-3.1941871482979695E-2</v>
      </c>
      <c r="Q274" s="78"/>
    </row>
    <row r="275" spans="2:17" s="79" customFormat="1" ht="25.5" x14ac:dyDescent="0.2">
      <c r="B275" s="72"/>
      <c r="C275" s="80" t="s">
        <v>550</v>
      </c>
      <c r="D275" s="81" t="s">
        <v>551</v>
      </c>
      <c r="E275" s="82">
        <f>IFERROR(VLOOKUP($C275,'2025'!$C$301:$U$583,19,FALSE),0)</f>
        <v>169723828.80999997</v>
      </c>
      <c r="F275" s="83">
        <f>IFERROR(VLOOKUP($C275,'2025'!$C$8:$U$290,19,FALSE),0)</f>
        <v>162042877.56</v>
      </c>
      <c r="G275" s="84">
        <f t="shared" si="38"/>
        <v>0.95474441447701175</v>
      </c>
      <c r="H275" s="85">
        <f t="shared" si="39"/>
        <v>1.9944475188006943E-2</v>
      </c>
      <c r="I275" s="86">
        <f t="shared" si="40"/>
        <v>-7680951.2499999702</v>
      </c>
      <c r="J275" s="87">
        <f t="shared" si="41"/>
        <v>-4.5255585522988244E-2</v>
      </c>
      <c r="K275" s="82">
        <f>VLOOKUP($C275,'2025'!$C$301:$U$583,VLOOKUP($L$4,Master!$D$9:$G$20,4,FALSE),FALSE)</f>
        <v>12598011.040000001</v>
      </c>
      <c r="L275" s="83">
        <f>VLOOKUP($C275,'2025'!$C$8:$U$290,VLOOKUP($L$4,Master!$D$9:$G$20,4,FALSE),FALSE)</f>
        <v>16323288.5</v>
      </c>
      <c r="M275" s="152">
        <f t="shared" si="42"/>
        <v>1.2957036192595683</v>
      </c>
      <c r="N275" s="152">
        <f t="shared" si="43"/>
        <v>2.0090943050204931E-3</v>
      </c>
      <c r="O275" s="83">
        <f t="shared" si="44"/>
        <v>3725277.459999999</v>
      </c>
      <c r="P275" s="87">
        <f t="shared" si="45"/>
        <v>0.29570361925956834</v>
      </c>
      <c r="Q275" s="78"/>
    </row>
    <row r="276" spans="2:17" s="79" customFormat="1" ht="12.75" x14ac:dyDescent="0.2">
      <c r="B276" s="72"/>
      <c r="C276" s="80" t="s">
        <v>253</v>
      </c>
      <c r="D276" s="81" t="s">
        <v>474</v>
      </c>
      <c r="E276" s="82">
        <f>IFERROR(VLOOKUP($C276,'2025'!$C$301:$U$583,19,FALSE),0)</f>
        <v>7058306.0999999978</v>
      </c>
      <c r="F276" s="83">
        <f>IFERROR(VLOOKUP($C276,'2025'!$C$8:$U$290,19,FALSE),0)</f>
        <v>6462127.1299999999</v>
      </c>
      <c r="G276" s="84">
        <f t="shared" si="38"/>
        <v>0.91553512109654778</v>
      </c>
      <c r="H276" s="85">
        <f t="shared" si="39"/>
        <v>7.9536809112951861E-4</v>
      </c>
      <c r="I276" s="86">
        <f t="shared" si="40"/>
        <v>-596178.96999999788</v>
      </c>
      <c r="J276" s="87">
        <f t="shared" si="41"/>
        <v>-8.4464878903452209E-2</v>
      </c>
      <c r="K276" s="82">
        <f>VLOOKUP($C276,'2025'!$C$301:$U$583,VLOOKUP($L$4,Master!$D$9:$G$20,4,FALSE),FALSE)</f>
        <v>1649065.6999999995</v>
      </c>
      <c r="L276" s="83">
        <f>VLOOKUP($C276,'2025'!$C$8:$U$290,VLOOKUP($L$4,Master!$D$9:$G$20,4,FALSE),FALSE)</f>
        <v>252301.41</v>
      </c>
      <c r="M276" s="152">
        <f t="shared" si="42"/>
        <v>0.15299657860811736</v>
      </c>
      <c r="N276" s="152">
        <f t="shared" si="43"/>
        <v>3.1053627826258201E-5</v>
      </c>
      <c r="O276" s="83">
        <f t="shared" si="44"/>
        <v>-1396764.2899999996</v>
      </c>
      <c r="P276" s="87">
        <f t="shared" si="45"/>
        <v>-0.84700342139188267</v>
      </c>
      <c r="Q276" s="78"/>
    </row>
    <row r="277" spans="2:17" s="79" customFormat="1" ht="12.75" x14ac:dyDescent="0.2">
      <c r="B277" s="72"/>
      <c r="C277" s="80" t="s">
        <v>254</v>
      </c>
      <c r="D277" s="81" t="s">
        <v>475</v>
      </c>
      <c r="E277" s="82">
        <f>IFERROR(VLOOKUP($C277,'2025'!$C$301:$U$583,19,FALSE),0)</f>
        <v>1302276.5399999996</v>
      </c>
      <c r="F277" s="83">
        <f>IFERROR(VLOOKUP($C277,'2025'!$C$8:$U$290,19,FALSE),0)</f>
        <v>1970852.07</v>
      </c>
      <c r="G277" s="84">
        <f t="shared" si="38"/>
        <v>1.5133898288607739</v>
      </c>
      <c r="H277" s="85">
        <f t="shared" si="39"/>
        <v>2.4257536524425517E-4</v>
      </c>
      <c r="I277" s="86">
        <f t="shared" si="40"/>
        <v>668575.53000000049</v>
      </c>
      <c r="J277" s="87">
        <f t="shared" si="41"/>
        <v>0.51338982886077389</v>
      </c>
      <c r="K277" s="82">
        <f>VLOOKUP($C277,'2025'!$C$301:$U$583,VLOOKUP($L$4,Master!$D$9:$G$20,4,FALSE),FALSE)</f>
        <v>3193.96</v>
      </c>
      <c r="L277" s="83">
        <f>VLOOKUP($C277,'2025'!$C$8:$U$290,VLOOKUP($L$4,Master!$D$9:$G$20,4,FALSE),FALSE)</f>
        <v>0</v>
      </c>
      <c r="M277" s="152">
        <f t="shared" si="42"/>
        <v>0</v>
      </c>
      <c r="N277" s="152">
        <f t="shared" si="43"/>
        <v>0</v>
      </c>
      <c r="O277" s="83">
        <f t="shared" si="44"/>
        <v>-3193.96</v>
      </c>
      <c r="P277" s="87">
        <f t="shared" si="45"/>
        <v>-1</v>
      </c>
      <c r="Q277" s="78"/>
    </row>
    <row r="278" spans="2:17" s="79" customFormat="1" ht="12.75" x14ac:dyDescent="0.2">
      <c r="B278" s="72"/>
      <c r="C278" s="80" t="s">
        <v>255</v>
      </c>
      <c r="D278" s="81" t="s">
        <v>476</v>
      </c>
      <c r="E278" s="82">
        <f>IFERROR(VLOOKUP($C278,'2025'!$C$301:$U$583,19,FALSE),0)</f>
        <v>3711544.6100000013</v>
      </c>
      <c r="F278" s="83">
        <f>IFERROR(VLOOKUP($C278,'2025'!$C$8:$U$290,19,FALSE),0)</f>
        <v>2324058.66</v>
      </c>
      <c r="G278" s="84">
        <f t="shared" si="38"/>
        <v>0.62617020788010935</v>
      </c>
      <c r="H278" s="85">
        <f t="shared" si="39"/>
        <v>2.8604855071571875E-4</v>
      </c>
      <c r="I278" s="86">
        <f t="shared" si="40"/>
        <v>-1387485.9500000011</v>
      </c>
      <c r="J278" s="87">
        <f t="shared" si="41"/>
        <v>-0.37382979211989065</v>
      </c>
      <c r="K278" s="82">
        <f>VLOOKUP($C278,'2025'!$C$301:$U$583,VLOOKUP($L$4,Master!$D$9:$G$20,4,FALSE),FALSE)</f>
        <v>501161.60000000027</v>
      </c>
      <c r="L278" s="83">
        <f>VLOOKUP($C278,'2025'!$C$8:$U$290,VLOOKUP($L$4,Master!$D$9:$G$20,4,FALSE),FALSE)</f>
        <v>239663.26</v>
      </c>
      <c r="M278" s="152">
        <f t="shared" si="42"/>
        <v>0.47821552968144382</v>
      </c>
      <c r="N278" s="152">
        <f t="shared" si="43"/>
        <v>2.9498105776213276E-5</v>
      </c>
      <c r="O278" s="83">
        <f t="shared" si="44"/>
        <v>-261498.34000000026</v>
      </c>
      <c r="P278" s="87">
        <f t="shared" si="45"/>
        <v>-0.52178447031855613</v>
      </c>
      <c r="Q278" s="78"/>
    </row>
    <row r="279" spans="2:17" s="79" customFormat="1" ht="12.75" x14ac:dyDescent="0.2">
      <c r="B279" s="72"/>
      <c r="C279" s="80" t="s">
        <v>256</v>
      </c>
      <c r="D279" s="81" t="s">
        <v>477</v>
      </c>
      <c r="E279" s="82">
        <f>IFERROR(VLOOKUP($C279,'2025'!$C$301:$U$583,19,FALSE),0)</f>
        <v>713597960.21999991</v>
      </c>
      <c r="F279" s="83">
        <f>IFERROR(VLOOKUP($C279,'2025'!$C$8:$U$290,19,FALSE),0)</f>
        <v>728739137.93999994</v>
      </c>
      <c r="G279" s="84">
        <f t="shared" si="38"/>
        <v>1.0212180787559035</v>
      </c>
      <c r="H279" s="85">
        <f t="shared" si="39"/>
        <v>8.9694282612281059E-2</v>
      </c>
      <c r="I279" s="86">
        <f t="shared" si="40"/>
        <v>15141177.720000029</v>
      </c>
      <c r="J279" s="87">
        <f t="shared" si="41"/>
        <v>2.121807875590347E-2</v>
      </c>
      <c r="K279" s="82">
        <f>VLOOKUP($C279,'2025'!$C$301:$U$583,VLOOKUP($L$4,Master!$D$9:$G$20,4,FALSE),FALSE)</f>
        <v>63607323.43</v>
      </c>
      <c r="L279" s="83">
        <f>VLOOKUP($C279,'2025'!$C$8:$U$290,VLOOKUP($L$4,Master!$D$9:$G$20,4,FALSE),FALSE)</f>
        <v>67918600.039999977</v>
      </c>
      <c r="M279" s="152">
        <f t="shared" si="42"/>
        <v>1.067779563382266</v>
      </c>
      <c r="N279" s="152">
        <f t="shared" si="43"/>
        <v>8.3595209718512649E-3</v>
      </c>
      <c r="O279" s="83">
        <f t="shared" si="44"/>
        <v>4311276.6099999771</v>
      </c>
      <c r="P279" s="87">
        <f t="shared" si="45"/>
        <v>6.7779563382265984E-2</v>
      </c>
      <c r="Q279" s="78"/>
    </row>
    <row r="280" spans="2:17" s="79" customFormat="1" ht="12.75" x14ac:dyDescent="0.2">
      <c r="B280" s="72"/>
      <c r="C280" s="80" t="s">
        <v>257</v>
      </c>
      <c r="D280" s="81" t="s">
        <v>478</v>
      </c>
      <c r="E280" s="82">
        <f>IFERROR(VLOOKUP($C280,'2025'!$C$301:$U$583,19,FALSE),0)</f>
        <v>1374660</v>
      </c>
      <c r="F280" s="83">
        <f>IFERROR(VLOOKUP($C280,'2025'!$C$8:$U$290,19,FALSE),0)</f>
        <v>703100</v>
      </c>
      <c r="G280" s="84">
        <f t="shared" si="38"/>
        <v>0.51147192760391658</v>
      </c>
      <c r="H280" s="85">
        <f t="shared" si="39"/>
        <v>8.6538579886026557E-5</v>
      </c>
      <c r="I280" s="86">
        <f t="shared" si="40"/>
        <v>-671560</v>
      </c>
      <c r="J280" s="87">
        <f t="shared" si="41"/>
        <v>-0.48852807239608337</v>
      </c>
      <c r="K280" s="82">
        <f>VLOOKUP($C280,'2025'!$C$301:$U$583,VLOOKUP($L$4,Master!$D$9:$G$20,4,FALSE),FALSE)</f>
        <v>225340</v>
      </c>
      <c r="L280" s="83">
        <f>VLOOKUP($C280,'2025'!$C$8:$U$290,VLOOKUP($L$4,Master!$D$9:$G$20,4,FALSE),FALSE)</f>
        <v>0</v>
      </c>
      <c r="M280" s="152">
        <f t="shared" si="42"/>
        <v>0</v>
      </c>
      <c r="N280" s="152">
        <f t="shared" si="43"/>
        <v>0</v>
      </c>
      <c r="O280" s="83">
        <f t="shared" si="44"/>
        <v>-225340</v>
      </c>
      <c r="P280" s="87">
        <f t="shared" si="45"/>
        <v>-1</v>
      </c>
      <c r="Q280" s="78"/>
    </row>
    <row r="281" spans="2:17" s="79" customFormat="1" ht="25.5" x14ac:dyDescent="0.2">
      <c r="B281" s="72"/>
      <c r="C281" s="80" t="s">
        <v>258</v>
      </c>
      <c r="D281" s="81" t="s">
        <v>479</v>
      </c>
      <c r="E281" s="82">
        <f>IFERROR(VLOOKUP($C281,'2025'!$C$301:$U$583,19,FALSE),0)</f>
        <v>4407269.75</v>
      </c>
      <c r="F281" s="83">
        <f>IFERROR(VLOOKUP($C281,'2025'!$C$8:$U$290,19,FALSE),0)</f>
        <v>2986267.58</v>
      </c>
      <c r="G281" s="84">
        <f t="shared" si="38"/>
        <v>0.67757767266230984</v>
      </c>
      <c r="H281" s="85">
        <f t="shared" si="39"/>
        <v>3.6755419646263861E-4</v>
      </c>
      <c r="I281" s="86">
        <f t="shared" si="40"/>
        <v>-1421002.17</v>
      </c>
      <c r="J281" s="87">
        <f t="shared" si="41"/>
        <v>-0.32242232733769016</v>
      </c>
      <c r="K281" s="82">
        <f>VLOOKUP($C281,'2025'!$C$301:$U$583,VLOOKUP($L$4,Master!$D$9:$G$20,4,FALSE),FALSE)</f>
        <v>510915.79</v>
      </c>
      <c r="L281" s="83">
        <f>VLOOKUP($C281,'2025'!$C$8:$U$290,VLOOKUP($L$4,Master!$D$9:$G$20,4,FALSE),FALSE)</f>
        <v>240065.28999999995</v>
      </c>
      <c r="M281" s="152">
        <f t="shared" si="42"/>
        <v>0.4698725204793533</v>
      </c>
      <c r="N281" s="152">
        <f t="shared" si="43"/>
        <v>2.9547588218641913E-5</v>
      </c>
      <c r="O281" s="83">
        <f t="shared" si="44"/>
        <v>-270850.5</v>
      </c>
      <c r="P281" s="87">
        <f t="shared" si="45"/>
        <v>-0.53012747952064665</v>
      </c>
      <c r="Q281" s="78"/>
    </row>
    <row r="282" spans="2:17" s="79" customFormat="1" ht="12.75" x14ac:dyDescent="0.2">
      <c r="B282" s="72"/>
      <c r="C282" s="80" t="s">
        <v>259</v>
      </c>
      <c r="D282" s="81" t="s">
        <v>480</v>
      </c>
      <c r="E282" s="82">
        <f>IFERROR(VLOOKUP($C282,'2025'!$C$301:$U$583,19,FALSE),0)</f>
        <v>845038.27999999991</v>
      </c>
      <c r="F282" s="83">
        <f>IFERROR(VLOOKUP($C282,'2025'!$C$8:$U$290,19,FALSE),0)</f>
        <v>356914.48000000004</v>
      </c>
      <c r="G282" s="84">
        <f t="shared" si="38"/>
        <v>0.42236486612180468</v>
      </c>
      <c r="H282" s="85">
        <f t="shared" si="39"/>
        <v>4.3929558014449771E-5</v>
      </c>
      <c r="I282" s="86">
        <f t="shared" si="40"/>
        <v>-488123.79999999987</v>
      </c>
      <c r="J282" s="87">
        <f t="shared" si="41"/>
        <v>-0.57763513387819532</v>
      </c>
      <c r="K282" s="82">
        <f>VLOOKUP($C282,'2025'!$C$301:$U$583,VLOOKUP($L$4,Master!$D$9:$G$20,4,FALSE),FALSE)</f>
        <v>154961.73000000001</v>
      </c>
      <c r="L282" s="83">
        <f>VLOOKUP($C282,'2025'!$C$8:$U$290,VLOOKUP($L$4,Master!$D$9:$G$20,4,FALSE),FALSE)</f>
        <v>47327.210000000021</v>
      </c>
      <c r="M282" s="152">
        <f t="shared" si="42"/>
        <v>0.30541224597841038</v>
      </c>
      <c r="N282" s="152">
        <f t="shared" si="43"/>
        <v>5.8251024653217991E-6</v>
      </c>
      <c r="O282" s="83">
        <f t="shared" si="44"/>
        <v>-107634.51999999999</v>
      </c>
      <c r="P282" s="87">
        <f t="shared" si="45"/>
        <v>-0.69458775402158957</v>
      </c>
      <c r="Q282" s="78"/>
    </row>
    <row r="283" spans="2:17" s="79" customFormat="1" ht="12.75" x14ac:dyDescent="0.2">
      <c r="B283" s="72"/>
      <c r="C283" s="80" t="s">
        <v>260</v>
      </c>
      <c r="D283" s="81" t="s">
        <v>481</v>
      </c>
      <c r="E283" s="82">
        <f>IFERROR(VLOOKUP($C283,'2025'!$C$301:$U$583,19,FALSE),0)</f>
        <v>17322629.189999998</v>
      </c>
      <c r="F283" s="83">
        <f>IFERROR(VLOOKUP($C283,'2025'!$C$8:$U$290,19,FALSE),0)</f>
        <v>15928373.490000004</v>
      </c>
      <c r="G283" s="84">
        <f t="shared" si="38"/>
        <v>0.91951246634056749</v>
      </c>
      <c r="H283" s="85">
        <f t="shared" si="39"/>
        <v>1.960487586003176E-3</v>
      </c>
      <c r="I283" s="86">
        <f t="shared" si="40"/>
        <v>-1394255.6999999937</v>
      </c>
      <c r="J283" s="87">
        <f t="shared" si="41"/>
        <v>-8.048753365943255E-2</v>
      </c>
      <c r="K283" s="82">
        <f>VLOOKUP($C283,'2025'!$C$301:$U$583,VLOOKUP($L$4,Master!$D$9:$G$20,4,FALSE),FALSE)</f>
        <v>1730285.2100000004</v>
      </c>
      <c r="L283" s="83">
        <f>VLOOKUP($C283,'2025'!$C$8:$U$290,VLOOKUP($L$4,Master!$D$9:$G$20,4,FALSE),FALSE)</f>
        <v>1653734.5100000002</v>
      </c>
      <c r="M283" s="152">
        <f t="shared" si="42"/>
        <v>0.95575833419971257</v>
      </c>
      <c r="N283" s="152">
        <f t="shared" si="43"/>
        <v>2.0354407055029727E-4</v>
      </c>
      <c r="O283" s="83">
        <f t="shared" si="44"/>
        <v>-76550.700000000186</v>
      </c>
      <c r="P283" s="87">
        <f t="shared" si="45"/>
        <v>-4.424166580028744E-2</v>
      </c>
      <c r="Q283" s="78"/>
    </row>
    <row r="284" spans="2:17" s="79" customFormat="1" ht="12.75" x14ac:dyDescent="0.2">
      <c r="B284" s="72"/>
      <c r="C284" s="80" t="s">
        <v>261</v>
      </c>
      <c r="D284" s="81" t="s">
        <v>482</v>
      </c>
      <c r="E284" s="82">
        <f>IFERROR(VLOOKUP($C284,'2025'!$C$301:$U$583,19,FALSE),0)</f>
        <v>223033973.37000003</v>
      </c>
      <c r="F284" s="83">
        <f>IFERROR(VLOOKUP($C284,'2025'!$C$8:$U$290,19,FALSE),0)</f>
        <v>237307998.26000005</v>
      </c>
      <c r="G284" s="84">
        <f t="shared" si="38"/>
        <v>1.0639993301214261</v>
      </c>
      <c r="H284" s="85">
        <f t="shared" si="39"/>
        <v>2.9208216704616791E-2</v>
      </c>
      <c r="I284" s="86">
        <f t="shared" si="40"/>
        <v>14274024.890000015</v>
      </c>
      <c r="J284" s="87">
        <f t="shared" si="41"/>
        <v>6.3999330121426209E-2</v>
      </c>
      <c r="K284" s="82">
        <f>VLOOKUP($C284,'2025'!$C$301:$U$583,VLOOKUP($L$4,Master!$D$9:$G$20,4,FALSE),FALSE)</f>
        <v>16888636.460000001</v>
      </c>
      <c r="L284" s="83">
        <f>VLOOKUP($C284,'2025'!$C$8:$U$290,VLOOKUP($L$4,Master!$D$9:$G$20,4,FALSE),FALSE)</f>
        <v>21817970.780000001</v>
      </c>
      <c r="M284" s="152">
        <f t="shared" si="42"/>
        <v>1.2918728419357546</v>
      </c>
      <c r="N284" s="152">
        <f t="shared" si="43"/>
        <v>2.6853878641672924E-3</v>
      </c>
      <c r="O284" s="83">
        <f t="shared" si="44"/>
        <v>4929334.32</v>
      </c>
      <c r="P284" s="87">
        <f t="shared" si="45"/>
        <v>0.29187284193575447</v>
      </c>
      <c r="Q284" s="78"/>
    </row>
    <row r="285" spans="2:17" s="79" customFormat="1" ht="12.75" x14ac:dyDescent="0.2">
      <c r="B285" s="72"/>
      <c r="C285" s="80" t="s">
        <v>262</v>
      </c>
      <c r="D285" s="81" t="s">
        <v>483</v>
      </c>
      <c r="E285" s="82">
        <f>IFERROR(VLOOKUP($C285,'2025'!$C$301:$U$583,19,FALSE),0)</f>
        <v>72552.209999999992</v>
      </c>
      <c r="F285" s="83">
        <f>IFERROR(VLOOKUP($C285,'2025'!$C$8:$U$290,19,FALSE),0)</f>
        <v>47833.679999999993</v>
      </c>
      <c r="G285" s="84">
        <f t="shared" si="38"/>
        <v>0.6593001095349128</v>
      </c>
      <c r="H285" s="85">
        <f t="shared" si="39"/>
        <v>5.8874395362290292E-6</v>
      </c>
      <c r="I285" s="86">
        <f t="shared" si="40"/>
        <v>-24718.53</v>
      </c>
      <c r="J285" s="87">
        <f t="shared" si="41"/>
        <v>-0.34069989046508714</v>
      </c>
      <c r="K285" s="82">
        <f>VLOOKUP($C285,'2025'!$C$301:$U$583,VLOOKUP($L$4,Master!$D$9:$G$20,4,FALSE),FALSE)</f>
        <v>10333.810000000001</v>
      </c>
      <c r="L285" s="83">
        <f>VLOOKUP($C285,'2025'!$C$8:$U$290,VLOOKUP($L$4,Master!$D$9:$G$20,4,FALSE),FALSE)</f>
        <v>6988.27</v>
      </c>
      <c r="M285" s="152">
        <f t="shared" si="42"/>
        <v>0.67625299865199762</v>
      </c>
      <c r="N285" s="152">
        <f t="shared" si="43"/>
        <v>8.6012652774871689E-7</v>
      </c>
      <c r="O285" s="83">
        <f t="shared" si="44"/>
        <v>-3345.5400000000009</v>
      </c>
      <c r="P285" s="87">
        <f t="shared" si="45"/>
        <v>-0.32374700134800238</v>
      </c>
      <c r="Q285" s="78"/>
    </row>
    <row r="286" spans="2:17" s="79" customFormat="1" ht="12.75" x14ac:dyDescent="0.2">
      <c r="B286" s="72"/>
      <c r="C286" s="80" t="s">
        <v>263</v>
      </c>
      <c r="D286" s="81" t="s">
        <v>484</v>
      </c>
      <c r="E286" s="82">
        <f>IFERROR(VLOOKUP($C286,'2025'!$C$301:$U$583,19,FALSE),0)</f>
        <v>403246.02999999997</v>
      </c>
      <c r="F286" s="83">
        <f>IFERROR(VLOOKUP($C286,'2025'!$C$8:$U$290,19,FALSE),0)</f>
        <v>367802.86</v>
      </c>
      <c r="G286" s="84">
        <f t="shared" si="38"/>
        <v>0.91210534670359933</v>
      </c>
      <c r="H286" s="85">
        <f t="shared" si="39"/>
        <v>4.5269715804891255E-5</v>
      </c>
      <c r="I286" s="86">
        <f t="shared" si="40"/>
        <v>-35443.169999999984</v>
      </c>
      <c r="J286" s="87">
        <f t="shared" si="41"/>
        <v>-8.7894653296400671E-2</v>
      </c>
      <c r="K286" s="82">
        <f>VLOOKUP($C286,'2025'!$C$301:$U$583,VLOOKUP($L$4,Master!$D$9:$G$20,4,FALSE),FALSE)</f>
        <v>44918.95</v>
      </c>
      <c r="L286" s="83">
        <f>VLOOKUP($C286,'2025'!$C$8:$U$290,VLOOKUP($L$4,Master!$D$9:$G$20,4,FALSE),FALSE)</f>
        <v>46206.86</v>
      </c>
      <c r="M286" s="152">
        <f t="shared" si="42"/>
        <v>1.0286718634340295</v>
      </c>
      <c r="N286" s="152">
        <f t="shared" si="43"/>
        <v>5.6872081430698979E-6</v>
      </c>
      <c r="O286" s="83">
        <f t="shared" si="44"/>
        <v>1287.9100000000035</v>
      </c>
      <c r="P286" s="87">
        <f t="shared" si="45"/>
        <v>2.8671863434029592E-2</v>
      </c>
      <c r="Q286" s="78"/>
    </row>
    <row r="287" spans="2:17" s="79" customFormat="1" ht="12.75" x14ac:dyDescent="0.2">
      <c r="B287" s="72"/>
      <c r="C287" s="80" t="s">
        <v>587</v>
      </c>
      <c r="D287" s="81" t="s">
        <v>612</v>
      </c>
      <c r="E287" s="82">
        <f>IFERROR(VLOOKUP($C287,'2025'!$C$301:$U$583,19,FALSE),0)</f>
        <v>0</v>
      </c>
      <c r="F287" s="83">
        <f>IFERROR(VLOOKUP($C287,'2025'!$C$8:$U$290,19,FALSE),0)</f>
        <v>0</v>
      </c>
      <c r="G287" s="84">
        <f t="shared" si="38"/>
        <v>0</v>
      </c>
      <c r="H287" s="85">
        <f t="shared" si="39"/>
        <v>0</v>
      </c>
      <c r="I287" s="86">
        <f t="shared" si="40"/>
        <v>0</v>
      </c>
      <c r="J287" s="87">
        <f t="shared" si="41"/>
        <v>0</v>
      </c>
      <c r="K287" s="82">
        <f>VLOOKUP($C287,'2025'!$C$301:$U$583,VLOOKUP($L$4,Master!$D$9:$G$20,4,FALSE),FALSE)</f>
        <v>0</v>
      </c>
      <c r="L287" s="83">
        <f>VLOOKUP($C287,'2025'!$C$8:$U$290,VLOOKUP($L$4,Master!$D$9:$G$20,4,FALSE),FALSE)</f>
        <v>0</v>
      </c>
      <c r="M287" s="152">
        <f t="shared" si="42"/>
        <v>0</v>
      </c>
      <c r="N287" s="152">
        <f t="shared" si="43"/>
        <v>0</v>
      </c>
      <c r="O287" s="83">
        <f t="shared" si="44"/>
        <v>0</v>
      </c>
      <c r="P287" s="87">
        <f t="shared" si="45"/>
        <v>0</v>
      </c>
      <c r="Q287" s="78"/>
    </row>
    <row r="288" spans="2:17" s="79" customFormat="1" ht="12.75" x14ac:dyDescent="0.2">
      <c r="B288" s="72"/>
      <c r="C288" s="80" t="s">
        <v>264</v>
      </c>
      <c r="D288" s="81" t="s">
        <v>485</v>
      </c>
      <c r="E288" s="82">
        <f>IFERROR(VLOOKUP($C288,'2025'!$C$301:$U$583,19,FALSE),0)</f>
        <v>2028492.3599999999</v>
      </c>
      <c r="F288" s="83">
        <f>IFERROR(VLOOKUP($C288,'2025'!$C$8:$U$290,19,FALSE),0)</f>
        <v>1448752.64</v>
      </c>
      <c r="G288" s="84">
        <f t="shared" si="38"/>
        <v>0.71420167439033388</v>
      </c>
      <c r="H288" s="85">
        <f t="shared" si="39"/>
        <v>1.7831460115450416E-4</v>
      </c>
      <c r="I288" s="86">
        <f t="shared" si="40"/>
        <v>-579739.72</v>
      </c>
      <c r="J288" s="87">
        <f t="shared" si="41"/>
        <v>-0.28579832560966612</v>
      </c>
      <c r="K288" s="82">
        <f>VLOOKUP($C288,'2025'!$C$301:$U$583,VLOOKUP($L$4,Master!$D$9:$G$20,4,FALSE),FALSE)</f>
        <v>211717.25</v>
      </c>
      <c r="L288" s="83">
        <f>VLOOKUP($C288,'2025'!$C$8:$U$290,VLOOKUP($L$4,Master!$D$9:$G$20,4,FALSE),FALSE)</f>
        <v>0</v>
      </c>
      <c r="M288" s="152">
        <f t="shared" si="42"/>
        <v>0</v>
      </c>
      <c r="N288" s="152">
        <f t="shared" si="43"/>
        <v>0</v>
      </c>
      <c r="O288" s="83">
        <f t="shared" si="44"/>
        <v>-211717.25</v>
      </c>
      <c r="P288" s="87">
        <f t="shared" si="45"/>
        <v>-1</v>
      </c>
      <c r="Q288" s="78"/>
    </row>
    <row r="289" spans="2:17" s="79" customFormat="1" ht="12.75" x14ac:dyDescent="0.2">
      <c r="B289" s="72"/>
      <c r="C289" s="80" t="s">
        <v>588</v>
      </c>
      <c r="D289" s="81" t="s">
        <v>613</v>
      </c>
      <c r="E289" s="82">
        <f>IFERROR(VLOOKUP($C289,'2025'!$C$301:$U$583,19,FALSE),0)</f>
        <v>0</v>
      </c>
      <c r="F289" s="83">
        <f>IFERROR(VLOOKUP($C289,'2025'!$C$8:$U$290,19,FALSE),0)</f>
        <v>0</v>
      </c>
      <c r="G289" s="84">
        <f t="shared" si="38"/>
        <v>0</v>
      </c>
      <c r="H289" s="85">
        <f t="shared" si="39"/>
        <v>0</v>
      </c>
      <c r="I289" s="86">
        <f t="shared" si="40"/>
        <v>0</v>
      </c>
      <c r="J289" s="87">
        <f t="shared" si="41"/>
        <v>0</v>
      </c>
      <c r="K289" s="82">
        <f>VLOOKUP($C289,'2025'!$C$301:$U$583,VLOOKUP($L$4,Master!$D$9:$G$20,4,FALSE),FALSE)</f>
        <v>0</v>
      </c>
      <c r="L289" s="83">
        <f>VLOOKUP($C289,'2025'!$C$8:$U$290,VLOOKUP($L$4,Master!$D$9:$G$20,4,FALSE),FALSE)</f>
        <v>0</v>
      </c>
      <c r="M289" s="152">
        <f t="shared" si="42"/>
        <v>0</v>
      </c>
      <c r="N289" s="152">
        <f t="shared" si="43"/>
        <v>0</v>
      </c>
      <c r="O289" s="83">
        <f t="shared" si="44"/>
        <v>0</v>
      </c>
      <c r="P289" s="87">
        <f t="shared" si="45"/>
        <v>0</v>
      </c>
      <c r="Q289" s="78"/>
    </row>
    <row r="290" spans="2:17" s="79" customFormat="1" ht="25.5" x14ac:dyDescent="0.2">
      <c r="B290" s="72"/>
      <c r="C290" s="80" t="s">
        <v>514</v>
      </c>
      <c r="D290" s="81" t="s">
        <v>515</v>
      </c>
      <c r="E290" s="82">
        <f>IFERROR(VLOOKUP($C290,'2025'!$C$301:$U$583,19,FALSE),0)</f>
        <v>2292471.0100000007</v>
      </c>
      <c r="F290" s="83">
        <f>IFERROR(VLOOKUP($C290,'2025'!$C$8:$U$290,19,FALSE),0)</f>
        <v>2300598.06</v>
      </c>
      <c r="G290" s="84">
        <f t="shared" si="38"/>
        <v>1.0035451048081081</v>
      </c>
      <c r="H290" s="85">
        <f t="shared" si="39"/>
        <v>2.8316098563639273E-4</v>
      </c>
      <c r="I290" s="86">
        <f t="shared" si="40"/>
        <v>8127.0499999993481</v>
      </c>
      <c r="J290" s="87">
        <f t="shared" si="41"/>
        <v>3.5451048081080621E-3</v>
      </c>
      <c r="K290" s="82">
        <f>VLOOKUP($C290,'2025'!$C$301:$U$583,VLOOKUP($L$4,Master!$D$9:$G$20,4,FALSE),FALSE)</f>
        <v>422517.33000000007</v>
      </c>
      <c r="L290" s="83">
        <f>VLOOKUP($C290,'2025'!$C$8:$U$290,VLOOKUP($L$4,Master!$D$9:$G$20,4,FALSE),FALSE)</f>
        <v>91698.460000000036</v>
      </c>
      <c r="M290" s="152">
        <f t="shared" si="42"/>
        <v>0.21702887311154792</v>
      </c>
      <c r="N290" s="152">
        <f t="shared" si="43"/>
        <v>1.1286381035607473E-5</v>
      </c>
      <c r="O290" s="83">
        <f t="shared" si="44"/>
        <v>-330818.87000000005</v>
      </c>
      <c r="P290" s="87">
        <f t="shared" si="45"/>
        <v>-0.78297112688845216</v>
      </c>
      <c r="Q290" s="78"/>
    </row>
    <row r="291" spans="2:17" s="79" customFormat="1" ht="26.25" thickBot="1" x14ac:dyDescent="0.25">
      <c r="B291" s="72"/>
      <c r="C291" s="80" t="s">
        <v>552</v>
      </c>
      <c r="D291" s="81" t="s">
        <v>553</v>
      </c>
      <c r="E291" s="82">
        <f>IFERROR(VLOOKUP($C291,'2025'!$C$301:$U$583,19,FALSE),0)</f>
        <v>1070917.31</v>
      </c>
      <c r="F291" s="83">
        <f>IFERROR(VLOOKUP($C291,'2025'!$C$8:$U$290,19,FALSE),0)</f>
        <v>832096.62000000011</v>
      </c>
      <c r="G291" s="84">
        <f t="shared" si="38"/>
        <v>0.77699427605666405</v>
      </c>
      <c r="H291" s="85">
        <f t="shared" si="39"/>
        <v>1.0241567319408717E-4</v>
      </c>
      <c r="I291" s="86">
        <f t="shared" si="40"/>
        <v>-238820.68999999994</v>
      </c>
      <c r="J291" s="87">
        <f t="shared" si="41"/>
        <v>-0.22300572394333595</v>
      </c>
      <c r="K291" s="82">
        <f>VLOOKUP($C291,'2025'!$C$301:$U$583,VLOOKUP($L$4,Master!$D$9:$G$20,4,FALSE),FALSE)</f>
        <v>140932.36000000004</v>
      </c>
      <c r="L291" s="83">
        <f>VLOOKUP($C291,'2025'!$C$8:$U$290,VLOOKUP($L$4,Master!$D$9:$G$20,4,FALSE),FALSE)</f>
        <v>116834.54000000001</v>
      </c>
      <c r="M291" s="152">
        <f t="shared" si="42"/>
        <v>0.82901144918030156</v>
      </c>
      <c r="N291" s="152">
        <f t="shared" si="43"/>
        <v>1.4380166652307163E-5</v>
      </c>
      <c r="O291" s="83">
        <f t="shared" si="44"/>
        <v>-24097.820000000036</v>
      </c>
      <c r="P291" s="87">
        <f t="shared" si="45"/>
        <v>-0.17098855081969838</v>
      </c>
      <c r="Q291" s="78"/>
    </row>
    <row r="292" spans="2:17" s="79" customFormat="1" ht="14.25" thickTop="1" thickBot="1" x14ac:dyDescent="0.25">
      <c r="B292" s="88"/>
      <c r="C292" s="89"/>
      <c r="D292" s="90"/>
      <c r="E292" s="91"/>
      <c r="F292" s="91"/>
      <c r="G292" s="92"/>
      <c r="H292" s="92"/>
      <c r="I292" s="91"/>
      <c r="J292" s="92"/>
      <c r="K292" s="93"/>
      <c r="L292" s="91"/>
      <c r="M292" s="91"/>
      <c r="N292" s="92"/>
      <c r="O292" s="91"/>
      <c r="P292" s="92"/>
      <c r="Q292" s="94"/>
    </row>
    <row r="293" spans="2:17" s="79" customFormat="1" ht="13.5" thickTop="1" x14ac:dyDescent="0.2">
      <c r="B293" s="26"/>
      <c r="C293" s="95"/>
      <c r="D293" s="96"/>
      <c r="E293" s="97"/>
      <c r="F293" s="97"/>
      <c r="G293" s="98"/>
      <c r="H293" s="98"/>
      <c r="I293" s="97"/>
      <c r="J293" s="98"/>
      <c r="K293" s="99"/>
      <c r="L293" s="97"/>
      <c r="M293" s="97"/>
      <c r="N293" s="98"/>
      <c r="O293" s="97"/>
      <c r="P293" s="98"/>
      <c r="Q293" s="26"/>
    </row>
    <row r="294" spans="2:17" s="79" customFormat="1" ht="12.75" x14ac:dyDescent="0.2">
      <c r="B294" s="26"/>
      <c r="C294" s="95"/>
      <c r="D294" s="96"/>
      <c r="E294" s="100"/>
      <c r="F294" s="100"/>
      <c r="G294" s="101"/>
      <c r="H294" s="101"/>
      <c r="I294" s="102"/>
      <c r="J294" s="101"/>
      <c r="K294" s="100"/>
      <c r="L294" s="100"/>
      <c r="M294" s="100"/>
      <c r="N294" s="101"/>
      <c r="O294" s="102"/>
      <c r="P294" s="101"/>
      <c r="Q294" s="26"/>
    </row>
    <row r="295" spans="2:17" x14ac:dyDescent="0.2">
      <c r="E295" s="103"/>
      <c r="F295" s="103"/>
    </row>
  </sheetData>
  <sheetProtection algorithmName="SHA-512" hashValue="HJlWsxLL/0tC95oNzq1y9qnz0NI+4nq8znPxP37lRkOisNfju6WBWbpld0aJJqglTxnroqPCqYhWtcz8Q7cG8w==" saltValue="Q91aKfiKUxEdVtb/blR/cw==" spinCount="100000" sheet="1" objects="1" scenarios="1"/>
  <mergeCells count="5">
    <mergeCell ref="O5:P5"/>
    <mergeCell ref="C8:D8"/>
    <mergeCell ref="F5:H5"/>
    <mergeCell ref="I5:J5"/>
    <mergeCell ref="L5:N5"/>
  </mergeCells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V588"/>
  <sheetViews>
    <sheetView showGridLines="0" zoomScale="70" zoomScaleNormal="70" workbookViewId="0">
      <selection activeCell="C2" sqref="C2"/>
    </sheetView>
  </sheetViews>
  <sheetFormatPr defaultColWidth="9.140625" defaultRowHeight="12.75" x14ac:dyDescent="0.2"/>
  <cols>
    <col min="1" max="2" width="3.5703125" style="26" customWidth="1"/>
    <col min="3" max="3" width="11.85546875" style="97" customWidth="1"/>
    <col min="4" max="4" width="58" style="97" customWidth="1"/>
    <col min="5" max="16" width="17.85546875" style="97" bestFit="1" customWidth="1"/>
    <col min="17" max="17" width="20.5703125" style="97" bestFit="1" customWidth="1"/>
    <col min="18" max="18" width="3.7109375" style="26" customWidth="1"/>
    <col min="19" max="19" width="3.85546875" style="26" customWidth="1"/>
    <col min="20" max="20" width="3.5703125" style="26" hidden="1" customWidth="1"/>
    <col min="21" max="21" width="17.7109375" style="97" hidden="1" customWidth="1"/>
    <col min="22" max="22" width="2.28515625" style="26" hidden="1" customWidth="1"/>
    <col min="23" max="23" width="12" style="26" customWidth="1"/>
    <col min="24" max="24" width="11.28515625" style="26" customWidth="1"/>
    <col min="25" max="16384" width="9.140625" style="26"/>
  </cols>
  <sheetData>
    <row r="1" spans="2:22" x14ac:dyDescent="0.2">
      <c r="C1" s="95"/>
      <c r="D1" s="96"/>
    </row>
    <row r="2" spans="2:22" ht="13.5" thickBot="1" x14ac:dyDescent="0.25">
      <c r="C2" s="27"/>
      <c r="D2" s="28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U2" s="29"/>
    </row>
    <row r="3" spans="2:22" s="106" customFormat="1" ht="14.25" thickTop="1" thickBot="1" x14ac:dyDescent="0.25">
      <c r="B3" s="33"/>
      <c r="C3" s="35"/>
      <c r="D3" s="35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39"/>
      <c r="S3" s="105"/>
      <c r="T3" s="33"/>
      <c r="U3" s="104"/>
      <c r="V3" s="39"/>
    </row>
    <row r="4" spans="2:22" s="106" customFormat="1" ht="19.5" thickBot="1" x14ac:dyDescent="0.25">
      <c r="B4" s="50"/>
      <c r="C4" s="52"/>
      <c r="D4" s="52"/>
      <c r="E4" s="178" t="s">
        <v>557</v>
      </c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80"/>
      <c r="R4" s="54"/>
      <c r="S4" s="105"/>
      <c r="T4" s="50"/>
      <c r="V4" s="54"/>
    </row>
    <row r="5" spans="2:22" s="106" customFormat="1" ht="17.25" customHeight="1" x14ac:dyDescent="0.2">
      <c r="B5" s="50"/>
      <c r="C5" s="52"/>
      <c r="D5" s="52"/>
      <c r="E5" s="107" t="s">
        <v>4</v>
      </c>
      <c r="F5" s="107" t="s">
        <v>15</v>
      </c>
      <c r="G5" s="107" t="s">
        <v>16</v>
      </c>
      <c r="H5" s="107" t="s">
        <v>17</v>
      </c>
      <c r="I5" s="107" t="s">
        <v>18</v>
      </c>
      <c r="J5" s="107" t="s">
        <v>19</v>
      </c>
      <c r="K5" s="107" t="s">
        <v>20</v>
      </c>
      <c r="L5" s="107" t="s">
        <v>21</v>
      </c>
      <c r="M5" s="107" t="s">
        <v>22</v>
      </c>
      <c r="N5" s="107" t="s">
        <v>23</v>
      </c>
      <c r="O5" s="107" t="s">
        <v>24</v>
      </c>
      <c r="P5" s="107" t="s">
        <v>25</v>
      </c>
      <c r="Q5" s="107" t="s">
        <v>26</v>
      </c>
      <c r="R5" s="54"/>
      <c r="S5" s="105"/>
      <c r="T5" s="50"/>
      <c r="U5" s="107" t="s">
        <v>6</v>
      </c>
      <c r="V5" s="54"/>
    </row>
    <row r="6" spans="2:22" s="112" customFormat="1" ht="13.5" thickBot="1" x14ac:dyDescent="0.3">
      <c r="B6" s="66"/>
      <c r="C6" s="108" t="s">
        <v>489</v>
      </c>
      <c r="D6" s="109" t="s">
        <v>27</v>
      </c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71"/>
      <c r="S6" s="111"/>
      <c r="T6" s="66"/>
      <c r="U6" s="110"/>
      <c r="V6" s="71"/>
    </row>
    <row r="7" spans="2:22" ht="15" customHeight="1" thickBot="1" x14ac:dyDescent="0.25">
      <c r="B7" s="113"/>
      <c r="C7" s="181" t="s">
        <v>31</v>
      </c>
      <c r="D7" s="182"/>
      <c r="E7" s="114">
        <v>189010041.10000008</v>
      </c>
      <c r="F7" s="114">
        <v>222513467.93000004</v>
      </c>
      <c r="G7" s="114">
        <v>316843286.19000006</v>
      </c>
      <c r="H7" s="114">
        <v>792653064.24000061</v>
      </c>
      <c r="I7" s="114">
        <v>286137435.45999992</v>
      </c>
      <c r="J7" s="114">
        <v>306682909.24999988</v>
      </c>
      <c r="K7" s="114">
        <v>277461538.74000001</v>
      </c>
      <c r="L7" s="114">
        <v>243001285.54999998</v>
      </c>
      <c r="M7" s="114">
        <v>303764644.85999995</v>
      </c>
      <c r="N7" s="114">
        <v>286356069.15999997</v>
      </c>
      <c r="O7" s="114">
        <v>280478528.94999993</v>
      </c>
      <c r="P7" s="114">
        <v>0</v>
      </c>
      <c r="Q7" s="114">
        <f>SUM(Q8:Q290)</f>
        <v>3504902271.4299989</v>
      </c>
      <c r="R7" s="115"/>
      <c r="S7" s="116"/>
      <c r="T7" s="113"/>
      <c r="U7" s="114">
        <f>SUM(U8:U290)</f>
        <v>3504902271.4299989</v>
      </c>
      <c r="V7" s="115"/>
    </row>
    <row r="8" spans="2:22" ht="15" x14ac:dyDescent="0.25">
      <c r="B8" s="113"/>
      <c r="C8" s="164" t="s">
        <v>45</v>
      </c>
      <c r="D8" s="159" t="s">
        <v>265</v>
      </c>
      <c r="E8" s="119">
        <v>18686.75</v>
      </c>
      <c r="F8" s="119">
        <v>27003.390000000003</v>
      </c>
      <c r="G8" s="119">
        <v>37887.699999999997</v>
      </c>
      <c r="H8" s="119">
        <v>28583.969999999998</v>
      </c>
      <c r="I8" s="119">
        <v>33384.929999999993</v>
      </c>
      <c r="J8" s="119">
        <v>31503.039999999997</v>
      </c>
      <c r="K8" s="119">
        <v>31982.3</v>
      </c>
      <c r="L8" s="119">
        <v>26086.159999999996</v>
      </c>
      <c r="M8" s="119">
        <v>31261.929999999993</v>
      </c>
      <c r="N8" s="119">
        <v>31709.510000000006</v>
      </c>
      <c r="O8" s="119">
        <v>28990.639999999999</v>
      </c>
      <c r="P8" s="119">
        <v>0</v>
      </c>
      <c r="Q8" s="119">
        <f t="shared" ref="Q8:Q71" si="0">SUM(E8:P8)</f>
        <v>327080.32000000001</v>
      </c>
      <c r="R8" s="115"/>
      <c r="S8" s="116"/>
      <c r="T8" s="113"/>
      <c r="U8" s="119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327080.32000000001</v>
      </c>
      <c r="V8" s="115"/>
    </row>
    <row r="9" spans="2:22" ht="25.5" x14ac:dyDescent="0.25">
      <c r="B9" s="113"/>
      <c r="C9" s="165" t="s">
        <v>46</v>
      </c>
      <c r="D9" s="157" t="s">
        <v>266</v>
      </c>
      <c r="E9" s="119">
        <v>2880</v>
      </c>
      <c r="F9" s="119">
        <v>2880</v>
      </c>
      <c r="G9" s="119">
        <v>2880</v>
      </c>
      <c r="H9" s="119">
        <v>2880</v>
      </c>
      <c r="I9" s="119">
        <v>2880</v>
      </c>
      <c r="J9" s="119">
        <v>2405</v>
      </c>
      <c r="K9" s="119">
        <v>5305</v>
      </c>
      <c r="L9" s="119">
        <v>4220</v>
      </c>
      <c r="M9" s="119">
        <v>3280</v>
      </c>
      <c r="N9" s="119">
        <v>3780</v>
      </c>
      <c r="O9" s="119">
        <v>3780</v>
      </c>
      <c r="P9" s="119">
        <v>0</v>
      </c>
      <c r="Q9" s="119">
        <f t="shared" si="0"/>
        <v>37170</v>
      </c>
      <c r="R9" s="115"/>
      <c r="S9" s="116"/>
      <c r="T9" s="113"/>
      <c r="U9" s="119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37170</v>
      </c>
      <c r="V9" s="115"/>
    </row>
    <row r="10" spans="2:22" ht="15" x14ac:dyDescent="0.25">
      <c r="B10" s="113"/>
      <c r="C10" s="165" t="s">
        <v>47</v>
      </c>
      <c r="D10" s="157" t="s">
        <v>267</v>
      </c>
      <c r="E10" s="119">
        <v>64166.959999999992</v>
      </c>
      <c r="F10" s="119">
        <v>164401.06000000003</v>
      </c>
      <c r="G10" s="119">
        <v>124736.29000000004</v>
      </c>
      <c r="H10" s="119">
        <v>223595.63000000003</v>
      </c>
      <c r="I10" s="119">
        <v>171643.39999999997</v>
      </c>
      <c r="J10" s="119">
        <v>149503.51</v>
      </c>
      <c r="K10" s="119">
        <v>174237.80000000002</v>
      </c>
      <c r="L10" s="119">
        <v>170009.65000000002</v>
      </c>
      <c r="M10" s="119">
        <v>132459.75000000003</v>
      </c>
      <c r="N10" s="119">
        <v>201858.70999999993</v>
      </c>
      <c r="O10" s="119">
        <v>151594.72</v>
      </c>
      <c r="P10" s="119">
        <v>0</v>
      </c>
      <c r="Q10" s="119">
        <f t="shared" si="0"/>
        <v>1728207.4800000002</v>
      </c>
      <c r="R10" s="115"/>
      <c r="S10" s="116"/>
      <c r="T10" s="113"/>
      <c r="U10" s="119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1728207.4800000002</v>
      </c>
      <c r="V10" s="115"/>
    </row>
    <row r="11" spans="2:22" ht="15" x14ac:dyDescent="0.25">
      <c r="B11" s="113"/>
      <c r="C11" s="165" t="s">
        <v>48</v>
      </c>
      <c r="D11" s="157" t="s">
        <v>268</v>
      </c>
      <c r="E11" s="119">
        <v>13903.6</v>
      </c>
      <c r="F11" s="119">
        <v>21734.860000000004</v>
      </c>
      <c r="G11" s="119">
        <v>36639.869999999995</v>
      </c>
      <c r="H11" s="119">
        <v>34710.18</v>
      </c>
      <c r="I11" s="119">
        <v>26757.090000000004</v>
      </c>
      <c r="J11" s="119">
        <v>26651.419999999995</v>
      </c>
      <c r="K11" s="119">
        <v>44336.14</v>
      </c>
      <c r="L11" s="119">
        <v>127141.45</v>
      </c>
      <c r="M11" s="119">
        <v>25136.679999999997</v>
      </c>
      <c r="N11" s="119">
        <v>36615.919999999991</v>
      </c>
      <c r="O11" s="119">
        <v>28978.69</v>
      </c>
      <c r="P11" s="119">
        <v>0</v>
      </c>
      <c r="Q11" s="119">
        <f t="shared" si="0"/>
        <v>422605.89999999997</v>
      </c>
      <c r="R11" s="115"/>
      <c r="S11" s="116"/>
      <c r="T11" s="113"/>
      <c r="U11" s="119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422605.89999999997</v>
      </c>
      <c r="V11" s="115"/>
    </row>
    <row r="12" spans="2:22" ht="15" x14ac:dyDescent="0.25">
      <c r="B12" s="113"/>
      <c r="C12" s="165" t="s">
        <v>49</v>
      </c>
      <c r="D12" s="157" t="s">
        <v>269</v>
      </c>
      <c r="E12" s="119">
        <v>112584.58000000002</v>
      </c>
      <c r="F12" s="119">
        <v>107945.07000000004</v>
      </c>
      <c r="G12" s="119">
        <v>148449.06999999995</v>
      </c>
      <c r="H12" s="119">
        <v>148790.52000000002</v>
      </c>
      <c r="I12" s="119">
        <v>161453.52999999997</v>
      </c>
      <c r="J12" s="119">
        <v>159210.55999999985</v>
      </c>
      <c r="K12" s="119">
        <v>148599.26999999999</v>
      </c>
      <c r="L12" s="119">
        <v>138223.69999999998</v>
      </c>
      <c r="M12" s="119">
        <v>106191.36999999998</v>
      </c>
      <c r="N12" s="119">
        <v>134639.70999999996</v>
      </c>
      <c r="O12" s="119">
        <v>125282.70999999993</v>
      </c>
      <c r="P12" s="119">
        <v>0</v>
      </c>
      <c r="Q12" s="119">
        <f t="shared" si="0"/>
        <v>1491370.0899999996</v>
      </c>
      <c r="R12" s="115"/>
      <c r="S12" s="116"/>
      <c r="T12" s="113"/>
      <c r="U12" s="119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1491370.0899999996</v>
      </c>
      <c r="V12" s="115"/>
    </row>
    <row r="13" spans="2:22" ht="15" x14ac:dyDescent="0.25">
      <c r="B13" s="113"/>
      <c r="C13" s="165" t="s">
        <v>559</v>
      </c>
      <c r="D13" s="157" t="s">
        <v>589</v>
      </c>
      <c r="E13" s="119">
        <v>0</v>
      </c>
      <c r="F13" s="119">
        <v>0</v>
      </c>
      <c r="G13" s="119">
        <v>0</v>
      </c>
      <c r="H13" s="119">
        <v>0</v>
      </c>
      <c r="I13" s="119">
        <v>0</v>
      </c>
      <c r="J13" s="119">
        <v>0</v>
      </c>
      <c r="K13" s="119">
        <v>0</v>
      </c>
      <c r="L13" s="119">
        <v>0</v>
      </c>
      <c r="M13" s="119">
        <v>0</v>
      </c>
      <c r="N13" s="119">
        <v>0</v>
      </c>
      <c r="O13" s="119">
        <v>0</v>
      </c>
      <c r="P13" s="119">
        <v>0</v>
      </c>
      <c r="Q13" s="119">
        <f t="shared" si="0"/>
        <v>0</v>
      </c>
      <c r="R13" s="115"/>
      <c r="S13" s="116"/>
      <c r="T13" s="113"/>
      <c r="U13" s="119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0</v>
      </c>
      <c r="V13" s="115"/>
    </row>
    <row r="14" spans="2:22" ht="25.5" x14ac:dyDescent="0.25">
      <c r="B14" s="113"/>
      <c r="C14" s="165" t="s">
        <v>50</v>
      </c>
      <c r="D14" s="157" t="s">
        <v>270</v>
      </c>
      <c r="E14" s="119">
        <v>32892.01</v>
      </c>
      <c r="F14" s="119">
        <v>48316.1</v>
      </c>
      <c r="G14" s="119">
        <v>87331.57</v>
      </c>
      <c r="H14" s="119">
        <v>93618.599999999991</v>
      </c>
      <c r="I14" s="119">
        <v>55700.639999999999</v>
      </c>
      <c r="J14" s="119">
        <v>58830.23000000001</v>
      </c>
      <c r="K14" s="119">
        <v>96175.650000000009</v>
      </c>
      <c r="L14" s="119">
        <v>55743.19</v>
      </c>
      <c r="M14" s="119">
        <v>119000.47</v>
      </c>
      <c r="N14" s="119">
        <v>122827.23999999996</v>
      </c>
      <c r="O14" s="119">
        <v>128691.09</v>
      </c>
      <c r="P14" s="119">
        <v>0</v>
      </c>
      <c r="Q14" s="119">
        <f t="shared" si="0"/>
        <v>899126.78999999992</v>
      </c>
      <c r="R14" s="115"/>
      <c r="S14" s="116"/>
      <c r="T14" s="113"/>
      <c r="U14" s="119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899126.78999999992</v>
      </c>
      <c r="V14" s="115"/>
    </row>
    <row r="15" spans="2:22" ht="15" x14ac:dyDescent="0.25">
      <c r="B15" s="113"/>
      <c r="C15" s="165" t="s">
        <v>51</v>
      </c>
      <c r="D15" s="157" t="s">
        <v>271</v>
      </c>
      <c r="E15" s="119">
        <v>43267.249999999993</v>
      </c>
      <c r="F15" s="119">
        <v>51885.94</v>
      </c>
      <c r="G15" s="119">
        <v>53953.820000000007</v>
      </c>
      <c r="H15" s="119">
        <v>122232.95999999999</v>
      </c>
      <c r="I15" s="119">
        <v>44038.469999999987</v>
      </c>
      <c r="J15" s="119">
        <v>75007.040000000008</v>
      </c>
      <c r="K15" s="119">
        <v>67148.750000000015</v>
      </c>
      <c r="L15" s="119">
        <v>62163.859999999993</v>
      </c>
      <c r="M15" s="119">
        <v>57826.639999999985</v>
      </c>
      <c r="N15" s="119">
        <v>90182.969999999987</v>
      </c>
      <c r="O15" s="119">
        <v>67087.439999999973</v>
      </c>
      <c r="P15" s="119">
        <v>0</v>
      </c>
      <c r="Q15" s="119">
        <f t="shared" si="0"/>
        <v>734795.1399999999</v>
      </c>
      <c r="R15" s="115"/>
      <c r="S15" s="116"/>
      <c r="T15" s="113"/>
      <c r="U15" s="119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734795.1399999999</v>
      </c>
      <c r="V15" s="115"/>
    </row>
    <row r="16" spans="2:22" ht="15" x14ac:dyDescent="0.25">
      <c r="B16" s="113"/>
      <c r="C16" s="165" t="s">
        <v>52</v>
      </c>
      <c r="D16" s="157" t="s">
        <v>272</v>
      </c>
      <c r="E16" s="119">
        <v>0</v>
      </c>
      <c r="F16" s="119">
        <v>0</v>
      </c>
      <c r="G16" s="119">
        <v>15000</v>
      </c>
      <c r="H16" s="119">
        <v>27094.309999999998</v>
      </c>
      <c r="I16" s="119">
        <v>8648.07</v>
      </c>
      <c r="J16" s="119">
        <v>0</v>
      </c>
      <c r="K16" s="119">
        <v>15381.24</v>
      </c>
      <c r="L16" s="119">
        <v>38550.28</v>
      </c>
      <c r="M16" s="119">
        <v>38000.28</v>
      </c>
      <c r="N16" s="119">
        <v>0</v>
      </c>
      <c r="O16" s="119">
        <v>74550.559999999998</v>
      </c>
      <c r="P16" s="119">
        <v>0</v>
      </c>
      <c r="Q16" s="119">
        <f t="shared" si="0"/>
        <v>217224.74</v>
      </c>
      <c r="R16" s="115"/>
      <c r="S16" s="116"/>
      <c r="T16" s="113"/>
      <c r="U16" s="119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217224.74</v>
      </c>
      <c r="V16" s="115"/>
    </row>
    <row r="17" spans="2:22" ht="15" x14ac:dyDescent="0.25">
      <c r="B17" s="113"/>
      <c r="C17" s="165" t="s">
        <v>53</v>
      </c>
      <c r="D17" s="157" t="s">
        <v>273</v>
      </c>
      <c r="E17" s="119">
        <v>59450.61</v>
      </c>
      <c r="F17" s="119">
        <v>99478.13</v>
      </c>
      <c r="G17" s="119">
        <v>144275.96000000002</v>
      </c>
      <c r="H17" s="119">
        <v>148527.80999999997</v>
      </c>
      <c r="I17" s="119">
        <v>112145.42000000001</v>
      </c>
      <c r="J17" s="119">
        <v>234420.15999999997</v>
      </c>
      <c r="K17" s="119">
        <v>76701.62999999999</v>
      </c>
      <c r="L17" s="119">
        <v>164665.03</v>
      </c>
      <c r="M17" s="119">
        <v>181076.45999999996</v>
      </c>
      <c r="N17" s="119">
        <v>113663.29000000004</v>
      </c>
      <c r="O17" s="119">
        <v>101236.52</v>
      </c>
      <c r="P17" s="119">
        <v>0</v>
      </c>
      <c r="Q17" s="119">
        <f t="shared" si="0"/>
        <v>1435641.02</v>
      </c>
      <c r="R17" s="115"/>
      <c r="S17" s="116"/>
      <c r="T17" s="113"/>
      <c r="U17" s="119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1435641.02</v>
      </c>
      <c r="V17" s="115"/>
    </row>
    <row r="18" spans="2:22" ht="25.5" x14ac:dyDescent="0.25">
      <c r="B18" s="113"/>
      <c r="C18" s="165" t="s">
        <v>54</v>
      </c>
      <c r="D18" s="157" t="s">
        <v>274</v>
      </c>
      <c r="E18" s="119">
        <v>168696.99000000002</v>
      </c>
      <c r="F18" s="119">
        <v>368135.94999999995</v>
      </c>
      <c r="G18" s="119">
        <v>409266.68</v>
      </c>
      <c r="H18" s="119">
        <v>357617.69000000006</v>
      </c>
      <c r="I18" s="119">
        <v>490275.01999999984</v>
      </c>
      <c r="J18" s="119">
        <v>415880.59999999992</v>
      </c>
      <c r="K18" s="119">
        <v>1046299.25</v>
      </c>
      <c r="L18" s="119">
        <v>335439.64999999997</v>
      </c>
      <c r="M18" s="119">
        <v>386644.95</v>
      </c>
      <c r="N18" s="119">
        <v>559068.07999999996</v>
      </c>
      <c r="O18" s="119">
        <v>418501.91</v>
      </c>
      <c r="P18" s="119">
        <v>0</v>
      </c>
      <c r="Q18" s="119">
        <f t="shared" si="0"/>
        <v>4955826.7699999996</v>
      </c>
      <c r="R18" s="115"/>
      <c r="S18" s="116"/>
      <c r="T18" s="113"/>
      <c r="U18" s="119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4955826.7699999996</v>
      </c>
      <c r="V18" s="115"/>
    </row>
    <row r="19" spans="2:22" ht="15" x14ac:dyDescent="0.25">
      <c r="B19" s="113"/>
      <c r="C19" s="165" t="s">
        <v>55</v>
      </c>
      <c r="D19" s="157" t="s">
        <v>275</v>
      </c>
      <c r="E19" s="119">
        <v>295133.45999999996</v>
      </c>
      <c r="F19" s="119">
        <v>407857.10000000003</v>
      </c>
      <c r="G19" s="119">
        <v>553338.51000000013</v>
      </c>
      <c r="H19" s="119">
        <v>405889.86000000004</v>
      </c>
      <c r="I19" s="119">
        <v>457278.99</v>
      </c>
      <c r="J19" s="119">
        <v>409328.61999999988</v>
      </c>
      <c r="K19" s="119">
        <v>445391.14</v>
      </c>
      <c r="L19" s="119">
        <v>448446.44</v>
      </c>
      <c r="M19" s="119">
        <v>531011.71</v>
      </c>
      <c r="N19" s="119">
        <v>617594.95999999985</v>
      </c>
      <c r="O19" s="119">
        <v>450428.07000000007</v>
      </c>
      <c r="P19" s="119">
        <v>0</v>
      </c>
      <c r="Q19" s="119">
        <f t="shared" si="0"/>
        <v>5021698.8600000003</v>
      </c>
      <c r="R19" s="115"/>
      <c r="S19" s="116"/>
      <c r="T19" s="113"/>
      <c r="U19" s="119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5021698.8600000003</v>
      </c>
      <c r="V19" s="115"/>
    </row>
    <row r="20" spans="2:22" ht="15" x14ac:dyDescent="0.25">
      <c r="B20" s="113"/>
      <c r="C20" s="165" t="s">
        <v>56</v>
      </c>
      <c r="D20" s="157" t="s">
        <v>276</v>
      </c>
      <c r="E20" s="119">
        <v>225517.49000000002</v>
      </c>
      <c r="F20" s="119">
        <v>324646.25999999995</v>
      </c>
      <c r="G20" s="119">
        <v>438512.2</v>
      </c>
      <c r="H20" s="119">
        <v>437021.4099999998</v>
      </c>
      <c r="I20" s="119">
        <v>434339.92999999993</v>
      </c>
      <c r="J20" s="119">
        <v>443212.53000000009</v>
      </c>
      <c r="K20" s="119">
        <v>461415.99999999994</v>
      </c>
      <c r="L20" s="119">
        <v>283589.79000000004</v>
      </c>
      <c r="M20" s="119">
        <v>592936.4800000001</v>
      </c>
      <c r="N20" s="119">
        <v>3047968.77</v>
      </c>
      <c r="O20" s="119">
        <v>394531.84000000003</v>
      </c>
      <c r="P20" s="119">
        <v>0</v>
      </c>
      <c r="Q20" s="119">
        <f t="shared" si="0"/>
        <v>7083692.6999999993</v>
      </c>
      <c r="R20" s="115"/>
      <c r="S20" s="116"/>
      <c r="T20" s="113"/>
      <c r="U20" s="119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7083692.6999999993</v>
      </c>
      <c r="V20" s="115"/>
    </row>
    <row r="21" spans="2:22" ht="25.5" x14ac:dyDescent="0.25">
      <c r="B21" s="113"/>
      <c r="C21" s="165" t="s">
        <v>57</v>
      </c>
      <c r="D21" s="157" t="s">
        <v>277</v>
      </c>
      <c r="E21" s="119">
        <v>11008.730000000003</v>
      </c>
      <c r="F21" s="119">
        <v>10638.670000000002</v>
      </c>
      <c r="G21" s="119">
        <v>8885.9699999999993</v>
      </c>
      <c r="H21" s="119">
        <v>9295.5099999999984</v>
      </c>
      <c r="I21" s="119">
        <v>9555.880000000001</v>
      </c>
      <c r="J21" s="119">
        <v>11662.220000000001</v>
      </c>
      <c r="K21" s="119">
        <v>9155.1799999999985</v>
      </c>
      <c r="L21" s="119">
        <v>9401.989999999998</v>
      </c>
      <c r="M21" s="119">
        <v>8368.68</v>
      </c>
      <c r="N21" s="119">
        <v>8571.2799999999988</v>
      </c>
      <c r="O21" s="119">
        <v>8431.59</v>
      </c>
      <c r="P21" s="119">
        <v>0</v>
      </c>
      <c r="Q21" s="119">
        <f t="shared" si="0"/>
        <v>104975.69999999998</v>
      </c>
      <c r="R21" s="115"/>
      <c r="S21" s="116"/>
      <c r="T21" s="113"/>
      <c r="U21" s="119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104975.69999999998</v>
      </c>
      <c r="V21" s="115"/>
    </row>
    <row r="22" spans="2:22" ht="15" x14ac:dyDescent="0.25">
      <c r="B22" s="113"/>
      <c r="C22" s="165" t="s">
        <v>58</v>
      </c>
      <c r="D22" s="157" t="s">
        <v>278</v>
      </c>
      <c r="E22" s="119">
        <v>0</v>
      </c>
      <c r="F22" s="119">
        <v>5152.55</v>
      </c>
      <c r="G22" s="119">
        <v>4420.6299999999992</v>
      </c>
      <c r="H22" s="119">
        <v>2905.02</v>
      </c>
      <c r="I22" s="119">
        <v>4362.6499999999996</v>
      </c>
      <c r="J22" s="119">
        <v>5207.7999999999993</v>
      </c>
      <c r="K22" s="119">
        <v>5707.68</v>
      </c>
      <c r="L22" s="119">
        <v>3156.75</v>
      </c>
      <c r="M22" s="119">
        <v>4265.78</v>
      </c>
      <c r="N22" s="119">
        <v>4459.53</v>
      </c>
      <c r="O22" s="119">
        <v>6700.48</v>
      </c>
      <c r="P22" s="119">
        <v>0</v>
      </c>
      <c r="Q22" s="119">
        <f t="shared" si="0"/>
        <v>46338.869999999995</v>
      </c>
      <c r="R22" s="115"/>
      <c r="S22" s="116"/>
      <c r="T22" s="113"/>
      <c r="U22" s="119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46338.869999999995</v>
      </c>
      <c r="V22" s="115"/>
    </row>
    <row r="23" spans="2:22" ht="15" x14ac:dyDescent="0.25">
      <c r="B23" s="113"/>
      <c r="C23" s="165" t="s">
        <v>59</v>
      </c>
      <c r="D23" s="157" t="s">
        <v>279</v>
      </c>
      <c r="E23" s="119">
        <v>46666.02</v>
      </c>
      <c r="F23" s="119">
        <v>77125.959999999992</v>
      </c>
      <c r="G23" s="119">
        <v>66467.09</v>
      </c>
      <c r="H23" s="119">
        <v>83954.57</v>
      </c>
      <c r="I23" s="119">
        <v>121579.18000000004</v>
      </c>
      <c r="J23" s="119">
        <v>125522.62</v>
      </c>
      <c r="K23" s="119">
        <v>75965.41</v>
      </c>
      <c r="L23" s="119">
        <v>69822.37999999999</v>
      </c>
      <c r="M23" s="119">
        <v>83757.38</v>
      </c>
      <c r="N23" s="119">
        <v>87823.510000000024</v>
      </c>
      <c r="O23" s="119">
        <v>89859.23000000001</v>
      </c>
      <c r="P23" s="119">
        <v>0</v>
      </c>
      <c r="Q23" s="119">
        <f t="shared" si="0"/>
        <v>928543.35000000009</v>
      </c>
      <c r="R23" s="115"/>
      <c r="S23" s="116"/>
      <c r="T23" s="113"/>
      <c r="U23" s="119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928543.35000000009</v>
      </c>
      <c r="V23" s="115"/>
    </row>
    <row r="24" spans="2:22" ht="15" x14ac:dyDescent="0.25">
      <c r="B24" s="113"/>
      <c r="C24" s="165" t="s">
        <v>60</v>
      </c>
      <c r="D24" s="157" t="s">
        <v>280</v>
      </c>
      <c r="E24" s="119">
        <v>0</v>
      </c>
      <c r="F24" s="119">
        <v>35630</v>
      </c>
      <c r="G24" s="119">
        <v>47460</v>
      </c>
      <c r="H24" s="119">
        <v>74873.84</v>
      </c>
      <c r="I24" s="119">
        <v>43630</v>
      </c>
      <c r="J24" s="119">
        <v>21237.09</v>
      </c>
      <c r="K24" s="119">
        <v>80766.2</v>
      </c>
      <c r="L24" s="119">
        <v>49081.83</v>
      </c>
      <c r="M24" s="119">
        <v>26733.74</v>
      </c>
      <c r="N24" s="119">
        <v>45190.5</v>
      </c>
      <c r="O24" s="119">
        <v>49108.380000000005</v>
      </c>
      <c r="P24" s="119">
        <v>0</v>
      </c>
      <c r="Q24" s="119">
        <f t="shared" si="0"/>
        <v>473711.58</v>
      </c>
      <c r="R24" s="115"/>
      <c r="S24" s="116"/>
      <c r="T24" s="113"/>
      <c r="U24" s="119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473711.58</v>
      </c>
      <c r="V24" s="115"/>
    </row>
    <row r="25" spans="2:22" ht="15" x14ac:dyDescent="0.25">
      <c r="B25" s="113"/>
      <c r="C25" s="165" t="s">
        <v>61</v>
      </c>
      <c r="D25" s="157" t="s">
        <v>281</v>
      </c>
      <c r="E25" s="119">
        <v>27500.77</v>
      </c>
      <c r="F25" s="119">
        <v>36281.279999999999</v>
      </c>
      <c r="G25" s="119">
        <v>30143.120000000006</v>
      </c>
      <c r="H25" s="119">
        <v>33598.450000000004</v>
      </c>
      <c r="I25" s="119">
        <v>34857.58</v>
      </c>
      <c r="J25" s="119">
        <v>36986.6</v>
      </c>
      <c r="K25" s="119">
        <v>34862.450000000004</v>
      </c>
      <c r="L25" s="119">
        <v>31626.720000000001</v>
      </c>
      <c r="M25" s="119">
        <v>34470.270000000004</v>
      </c>
      <c r="N25" s="119">
        <v>32303.640000000003</v>
      </c>
      <c r="O25" s="119">
        <v>31811.530000000002</v>
      </c>
      <c r="P25" s="119">
        <v>0</v>
      </c>
      <c r="Q25" s="119">
        <f t="shared" si="0"/>
        <v>364442.41000000009</v>
      </c>
      <c r="R25" s="115"/>
      <c r="S25" s="116"/>
      <c r="T25" s="113"/>
      <c r="U25" s="119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364442.41000000009</v>
      </c>
      <c r="V25" s="115"/>
    </row>
    <row r="26" spans="2:22" ht="15" x14ac:dyDescent="0.25">
      <c r="B26" s="113"/>
      <c r="C26" s="165" t="s">
        <v>62</v>
      </c>
      <c r="D26" s="157" t="s">
        <v>282</v>
      </c>
      <c r="E26" s="119">
        <v>0</v>
      </c>
      <c r="F26" s="119">
        <v>2550</v>
      </c>
      <c r="G26" s="119">
        <v>2900</v>
      </c>
      <c r="H26" s="119">
        <v>2900</v>
      </c>
      <c r="I26" s="119">
        <v>2390</v>
      </c>
      <c r="J26" s="119">
        <v>2890</v>
      </c>
      <c r="K26" s="119">
        <v>3080</v>
      </c>
      <c r="L26" s="119">
        <v>1700</v>
      </c>
      <c r="M26" s="119">
        <v>2390</v>
      </c>
      <c r="N26" s="119">
        <v>2790</v>
      </c>
      <c r="O26" s="119">
        <v>2100</v>
      </c>
      <c r="P26" s="119">
        <v>0</v>
      </c>
      <c r="Q26" s="119">
        <f t="shared" si="0"/>
        <v>25690</v>
      </c>
      <c r="R26" s="115"/>
      <c r="S26" s="116"/>
      <c r="T26" s="113"/>
      <c r="U26" s="119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25690</v>
      </c>
      <c r="V26" s="115"/>
    </row>
    <row r="27" spans="2:22" ht="15" x14ac:dyDescent="0.25">
      <c r="B27" s="113"/>
      <c r="C27" s="165" t="s">
        <v>63</v>
      </c>
      <c r="D27" s="157" t="s">
        <v>283</v>
      </c>
      <c r="E27" s="119">
        <v>0</v>
      </c>
      <c r="F27" s="119">
        <v>0</v>
      </c>
      <c r="G27" s="119">
        <v>0</v>
      </c>
      <c r="H27" s="119">
        <v>0</v>
      </c>
      <c r="I27" s="119">
        <v>0</v>
      </c>
      <c r="J27" s="119">
        <v>0</v>
      </c>
      <c r="K27" s="119">
        <v>0</v>
      </c>
      <c r="L27" s="119">
        <v>0</v>
      </c>
      <c r="M27" s="119">
        <v>0</v>
      </c>
      <c r="N27" s="119">
        <v>0</v>
      </c>
      <c r="O27" s="119">
        <v>0</v>
      </c>
      <c r="P27" s="119">
        <v>0</v>
      </c>
      <c r="Q27" s="119">
        <f t="shared" si="0"/>
        <v>0</v>
      </c>
      <c r="R27" s="115"/>
      <c r="S27" s="116"/>
      <c r="T27" s="113"/>
      <c r="U27" s="119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0</v>
      </c>
      <c r="V27" s="115"/>
    </row>
    <row r="28" spans="2:22" ht="15" x14ac:dyDescent="0.25">
      <c r="B28" s="113"/>
      <c r="C28" s="165" t="s">
        <v>64</v>
      </c>
      <c r="D28" s="157" t="s">
        <v>284</v>
      </c>
      <c r="E28" s="119">
        <v>0</v>
      </c>
      <c r="F28" s="119">
        <v>635708.26</v>
      </c>
      <c r="G28" s="119">
        <v>751622.30000000016</v>
      </c>
      <c r="H28" s="119">
        <v>693665.28000000003</v>
      </c>
      <c r="I28" s="119">
        <v>693665.28000000014</v>
      </c>
      <c r="J28" s="119">
        <v>693665.28000000003</v>
      </c>
      <c r="K28" s="119">
        <v>693665.28000000003</v>
      </c>
      <c r="L28" s="119">
        <v>693665.28000000026</v>
      </c>
      <c r="M28" s="119">
        <v>693665.28000000003</v>
      </c>
      <c r="N28" s="119">
        <v>693665.28000000014</v>
      </c>
      <c r="O28" s="119">
        <v>693665.28000000003</v>
      </c>
      <c r="P28" s="119">
        <v>0</v>
      </c>
      <c r="Q28" s="119">
        <f t="shared" si="0"/>
        <v>6936652.8000000017</v>
      </c>
      <c r="R28" s="115"/>
      <c r="S28" s="116"/>
      <c r="T28" s="113"/>
      <c r="U28" s="119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6936652.8000000017</v>
      </c>
      <c r="V28" s="115"/>
    </row>
    <row r="29" spans="2:22" ht="15" x14ac:dyDescent="0.25">
      <c r="B29" s="113"/>
      <c r="C29" s="165" t="s">
        <v>65</v>
      </c>
      <c r="D29" s="157" t="s">
        <v>285</v>
      </c>
      <c r="E29" s="119">
        <v>575496.42999999993</v>
      </c>
      <c r="F29" s="119">
        <v>1339720.5499999998</v>
      </c>
      <c r="G29" s="119">
        <v>1393905.47</v>
      </c>
      <c r="H29" s="119">
        <v>1382091.9100000001</v>
      </c>
      <c r="I29" s="119">
        <v>1332238.0199999998</v>
      </c>
      <c r="J29" s="119">
        <v>1505576.6700000002</v>
      </c>
      <c r="K29" s="119">
        <v>1533294.89</v>
      </c>
      <c r="L29" s="119">
        <v>1559946.3800000001</v>
      </c>
      <c r="M29" s="119">
        <v>1446408.1700000002</v>
      </c>
      <c r="N29" s="119">
        <v>1706264.3300000003</v>
      </c>
      <c r="O29" s="119">
        <v>1621510.9200000002</v>
      </c>
      <c r="P29" s="119">
        <v>0</v>
      </c>
      <c r="Q29" s="119">
        <f t="shared" si="0"/>
        <v>15396453.74</v>
      </c>
      <c r="R29" s="115"/>
      <c r="S29" s="116"/>
      <c r="T29" s="113"/>
      <c r="U29" s="119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15396453.74</v>
      </c>
      <c r="V29" s="115"/>
    </row>
    <row r="30" spans="2:22" ht="15" x14ac:dyDescent="0.25">
      <c r="B30" s="113"/>
      <c r="C30" s="165" t="s">
        <v>66</v>
      </c>
      <c r="D30" s="157" t="s">
        <v>286</v>
      </c>
      <c r="E30" s="119">
        <v>135168.82999999996</v>
      </c>
      <c r="F30" s="119">
        <v>233140.39</v>
      </c>
      <c r="G30" s="119">
        <v>409285.20999999996</v>
      </c>
      <c r="H30" s="119">
        <v>348713.46</v>
      </c>
      <c r="I30" s="119">
        <v>183700.85</v>
      </c>
      <c r="J30" s="119">
        <v>329440.62</v>
      </c>
      <c r="K30" s="119">
        <v>501479.26000000007</v>
      </c>
      <c r="L30" s="119">
        <v>175072.63000000006</v>
      </c>
      <c r="M30" s="119">
        <v>277858.97000000003</v>
      </c>
      <c r="N30" s="119">
        <v>845423.51</v>
      </c>
      <c r="O30" s="119">
        <v>508041.73999999993</v>
      </c>
      <c r="P30" s="119">
        <v>0</v>
      </c>
      <c r="Q30" s="119">
        <f t="shared" si="0"/>
        <v>3947325.47</v>
      </c>
      <c r="R30" s="115"/>
      <c r="S30" s="116"/>
      <c r="T30" s="113"/>
      <c r="U30" s="119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3947325.47</v>
      </c>
      <c r="V30" s="115"/>
    </row>
    <row r="31" spans="2:22" ht="15" x14ac:dyDescent="0.25">
      <c r="B31" s="113"/>
      <c r="C31" s="165" t="s">
        <v>67</v>
      </c>
      <c r="D31" s="157" t="s">
        <v>287</v>
      </c>
      <c r="E31" s="119">
        <v>0</v>
      </c>
      <c r="F31" s="119">
        <v>611.04999999999995</v>
      </c>
      <c r="G31" s="119">
        <v>2430.8199999999997</v>
      </c>
      <c r="H31" s="119">
        <v>4003.46</v>
      </c>
      <c r="I31" s="119">
        <v>1017.19</v>
      </c>
      <c r="J31" s="119">
        <v>8583.48</v>
      </c>
      <c r="K31" s="119">
        <v>430048.51</v>
      </c>
      <c r="L31" s="119">
        <v>9192.73</v>
      </c>
      <c r="M31" s="119">
        <v>33759.879999999997</v>
      </c>
      <c r="N31" s="119">
        <v>11460.800000000001</v>
      </c>
      <c r="O31" s="119">
        <v>21196.639999999999</v>
      </c>
      <c r="P31" s="119">
        <v>0</v>
      </c>
      <c r="Q31" s="119">
        <f t="shared" si="0"/>
        <v>522304.56</v>
      </c>
      <c r="R31" s="115"/>
      <c r="S31" s="116"/>
      <c r="T31" s="113"/>
      <c r="U31" s="119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522304.56</v>
      </c>
      <c r="V31" s="115"/>
    </row>
    <row r="32" spans="2:22" ht="25.5" x14ac:dyDescent="0.25">
      <c r="B32" s="113"/>
      <c r="C32" s="165" t="s">
        <v>68</v>
      </c>
      <c r="D32" s="157" t="s">
        <v>288</v>
      </c>
      <c r="E32" s="119">
        <v>0</v>
      </c>
      <c r="F32" s="119">
        <v>0</v>
      </c>
      <c r="G32" s="119">
        <v>0</v>
      </c>
      <c r="H32" s="119">
        <v>0</v>
      </c>
      <c r="I32" s="119">
        <v>0</v>
      </c>
      <c r="J32" s="119">
        <v>0</v>
      </c>
      <c r="K32" s="119">
        <v>0</v>
      </c>
      <c r="L32" s="119">
        <v>0</v>
      </c>
      <c r="M32" s="119">
        <v>0</v>
      </c>
      <c r="N32" s="119">
        <v>0</v>
      </c>
      <c r="O32" s="119">
        <v>2400</v>
      </c>
      <c r="P32" s="119">
        <v>0</v>
      </c>
      <c r="Q32" s="119">
        <f t="shared" si="0"/>
        <v>2400</v>
      </c>
      <c r="R32" s="115"/>
      <c r="S32" s="116"/>
      <c r="T32" s="113"/>
      <c r="U32" s="119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2400</v>
      </c>
      <c r="V32" s="115"/>
    </row>
    <row r="33" spans="2:22" ht="15" x14ac:dyDescent="0.25">
      <c r="B33" s="113"/>
      <c r="C33" s="165" t="s">
        <v>491</v>
      </c>
      <c r="D33" s="157" t="s">
        <v>492</v>
      </c>
      <c r="E33" s="119">
        <v>0</v>
      </c>
      <c r="F33" s="119">
        <v>0</v>
      </c>
      <c r="G33" s="119">
        <v>0</v>
      </c>
      <c r="H33" s="119">
        <v>0</v>
      </c>
      <c r="I33" s="119">
        <v>0</v>
      </c>
      <c r="J33" s="119">
        <v>0</v>
      </c>
      <c r="K33" s="119">
        <v>0</v>
      </c>
      <c r="L33" s="119">
        <v>0</v>
      </c>
      <c r="M33" s="119">
        <v>0</v>
      </c>
      <c r="N33" s="119">
        <v>0</v>
      </c>
      <c r="O33" s="119">
        <v>0</v>
      </c>
      <c r="P33" s="119">
        <v>0</v>
      </c>
      <c r="Q33" s="119">
        <f t="shared" si="0"/>
        <v>0</v>
      </c>
      <c r="R33" s="115"/>
      <c r="S33" s="116"/>
      <c r="T33" s="113"/>
      <c r="U33" s="119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0</v>
      </c>
      <c r="V33" s="115"/>
    </row>
    <row r="34" spans="2:22" ht="15" x14ac:dyDescent="0.25">
      <c r="B34" s="113"/>
      <c r="C34" s="165" t="s">
        <v>69</v>
      </c>
      <c r="D34" s="157" t="s">
        <v>289</v>
      </c>
      <c r="E34" s="119">
        <v>56477.81</v>
      </c>
      <c r="F34" s="119">
        <v>185381.63000000003</v>
      </c>
      <c r="G34" s="119">
        <v>176985.56</v>
      </c>
      <c r="H34" s="119">
        <v>201153.84999999998</v>
      </c>
      <c r="I34" s="119">
        <v>154379.16999999998</v>
      </c>
      <c r="J34" s="119">
        <v>238890.41</v>
      </c>
      <c r="K34" s="119">
        <v>2411074.5400000005</v>
      </c>
      <c r="L34" s="119">
        <v>308035.88</v>
      </c>
      <c r="M34" s="119">
        <v>141815.25999999998</v>
      </c>
      <c r="N34" s="119">
        <v>267475.22000000003</v>
      </c>
      <c r="O34" s="119">
        <v>922421.30999999994</v>
      </c>
      <c r="P34" s="119">
        <v>0</v>
      </c>
      <c r="Q34" s="119">
        <f t="shared" si="0"/>
        <v>5064090.6400000006</v>
      </c>
      <c r="R34" s="115"/>
      <c r="S34" s="116"/>
      <c r="T34" s="113"/>
      <c r="U34" s="119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5064090.6400000006</v>
      </c>
      <c r="V34" s="115"/>
    </row>
    <row r="35" spans="2:22" ht="15" x14ac:dyDescent="0.25">
      <c r="B35" s="113"/>
      <c r="C35" s="165" t="s">
        <v>70</v>
      </c>
      <c r="D35" s="157" t="s">
        <v>290</v>
      </c>
      <c r="E35" s="119">
        <v>0</v>
      </c>
      <c r="F35" s="119">
        <v>14947.16</v>
      </c>
      <c r="G35" s="119">
        <v>17193.91</v>
      </c>
      <c r="H35" s="119">
        <v>14203.139999999996</v>
      </c>
      <c r="I35" s="119">
        <v>18789.890000000007</v>
      </c>
      <c r="J35" s="119">
        <v>16570.22</v>
      </c>
      <c r="K35" s="119">
        <v>16962.370000000003</v>
      </c>
      <c r="L35" s="119">
        <v>24153.03</v>
      </c>
      <c r="M35" s="119">
        <v>23168.589999999997</v>
      </c>
      <c r="N35" s="119">
        <v>26270.069999999985</v>
      </c>
      <c r="O35" s="119">
        <v>11507.429999999995</v>
      </c>
      <c r="P35" s="119">
        <v>0</v>
      </c>
      <c r="Q35" s="119">
        <f t="shared" si="0"/>
        <v>183765.80999999997</v>
      </c>
      <c r="R35" s="115"/>
      <c r="S35" s="116"/>
      <c r="T35" s="113"/>
      <c r="U35" s="119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183765.80999999997</v>
      </c>
      <c r="V35" s="115"/>
    </row>
    <row r="36" spans="2:22" ht="15" x14ac:dyDescent="0.25">
      <c r="B36" s="113"/>
      <c r="C36" s="165" t="s">
        <v>71</v>
      </c>
      <c r="D36" s="157" t="s">
        <v>293</v>
      </c>
      <c r="E36" s="119">
        <v>1509476.36</v>
      </c>
      <c r="F36" s="119">
        <v>1483481.97</v>
      </c>
      <c r="G36" s="119">
        <v>1696133.33</v>
      </c>
      <c r="H36" s="119">
        <v>125708.33</v>
      </c>
      <c r="I36" s="119">
        <v>1696133.33</v>
      </c>
      <c r="J36" s="119">
        <v>1696133.33</v>
      </c>
      <c r="K36" s="119">
        <v>3392266.66</v>
      </c>
      <c r="L36" s="119">
        <v>0</v>
      </c>
      <c r="M36" s="119">
        <v>3392266.66</v>
      </c>
      <c r="N36" s="119">
        <v>1696133.33</v>
      </c>
      <c r="O36" s="119">
        <v>1696133.33</v>
      </c>
      <c r="P36" s="119">
        <v>0</v>
      </c>
      <c r="Q36" s="119">
        <f t="shared" si="0"/>
        <v>18383866.630000003</v>
      </c>
      <c r="R36" s="115"/>
      <c r="S36" s="116"/>
      <c r="T36" s="113"/>
      <c r="U36" s="119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18383866.630000003</v>
      </c>
      <c r="V36" s="115"/>
    </row>
    <row r="37" spans="2:22" ht="15" x14ac:dyDescent="0.25">
      <c r="B37" s="113"/>
      <c r="C37" s="165" t="s">
        <v>72</v>
      </c>
      <c r="D37" s="157" t="s">
        <v>291</v>
      </c>
      <c r="E37" s="119">
        <v>6993.33</v>
      </c>
      <c r="F37" s="119">
        <v>5716.1099999999988</v>
      </c>
      <c r="G37" s="119">
        <v>7626.91</v>
      </c>
      <c r="H37" s="119">
        <v>241079.22</v>
      </c>
      <c r="I37" s="119">
        <v>8676.1999999999989</v>
      </c>
      <c r="J37" s="119">
        <v>135367.9</v>
      </c>
      <c r="K37" s="119">
        <v>7435.75</v>
      </c>
      <c r="L37" s="119">
        <v>8327.2999999999993</v>
      </c>
      <c r="M37" s="119">
        <v>196120.25</v>
      </c>
      <c r="N37" s="119">
        <v>8287.3499999999985</v>
      </c>
      <c r="O37" s="119">
        <v>130821.59</v>
      </c>
      <c r="P37" s="119">
        <v>0</v>
      </c>
      <c r="Q37" s="119">
        <f t="shared" si="0"/>
        <v>756451.90999999992</v>
      </c>
      <c r="R37" s="115"/>
      <c r="S37" s="116"/>
      <c r="T37" s="113"/>
      <c r="U37" s="119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756451.90999999992</v>
      </c>
      <c r="V37" s="115"/>
    </row>
    <row r="38" spans="2:22" ht="15" x14ac:dyDescent="0.25">
      <c r="B38" s="113"/>
      <c r="C38" s="165" t="s">
        <v>73</v>
      </c>
      <c r="D38" s="157" t="s">
        <v>294</v>
      </c>
      <c r="E38" s="119">
        <v>59345.85</v>
      </c>
      <c r="F38" s="119">
        <v>79917.470000000016</v>
      </c>
      <c r="G38" s="119">
        <v>110615.32</v>
      </c>
      <c r="H38" s="119">
        <v>95478.12000000001</v>
      </c>
      <c r="I38" s="119">
        <v>88448.43</v>
      </c>
      <c r="J38" s="119">
        <v>127785.22999999998</v>
      </c>
      <c r="K38" s="119">
        <v>93992.25</v>
      </c>
      <c r="L38" s="119">
        <v>75669.5</v>
      </c>
      <c r="M38" s="119">
        <v>104971.10999999999</v>
      </c>
      <c r="N38" s="119">
        <v>124117.84</v>
      </c>
      <c r="O38" s="119">
        <v>106956.74999999999</v>
      </c>
      <c r="P38" s="119">
        <v>0</v>
      </c>
      <c r="Q38" s="119">
        <f t="shared" si="0"/>
        <v>1067297.8699999999</v>
      </c>
      <c r="R38" s="115"/>
      <c r="S38" s="116"/>
      <c r="T38" s="113"/>
      <c r="U38" s="119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1067297.8699999999</v>
      </c>
      <c r="V38" s="115"/>
    </row>
    <row r="39" spans="2:22" ht="15" x14ac:dyDescent="0.25">
      <c r="B39" s="113"/>
      <c r="C39" s="165" t="s">
        <v>74</v>
      </c>
      <c r="D39" s="157" t="s">
        <v>292</v>
      </c>
      <c r="E39" s="119">
        <v>77037.25</v>
      </c>
      <c r="F39" s="119">
        <v>149260.24000000002</v>
      </c>
      <c r="G39" s="119">
        <v>128331.98</v>
      </c>
      <c r="H39" s="119">
        <v>123502.78999999998</v>
      </c>
      <c r="I39" s="119">
        <v>276746.64</v>
      </c>
      <c r="J39" s="119">
        <v>143331.32999999996</v>
      </c>
      <c r="K39" s="119">
        <v>123181.44999999998</v>
      </c>
      <c r="L39" s="119">
        <v>135643.79</v>
      </c>
      <c r="M39" s="119">
        <v>141857.15999999997</v>
      </c>
      <c r="N39" s="119">
        <v>245082.64999999994</v>
      </c>
      <c r="O39" s="119">
        <v>152141.57999999999</v>
      </c>
      <c r="P39" s="119">
        <v>0</v>
      </c>
      <c r="Q39" s="119">
        <f t="shared" si="0"/>
        <v>1696116.8599999999</v>
      </c>
      <c r="R39" s="115"/>
      <c r="S39" s="116"/>
      <c r="T39" s="113"/>
      <c r="U39" s="119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1696116.8599999999</v>
      </c>
      <c r="V39" s="115"/>
    </row>
    <row r="40" spans="2:22" ht="15" x14ac:dyDescent="0.25">
      <c r="B40" s="113"/>
      <c r="C40" s="165" t="s">
        <v>524</v>
      </c>
      <c r="D40" s="157" t="s">
        <v>525</v>
      </c>
      <c r="E40" s="119">
        <v>17725.03</v>
      </c>
      <c r="F40" s="119">
        <v>25469.360000000001</v>
      </c>
      <c r="G40" s="119">
        <v>34667.070000000007</v>
      </c>
      <c r="H40" s="119">
        <v>35419.049999999996</v>
      </c>
      <c r="I40" s="119">
        <v>33943.490000000005</v>
      </c>
      <c r="J40" s="119">
        <v>49332.899999999987</v>
      </c>
      <c r="K40" s="119">
        <v>132544.84</v>
      </c>
      <c r="L40" s="119">
        <v>30325.839999999997</v>
      </c>
      <c r="M40" s="119">
        <v>39741.839999999997</v>
      </c>
      <c r="N40" s="119">
        <v>61083.119999999995</v>
      </c>
      <c r="O40" s="119">
        <v>66667.39</v>
      </c>
      <c r="P40" s="119">
        <v>0</v>
      </c>
      <c r="Q40" s="119">
        <f t="shared" si="0"/>
        <v>526919.92999999993</v>
      </c>
      <c r="R40" s="115"/>
      <c r="S40" s="116"/>
      <c r="T40" s="113"/>
      <c r="U40" s="119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526919.92999999993</v>
      </c>
      <c r="V40" s="115"/>
    </row>
    <row r="41" spans="2:22" ht="15" x14ac:dyDescent="0.25">
      <c r="B41" s="113"/>
      <c r="C41" s="165" t="s">
        <v>526</v>
      </c>
      <c r="D41" s="157" t="s">
        <v>527</v>
      </c>
      <c r="E41" s="119">
        <v>0</v>
      </c>
      <c r="F41" s="119">
        <v>0</v>
      </c>
      <c r="G41" s="119">
        <v>0</v>
      </c>
      <c r="H41" s="119">
        <v>0</v>
      </c>
      <c r="I41" s="119">
        <v>0</v>
      </c>
      <c r="J41" s="119">
        <v>0</v>
      </c>
      <c r="K41" s="119">
        <v>0</v>
      </c>
      <c r="L41" s="119">
        <v>0</v>
      </c>
      <c r="M41" s="119">
        <v>0</v>
      </c>
      <c r="N41" s="119">
        <v>0</v>
      </c>
      <c r="O41" s="119">
        <v>0</v>
      </c>
      <c r="P41" s="119">
        <v>0</v>
      </c>
      <c r="Q41" s="119">
        <f t="shared" si="0"/>
        <v>0</v>
      </c>
      <c r="R41" s="115"/>
      <c r="S41" s="116"/>
      <c r="T41" s="113"/>
      <c r="U41" s="119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0</v>
      </c>
      <c r="V41" s="115"/>
    </row>
    <row r="42" spans="2:22" ht="15" x14ac:dyDescent="0.25">
      <c r="B42" s="113"/>
      <c r="C42" s="165" t="s">
        <v>528</v>
      </c>
      <c r="D42" s="157" t="s">
        <v>529</v>
      </c>
      <c r="E42" s="119">
        <v>0</v>
      </c>
      <c r="F42" s="119">
        <v>0</v>
      </c>
      <c r="G42" s="119">
        <v>0</v>
      </c>
      <c r="H42" s="119">
        <v>0</v>
      </c>
      <c r="I42" s="119">
        <v>0</v>
      </c>
      <c r="J42" s="119">
        <v>0</v>
      </c>
      <c r="K42" s="119">
        <v>0</v>
      </c>
      <c r="L42" s="119">
        <v>0</v>
      </c>
      <c r="M42" s="119">
        <v>0</v>
      </c>
      <c r="N42" s="119">
        <v>0</v>
      </c>
      <c r="O42" s="119">
        <v>0</v>
      </c>
      <c r="P42" s="119">
        <v>0</v>
      </c>
      <c r="Q42" s="119">
        <f t="shared" si="0"/>
        <v>0</v>
      </c>
      <c r="R42" s="115"/>
      <c r="S42" s="116"/>
      <c r="T42" s="113"/>
      <c r="U42" s="119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0</v>
      </c>
      <c r="V42" s="115"/>
    </row>
    <row r="43" spans="2:22" ht="15" x14ac:dyDescent="0.25">
      <c r="B43" s="113"/>
      <c r="C43" s="165" t="s">
        <v>75</v>
      </c>
      <c r="D43" s="157" t="s">
        <v>295</v>
      </c>
      <c r="E43" s="119">
        <v>67858.290000000008</v>
      </c>
      <c r="F43" s="119">
        <v>77468.50999999998</v>
      </c>
      <c r="G43" s="119">
        <v>97267.829999999987</v>
      </c>
      <c r="H43" s="119">
        <v>96504.000000000015</v>
      </c>
      <c r="I43" s="119">
        <v>85871.079999999987</v>
      </c>
      <c r="J43" s="119">
        <v>89248.510000000024</v>
      </c>
      <c r="K43" s="119">
        <v>84753.469999999972</v>
      </c>
      <c r="L43" s="119">
        <v>81753.459999999992</v>
      </c>
      <c r="M43" s="119">
        <v>87485.54</v>
      </c>
      <c r="N43" s="119">
        <v>89846.09</v>
      </c>
      <c r="O43" s="119">
        <v>108852.86</v>
      </c>
      <c r="P43" s="119">
        <v>0</v>
      </c>
      <c r="Q43" s="119">
        <f t="shared" si="0"/>
        <v>966909.6399999999</v>
      </c>
      <c r="R43" s="115"/>
      <c r="S43" s="116"/>
      <c r="T43" s="113"/>
      <c r="U43" s="119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966909.6399999999</v>
      </c>
      <c r="V43" s="115"/>
    </row>
    <row r="44" spans="2:22" ht="15" x14ac:dyDescent="0.25">
      <c r="B44" s="113"/>
      <c r="C44" s="165" t="s">
        <v>76</v>
      </c>
      <c r="D44" s="157" t="s">
        <v>296</v>
      </c>
      <c r="E44" s="119">
        <v>159507.20000000004</v>
      </c>
      <c r="F44" s="119">
        <v>178045.35000000003</v>
      </c>
      <c r="G44" s="119">
        <v>212855.38000000003</v>
      </c>
      <c r="H44" s="119">
        <v>207868.51999999996</v>
      </c>
      <c r="I44" s="119">
        <v>254219.12</v>
      </c>
      <c r="J44" s="119">
        <v>266702.35000000003</v>
      </c>
      <c r="K44" s="119">
        <v>219710.13999999996</v>
      </c>
      <c r="L44" s="119">
        <v>198573.34</v>
      </c>
      <c r="M44" s="119">
        <v>220241.16</v>
      </c>
      <c r="N44" s="119">
        <v>205922.38999999996</v>
      </c>
      <c r="O44" s="119">
        <v>240733.55999999997</v>
      </c>
      <c r="P44" s="119">
        <v>0</v>
      </c>
      <c r="Q44" s="119">
        <f t="shared" si="0"/>
        <v>2364378.5099999998</v>
      </c>
      <c r="R44" s="115"/>
      <c r="S44" s="116"/>
      <c r="T44" s="113"/>
      <c r="U44" s="119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2364378.5099999998</v>
      </c>
      <c r="V44" s="115"/>
    </row>
    <row r="45" spans="2:22" ht="15" x14ac:dyDescent="0.25">
      <c r="B45" s="113"/>
      <c r="C45" s="165" t="s">
        <v>77</v>
      </c>
      <c r="D45" s="157" t="s">
        <v>297</v>
      </c>
      <c r="E45" s="119">
        <v>180567.91</v>
      </c>
      <c r="F45" s="119">
        <v>187643.69999999995</v>
      </c>
      <c r="G45" s="119">
        <v>201387.86</v>
      </c>
      <c r="H45" s="119">
        <v>233279.29000000007</v>
      </c>
      <c r="I45" s="119">
        <v>200213.81999999998</v>
      </c>
      <c r="J45" s="119">
        <v>229377.25000000003</v>
      </c>
      <c r="K45" s="119">
        <v>217772.44000000006</v>
      </c>
      <c r="L45" s="119">
        <v>196435.82000000004</v>
      </c>
      <c r="M45" s="119">
        <v>225647.19</v>
      </c>
      <c r="N45" s="119">
        <v>222106.65000000005</v>
      </c>
      <c r="O45" s="119">
        <v>267696.65000000002</v>
      </c>
      <c r="P45" s="119">
        <v>0</v>
      </c>
      <c r="Q45" s="119">
        <f t="shared" si="0"/>
        <v>2362128.58</v>
      </c>
      <c r="R45" s="115"/>
      <c r="S45" s="116"/>
      <c r="T45" s="113"/>
      <c r="U45" s="119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2362128.58</v>
      </c>
      <c r="V45" s="115"/>
    </row>
    <row r="46" spans="2:22" ht="15" x14ac:dyDescent="0.25">
      <c r="B46" s="113"/>
      <c r="C46" s="165" t="s">
        <v>78</v>
      </c>
      <c r="D46" s="157" t="s">
        <v>298</v>
      </c>
      <c r="E46" s="119">
        <v>363097.37</v>
      </c>
      <c r="F46" s="119">
        <v>531548.76</v>
      </c>
      <c r="G46" s="119">
        <v>576306.85</v>
      </c>
      <c r="H46" s="119">
        <v>471322.93</v>
      </c>
      <c r="I46" s="119">
        <v>494699.27000000019</v>
      </c>
      <c r="J46" s="119">
        <v>445214.27999999985</v>
      </c>
      <c r="K46" s="119">
        <v>572025.70000000007</v>
      </c>
      <c r="L46" s="119">
        <v>404455.95</v>
      </c>
      <c r="M46" s="119">
        <v>529531.10000000021</v>
      </c>
      <c r="N46" s="119">
        <v>489753.46000000014</v>
      </c>
      <c r="O46" s="119">
        <v>638882.28999999992</v>
      </c>
      <c r="P46" s="119">
        <v>0</v>
      </c>
      <c r="Q46" s="119">
        <f t="shared" si="0"/>
        <v>5516837.9600000009</v>
      </c>
      <c r="R46" s="115"/>
      <c r="S46" s="116"/>
      <c r="T46" s="113"/>
      <c r="U46" s="119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5516837.9600000009</v>
      </c>
      <c r="V46" s="115"/>
    </row>
    <row r="47" spans="2:22" ht="15" x14ac:dyDescent="0.25">
      <c r="B47" s="113"/>
      <c r="C47" s="165" t="s">
        <v>79</v>
      </c>
      <c r="D47" s="157" t="s">
        <v>299</v>
      </c>
      <c r="E47" s="119">
        <v>833979.83000000042</v>
      </c>
      <c r="F47" s="119">
        <v>982831.8599999994</v>
      </c>
      <c r="G47" s="119">
        <v>1180930.46</v>
      </c>
      <c r="H47" s="119">
        <v>1106348.67</v>
      </c>
      <c r="I47" s="119">
        <v>1037294.1300000006</v>
      </c>
      <c r="J47" s="119">
        <v>1076224.209999999</v>
      </c>
      <c r="K47" s="119">
        <v>1119484.2500000002</v>
      </c>
      <c r="L47" s="119">
        <v>1045726.9899999999</v>
      </c>
      <c r="M47" s="119">
        <v>1051403.1900000006</v>
      </c>
      <c r="N47" s="119">
        <v>1112729.9399999997</v>
      </c>
      <c r="O47" s="119">
        <v>1276193.49</v>
      </c>
      <c r="P47" s="119">
        <v>0</v>
      </c>
      <c r="Q47" s="119">
        <f t="shared" si="0"/>
        <v>11823147.02</v>
      </c>
      <c r="R47" s="115"/>
      <c r="S47" s="116"/>
      <c r="T47" s="113"/>
      <c r="U47" s="119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11823147.02</v>
      </c>
      <c r="V47" s="115"/>
    </row>
    <row r="48" spans="2:22" ht="15" x14ac:dyDescent="0.25">
      <c r="B48" s="113"/>
      <c r="C48" s="165" t="s">
        <v>80</v>
      </c>
      <c r="D48" s="157" t="s">
        <v>300</v>
      </c>
      <c r="E48" s="119">
        <v>413454.17000000004</v>
      </c>
      <c r="F48" s="119">
        <v>423655.30999999994</v>
      </c>
      <c r="G48" s="119">
        <v>585090.14999999979</v>
      </c>
      <c r="H48" s="119">
        <v>477373.67</v>
      </c>
      <c r="I48" s="119">
        <v>458910.41000000003</v>
      </c>
      <c r="J48" s="119">
        <v>484443.90999999986</v>
      </c>
      <c r="K48" s="119">
        <v>505871.39999999985</v>
      </c>
      <c r="L48" s="119">
        <v>478197.38999999996</v>
      </c>
      <c r="M48" s="119">
        <v>570190.88</v>
      </c>
      <c r="N48" s="119">
        <v>511336.7699999999</v>
      </c>
      <c r="O48" s="119">
        <v>708314.21</v>
      </c>
      <c r="P48" s="119">
        <v>0</v>
      </c>
      <c r="Q48" s="119">
        <f t="shared" si="0"/>
        <v>5616838.2699999996</v>
      </c>
      <c r="R48" s="115"/>
      <c r="S48" s="116"/>
      <c r="T48" s="113"/>
      <c r="U48" s="119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5616838.2699999996</v>
      </c>
      <c r="V48" s="115"/>
    </row>
    <row r="49" spans="2:22" ht="15" x14ac:dyDescent="0.25">
      <c r="B49" s="113"/>
      <c r="C49" s="165" t="s">
        <v>81</v>
      </c>
      <c r="D49" s="157" t="s">
        <v>301</v>
      </c>
      <c r="E49" s="119">
        <v>392987.20999999973</v>
      </c>
      <c r="F49" s="119">
        <v>492704.47999999969</v>
      </c>
      <c r="G49" s="119">
        <v>567323.80000000005</v>
      </c>
      <c r="H49" s="119">
        <v>520991.29000000015</v>
      </c>
      <c r="I49" s="119">
        <v>524305.40999999992</v>
      </c>
      <c r="J49" s="119">
        <v>633380.80999999982</v>
      </c>
      <c r="K49" s="119">
        <v>553858.1399999999</v>
      </c>
      <c r="L49" s="119">
        <v>506440.44000000018</v>
      </c>
      <c r="M49" s="119">
        <v>591260.42000000004</v>
      </c>
      <c r="N49" s="119">
        <v>552587.14999999991</v>
      </c>
      <c r="O49" s="119">
        <v>551871.47000000009</v>
      </c>
      <c r="P49" s="119">
        <v>0</v>
      </c>
      <c r="Q49" s="119">
        <f t="shared" si="0"/>
        <v>5887710.6199999982</v>
      </c>
      <c r="R49" s="115"/>
      <c r="S49" s="116"/>
      <c r="T49" s="113"/>
      <c r="U49" s="119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5887710.6199999982</v>
      </c>
      <c r="V49" s="115"/>
    </row>
    <row r="50" spans="2:22" ht="15" x14ac:dyDescent="0.25">
      <c r="B50" s="113"/>
      <c r="C50" s="165" t="s">
        <v>82</v>
      </c>
      <c r="D50" s="157" t="s">
        <v>302</v>
      </c>
      <c r="E50" s="119">
        <v>105812.46000000004</v>
      </c>
      <c r="F50" s="119">
        <v>132816.6</v>
      </c>
      <c r="G50" s="119">
        <v>159884.17000000007</v>
      </c>
      <c r="H50" s="119">
        <v>131960.76999999999</v>
      </c>
      <c r="I50" s="119">
        <v>162150.78999999998</v>
      </c>
      <c r="J50" s="119">
        <v>162325.75999999995</v>
      </c>
      <c r="K50" s="119">
        <v>233433.81999999995</v>
      </c>
      <c r="L50" s="119">
        <v>154826.41000000003</v>
      </c>
      <c r="M50" s="119">
        <v>149068.83000000002</v>
      </c>
      <c r="N50" s="119">
        <v>138506.10999999999</v>
      </c>
      <c r="O50" s="119">
        <v>187731.0199999999</v>
      </c>
      <c r="P50" s="119">
        <v>0</v>
      </c>
      <c r="Q50" s="119">
        <f t="shared" si="0"/>
        <v>1718516.7400000002</v>
      </c>
      <c r="R50" s="115"/>
      <c r="S50" s="116"/>
      <c r="T50" s="113"/>
      <c r="U50" s="119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1718516.7400000002</v>
      </c>
      <c r="V50" s="115"/>
    </row>
    <row r="51" spans="2:22" ht="15" x14ac:dyDescent="0.25">
      <c r="B51" s="113"/>
      <c r="C51" s="165" t="s">
        <v>83</v>
      </c>
      <c r="D51" s="157" t="s">
        <v>303</v>
      </c>
      <c r="E51" s="119">
        <v>151055.07999999999</v>
      </c>
      <c r="F51" s="119">
        <v>159258.40000000005</v>
      </c>
      <c r="G51" s="119">
        <v>168802.05</v>
      </c>
      <c r="H51" s="119">
        <v>261468.18</v>
      </c>
      <c r="I51" s="119">
        <v>172825.71</v>
      </c>
      <c r="J51" s="119">
        <v>164570.51</v>
      </c>
      <c r="K51" s="119">
        <v>180606.41999999998</v>
      </c>
      <c r="L51" s="119">
        <v>154123.75999999998</v>
      </c>
      <c r="M51" s="119">
        <v>165278.75999999998</v>
      </c>
      <c r="N51" s="119">
        <v>645370.84</v>
      </c>
      <c r="O51" s="119">
        <v>175522.93</v>
      </c>
      <c r="P51" s="119">
        <v>0</v>
      </c>
      <c r="Q51" s="119">
        <f t="shared" si="0"/>
        <v>2398882.64</v>
      </c>
      <c r="R51" s="115"/>
      <c r="S51" s="116"/>
      <c r="T51" s="113"/>
      <c r="U51" s="119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2398882.64</v>
      </c>
      <c r="V51" s="115"/>
    </row>
    <row r="52" spans="2:22" ht="15" x14ac:dyDescent="0.25">
      <c r="B52" s="113"/>
      <c r="C52" s="165" t="s">
        <v>84</v>
      </c>
      <c r="D52" s="157" t="s">
        <v>304</v>
      </c>
      <c r="E52" s="119">
        <v>80403.59</v>
      </c>
      <c r="F52" s="119">
        <v>89106.17</v>
      </c>
      <c r="G52" s="119">
        <v>94295.72</v>
      </c>
      <c r="H52" s="119">
        <v>90643.069999999992</v>
      </c>
      <c r="I52" s="119">
        <v>90259.299999999988</v>
      </c>
      <c r="J52" s="119">
        <v>98514.53</v>
      </c>
      <c r="K52" s="119">
        <v>85405.049999999988</v>
      </c>
      <c r="L52" s="119">
        <v>85356.91</v>
      </c>
      <c r="M52" s="119">
        <v>104009.00999999998</v>
      </c>
      <c r="N52" s="119">
        <v>93422.5</v>
      </c>
      <c r="O52" s="119">
        <v>116855.66</v>
      </c>
      <c r="P52" s="119">
        <v>0</v>
      </c>
      <c r="Q52" s="119">
        <f t="shared" si="0"/>
        <v>1028271.51</v>
      </c>
      <c r="R52" s="115"/>
      <c r="S52" s="116"/>
      <c r="T52" s="113"/>
      <c r="U52" s="119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1028271.51</v>
      </c>
      <c r="V52" s="115"/>
    </row>
    <row r="53" spans="2:22" ht="15" x14ac:dyDescent="0.25">
      <c r="B53" s="113"/>
      <c r="C53" s="165" t="s">
        <v>85</v>
      </c>
      <c r="D53" s="157" t="s">
        <v>305</v>
      </c>
      <c r="E53" s="119">
        <v>732653.75999999978</v>
      </c>
      <c r="F53" s="119">
        <v>1008228.6900000001</v>
      </c>
      <c r="G53" s="119">
        <v>1165998.0699999998</v>
      </c>
      <c r="H53" s="119">
        <v>1032743.4799999999</v>
      </c>
      <c r="I53" s="119">
        <v>1034481.2200000001</v>
      </c>
      <c r="J53" s="119">
        <v>1153458.01</v>
      </c>
      <c r="K53" s="119">
        <v>1355500</v>
      </c>
      <c r="L53" s="119">
        <v>1240380.5700000003</v>
      </c>
      <c r="M53" s="119">
        <v>1022757.5900000002</v>
      </c>
      <c r="N53" s="119">
        <v>1164709.18</v>
      </c>
      <c r="O53" s="119">
        <v>1226202.42</v>
      </c>
      <c r="P53" s="119">
        <v>0</v>
      </c>
      <c r="Q53" s="119">
        <f t="shared" si="0"/>
        <v>12137112.99</v>
      </c>
      <c r="R53" s="115"/>
      <c r="S53" s="116"/>
      <c r="T53" s="113"/>
      <c r="U53" s="119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12137112.99</v>
      </c>
      <c r="V53" s="115"/>
    </row>
    <row r="54" spans="2:22" ht="25.5" x14ac:dyDescent="0.25">
      <c r="B54" s="113"/>
      <c r="C54" s="165" t="s">
        <v>86</v>
      </c>
      <c r="D54" s="157" t="s">
        <v>306</v>
      </c>
      <c r="E54" s="119">
        <v>16353.670000000004</v>
      </c>
      <c r="F54" s="119">
        <v>18270.96</v>
      </c>
      <c r="G54" s="119">
        <v>44799.34</v>
      </c>
      <c r="H54" s="119">
        <v>51085.72</v>
      </c>
      <c r="I54" s="119">
        <v>42509.48</v>
      </c>
      <c r="J54" s="119">
        <v>40804.46</v>
      </c>
      <c r="K54" s="119">
        <v>875274.62</v>
      </c>
      <c r="L54" s="119">
        <v>127645.02</v>
      </c>
      <c r="M54" s="119">
        <v>89994.749999999985</v>
      </c>
      <c r="N54" s="119">
        <v>60396.270000000026</v>
      </c>
      <c r="O54" s="119">
        <v>69735.3</v>
      </c>
      <c r="P54" s="119">
        <v>0</v>
      </c>
      <c r="Q54" s="119">
        <f t="shared" si="0"/>
        <v>1436869.59</v>
      </c>
      <c r="R54" s="115"/>
      <c r="S54" s="116"/>
      <c r="T54" s="113"/>
      <c r="U54" s="119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1436869.59</v>
      </c>
      <c r="V54" s="115"/>
    </row>
    <row r="55" spans="2:22" ht="15" x14ac:dyDescent="0.25">
      <c r="B55" s="113"/>
      <c r="C55" s="165" t="s">
        <v>87</v>
      </c>
      <c r="D55" s="157" t="s">
        <v>307</v>
      </c>
      <c r="E55" s="119">
        <v>46043.1</v>
      </c>
      <c r="F55" s="119">
        <v>52676.950000000004</v>
      </c>
      <c r="G55" s="119">
        <v>63857.470000000008</v>
      </c>
      <c r="H55" s="119">
        <v>60304.25</v>
      </c>
      <c r="I55" s="119">
        <v>62531.540000000015</v>
      </c>
      <c r="J55" s="119">
        <v>60003.330000000009</v>
      </c>
      <c r="K55" s="119">
        <v>65700.009999999995</v>
      </c>
      <c r="L55" s="119">
        <v>55848.44000000001</v>
      </c>
      <c r="M55" s="119">
        <v>72212.109999999986</v>
      </c>
      <c r="N55" s="119">
        <v>56561.909999999996</v>
      </c>
      <c r="O55" s="119">
        <v>78305.69</v>
      </c>
      <c r="P55" s="119">
        <v>0</v>
      </c>
      <c r="Q55" s="119">
        <f t="shared" si="0"/>
        <v>674044.8</v>
      </c>
      <c r="R55" s="115"/>
      <c r="S55" s="116"/>
      <c r="T55" s="113"/>
      <c r="U55" s="119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674044.8</v>
      </c>
      <c r="V55" s="115"/>
    </row>
    <row r="56" spans="2:22" ht="25.5" x14ac:dyDescent="0.25">
      <c r="B56" s="113"/>
      <c r="C56" s="165" t="s">
        <v>88</v>
      </c>
      <c r="D56" s="157" t="s">
        <v>308</v>
      </c>
      <c r="E56" s="119">
        <v>79158.880000000005</v>
      </c>
      <c r="F56" s="119">
        <v>78605.58</v>
      </c>
      <c r="G56" s="119">
        <v>81977.709999999992</v>
      </c>
      <c r="H56" s="119">
        <v>85926.41</v>
      </c>
      <c r="I56" s="119">
        <v>99278.38</v>
      </c>
      <c r="J56" s="119">
        <v>94439.090000000026</v>
      </c>
      <c r="K56" s="119">
        <v>145411.40999999997</v>
      </c>
      <c r="L56" s="119">
        <v>61373.450000000012</v>
      </c>
      <c r="M56" s="119">
        <v>132321.31999999998</v>
      </c>
      <c r="N56" s="119">
        <v>172095.5100000001</v>
      </c>
      <c r="O56" s="119">
        <v>164248.87000000005</v>
      </c>
      <c r="P56" s="119">
        <v>0</v>
      </c>
      <c r="Q56" s="119">
        <f t="shared" si="0"/>
        <v>1194836.6100000001</v>
      </c>
      <c r="R56" s="115"/>
      <c r="S56" s="116"/>
      <c r="T56" s="113"/>
      <c r="U56" s="119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1194836.6100000001</v>
      </c>
      <c r="V56" s="115"/>
    </row>
    <row r="57" spans="2:22" ht="15" x14ac:dyDescent="0.25">
      <c r="B57" s="113"/>
      <c r="C57" s="165" t="s">
        <v>89</v>
      </c>
      <c r="D57" s="157" t="s">
        <v>309</v>
      </c>
      <c r="E57" s="119">
        <v>51791.519999999997</v>
      </c>
      <c r="F57" s="119">
        <v>57846.080000000016</v>
      </c>
      <c r="G57" s="119">
        <v>110032.48000000003</v>
      </c>
      <c r="H57" s="119">
        <v>73685.059999999983</v>
      </c>
      <c r="I57" s="119">
        <v>136417.09</v>
      </c>
      <c r="J57" s="119">
        <v>131807.20000000004</v>
      </c>
      <c r="K57" s="119">
        <v>128673.95999999999</v>
      </c>
      <c r="L57" s="119">
        <v>112164.21000000002</v>
      </c>
      <c r="M57" s="119">
        <v>300010.15000000002</v>
      </c>
      <c r="N57" s="119">
        <v>104744.45000000001</v>
      </c>
      <c r="O57" s="119">
        <v>92069.87999999999</v>
      </c>
      <c r="P57" s="119">
        <v>0</v>
      </c>
      <c r="Q57" s="119">
        <f t="shared" si="0"/>
        <v>1299242.0799999998</v>
      </c>
      <c r="R57" s="115"/>
      <c r="S57" s="116"/>
      <c r="T57" s="113"/>
      <c r="U57" s="119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1299242.0799999998</v>
      </c>
      <c r="V57" s="115"/>
    </row>
    <row r="58" spans="2:22" ht="15" x14ac:dyDescent="0.25">
      <c r="B58" s="113"/>
      <c r="C58" s="165" t="s">
        <v>90</v>
      </c>
      <c r="D58" s="157" t="s">
        <v>310</v>
      </c>
      <c r="E58" s="119">
        <v>57199.569999999992</v>
      </c>
      <c r="F58" s="119">
        <v>103004.17999999998</v>
      </c>
      <c r="G58" s="119">
        <v>145634.81</v>
      </c>
      <c r="H58" s="119">
        <v>125949.79000000004</v>
      </c>
      <c r="I58" s="119">
        <v>105024.28000000001</v>
      </c>
      <c r="J58" s="119">
        <v>123413</v>
      </c>
      <c r="K58" s="119">
        <v>134380.01999999999</v>
      </c>
      <c r="L58" s="119">
        <v>121188.77000000005</v>
      </c>
      <c r="M58" s="119">
        <v>546006.85</v>
      </c>
      <c r="N58" s="119">
        <v>168936.33000000002</v>
      </c>
      <c r="O58" s="119">
        <v>148776.54000000004</v>
      </c>
      <c r="P58" s="119">
        <v>0</v>
      </c>
      <c r="Q58" s="119">
        <f t="shared" si="0"/>
        <v>1779514.1400000001</v>
      </c>
      <c r="R58" s="115"/>
      <c r="S58" s="116"/>
      <c r="T58" s="113"/>
      <c r="U58" s="119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1779514.1400000001</v>
      </c>
      <c r="V58" s="115"/>
    </row>
    <row r="59" spans="2:22" ht="15" x14ac:dyDescent="0.25">
      <c r="B59" s="113"/>
      <c r="C59" s="165" t="s">
        <v>91</v>
      </c>
      <c r="D59" s="157" t="s">
        <v>311</v>
      </c>
      <c r="E59" s="119">
        <v>35240.970000000008</v>
      </c>
      <c r="F59" s="119">
        <v>77115.299999999988</v>
      </c>
      <c r="G59" s="119">
        <v>56223.700000000004</v>
      </c>
      <c r="H59" s="119">
        <v>56485.280000000006</v>
      </c>
      <c r="I59" s="119">
        <v>46817.330000000009</v>
      </c>
      <c r="J59" s="119">
        <v>51171.400000000009</v>
      </c>
      <c r="K59" s="119">
        <v>47306.78</v>
      </c>
      <c r="L59" s="119">
        <v>47042.61</v>
      </c>
      <c r="M59" s="119">
        <v>40817.589999999997</v>
      </c>
      <c r="N59" s="119">
        <v>78609.12999999999</v>
      </c>
      <c r="O59" s="119">
        <v>59093.160000000018</v>
      </c>
      <c r="P59" s="119">
        <v>0</v>
      </c>
      <c r="Q59" s="119">
        <f t="shared" si="0"/>
        <v>595923.25</v>
      </c>
      <c r="R59" s="115"/>
      <c r="S59" s="116"/>
      <c r="T59" s="113"/>
      <c r="U59" s="119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595923.25</v>
      </c>
      <c r="V59" s="115"/>
    </row>
    <row r="60" spans="2:22" ht="15" x14ac:dyDescent="0.25">
      <c r="B60" s="113"/>
      <c r="C60" s="165" t="s">
        <v>92</v>
      </c>
      <c r="D60" s="157" t="s">
        <v>312</v>
      </c>
      <c r="E60" s="119">
        <v>17588.43</v>
      </c>
      <c r="F60" s="119">
        <v>35493.700000000004</v>
      </c>
      <c r="G60" s="119">
        <v>46936.93</v>
      </c>
      <c r="H60" s="119">
        <v>51722.63</v>
      </c>
      <c r="I60" s="119">
        <v>69704.659999999974</v>
      </c>
      <c r="J60" s="119">
        <v>47561.450000000019</v>
      </c>
      <c r="K60" s="119">
        <v>102924.72999999989</v>
      </c>
      <c r="L60" s="119">
        <v>51524.869999999995</v>
      </c>
      <c r="M60" s="119">
        <v>71407.340000000011</v>
      </c>
      <c r="N60" s="119">
        <v>71087.499999999985</v>
      </c>
      <c r="O60" s="119">
        <v>56092.009999999987</v>
      </c>
      <c r="P60" s="119">
        <v>0</v>
      </c>
      <c r="Q60" s="119">
        <f t="shared" si="0"/>
        <v>622044.24999999988</v>
      </c>
      <c r="R60" s="115"/>
      <c r="S60" s="116"/>
      <c r="T60" s="113"/>
      <c r="U60" s="119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622044.24999999988</v>
      </c>
      <c r="V60" s="115"/>
    </row>
    <row r="61" spans="2:22" ht="25.5" x14ac:dyDescent="0.25">
      <c r="B61" s="113"/>
      <c r="C61" s="165" t="s">
        <v>93</v>
      </c>
      <c r="D61" s="157" t="s">
        <v>313</v>
      </c>
      <c r="E61" s="119">
        <v>16518.710000000003</v>
      </c>
      <c r="F61" s="119">
        <v>24179.439999999995</v>
      </c>
      <c r="G61" s="119">
        <v>33389.83</v>
      </c>
      <c r="H61" s="119">
        <v>29157.15</v>
      </c>
      <c r="I61" s="119">
        <v>43143.290000000023</v>
      </c>
      <c r="J61" s="119">
        <v>32679.850000000009</v>
      </c>
      <c r="K61" s="119">
        <v>27377.48</v>
      </c>
      <c r="L61" s="119">
        <v>27328.539999999994</v>
      </c>
      <c r="M61" s="119">
        <v>26392.290000000005</v>
      </c>
      <c r="N61" s="119">
        <v>35284.65</v>
      </c>
      <c r="O61" s="119">
        <v>33266.099999999991</v>
      </c>
      <c r="P61" s="119">
        <v>0</v>
      </c>
      <c r="Q61" s="119">
        <f t="shared" si="0"/>
        <v>328717.33</v>
      </c>
      <c r="R61" s="115"/>
      <c r="S61" s="116"/>
      <c r="T61" s="113"/>
      <c r="U61" s="119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328717.33</v>
      </c>
      <c r="V61" s="115"/>
    </row>
    <row r="62" spans="2:22" ht="15" x14ac:dyDescent="0.25">
      <c r="B62" s="113"/>
      <c r="C62" s="165" t="s">
        <v>94</v>
      </c>
      <c r="D62" s="157" t="s">
        <v>314</v>
      </c>
      <c r="E62" s="119">
        <v>0</v>
      </c>
      <c r="F62" s="119">
        <v>17715.369999999995</v>
      </c>
      <c r="G62" s="119">
        <v>26764.32</v>
      </c>
      <c r="H62" s="119">
        <v>24838.44000000001</v>
      </c>
      <c r="I62" s="119">
        <v>28438.510000000006</v>
      </c>
      <c r="J62" s="119">
        <v>21005.440000000002</v>
      </c>
      <c r="K62" s="119">
        <v>25846.300000000003</v>
      </c>
      <c r="L62" s="119">
        <v>28664.510000000009</v>
      </c>
      <c r="M62" s="119">
        <v>13480.150000000003</v>
      </c>
      <c r="N62" s="119">
        <v>19726.350000000006</v>
      </c>
      <c r="O62" s="119">
        <v>12986.300000000007</v>
      </c>
      <c r="P62" s="119">
        <v>0</v>
      </c>
      <c r="Q62" s="119">
        <f t="shared" si="0"/>
        <v>219465.69000000003</v>
      </c>
      <c r="R62" s="115"/>
      <c r="S62" s="116"/>
      <c r="T62" s="113"/>
      <c r="U62" s="119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219465.69000000003</v>
      </c>
      <c r="V62" s="115"/>
    </row>
    <row r="63" spans="2:22" ht="25.5" x14ac:dyDescent="0.25">
      <c r="B63" s="113"/>
      <c r="C63" s="165" t="s">
        <v>95</v>
      </c>
      <c r="D63" s="157" t="s">
        <v>315</v>
      </c>
      <c r="E63" s="119">
        <v>0</v>
      </c>
      <c r="F63" s="119">
        <v>0</v>
      </c>
      <c r="G63" s="119">
        <v>0</v>
      </c>
      <c r="H63" s="119">
        <v>0</v>
      </c>
      <c r="I63" s="119">
        <v>0</v>
      </c>
      <c r="J63" s="119">
        <v>0</v>
      </c>
      <c r="K63" s="119">
        <v>0</v>
      </c>
      <c r="L63" s="119">
        <v>0</v>
      </c>
      <c r="M63" s="119">
        <v>93737.51</v>
      </c>
      <c r="N63" s="119">
        <v>0</v>
      </c>
      <c r="O63" s="119">
        <v>0</v>
      </c>
      <c r="P63" s="119">
        <v>0</v>
      </c>
      <c r="Q63" s="119">
        <f t="shared" si="0"/>
        <v>93737.51</v>
      </c>
      <c r="R63" s="115"/>
      <c r="S63" s="116"/>
      <c r="T63" s="113"/>
      <c r="U63" s="119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93737.51</v>
      </c>
      <c r="V63" s="115"/>
    </row>
    <row r="64" spans="2:22" ht="15" x14ac:dyDescent="0.25">
      <c r="B64" s="113"/>
      <c r="C64" s="165" t="s">
        <v>96</v>
      </c>
      <c r="D64" s="157" t="s">
        <v>316</v>
      </c>
      <c r="E64" s="119">
        <v>0</v>
      </c>
      <c r="F64" s="119">
        <v>0</v>
      </c>
      <c r="G64" s="119">
        <v>93740.42</v>
      </c>
      <c r="H64" s="119">
        <v>0</v>
      </c>
      <c r="I64" s="119">
        <v>0</v>
      </c>
      <c r="J64" s="119">
        <v>434349.63999999996</v>
      </c>
      <c r="K64" s="119">
        <v>189714.97999999998</v>
      </c>
      <c r="L64" s="119">
        <v>223751.33000000002</v>
      </c>
      <c r="M64" s="119">
        <v>223266.95</v>
      </c>
      <c r="N64" s="119">
        <v>78051.11</v>
      </c>
      <c r="O64" s="119">
        <v>0</v>
      </c>
      <c r="P64" s="119">
        <v>0</v>
      </c>
      <c r="Q64" s="119">
        <f t="shared" si="0"/>
        <v>1242874.43</v>
      </c>
      <c r="R64" s="115"/>
      <c r="S64" s="116"/>
      <c r="T64" s="113"/>
      <c r="U64" s="119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1242874.43</v>
      </c>
      <c r="V64" s="115"/>
    </row>
    <row r="65" spans="2:22" ht="15" x14ac:dyDescent="0.25">
      <c r="B65" s="113"/>
      <c r="C65" s="165" t="s">
        <v>97</v>
      </c>
      <c r="D65" s="157" t="s">
        <v>317</v>
      </c>
      <c r="E65" s="119">
        <v>32050.539999999997</v>
      </c>
      <c r="F65" s="119">
        <v>99410.969999999972</v>
      </c>
      <c r="G65" s="119">
        <v>197399.53999999998</v>
      </c>
      <c r="H65" s="119">
        <v>181628.09000000003</v>
      </c>
      <c r="I65" s="119">
        <v>241076.93999999994</v>
      </c>
      <c r="J65" s="119">
        <v>152034.22999999998</v>
      </c>
      <c r="K65" s="119">
        <v>241097.52000000002</v>
      </c>
      <c r="L65" s="119">
        <v>228852.46000000002</v>
      </c>
      <c r="M65" s="119">
        <v>143232.49</v>
      </c>
      <c r="N65" s="119">
        <v>186798.09000000003</v>
      </c>
      <c r="O65" s="119">
        <v>301607.2</v>
      </c>
      <c r="P65" s="119">
        <v>0</v>
      </c>
      <c r="Q65" s="119">
        <f t="shared" si="0"/>
        <v>2005188.0699999998</v>
      </c>
      <c r="R65" s="115"/>
      <c r="S65" s="116"/>
      <c r="T65" s="113"/>
      <c r="U65" s="119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2005188.0699999998</v>
      </c>
      <c r="V65" s="115"/>
    </row>
    <row r="66" spans="2:22" ht="15" x14ac:dyDescent="0.25">
      <c r="B66" s="113"/>
      <c r="C66" s="165" t="s">
        <v>98</v>
      </c>
      <c r="D66" s="157" t="s">
        <v>318</v>
      </c>
      <c r="E66" s="119">
        <v>15769.849999999999</v>
      </c>
      <c r="F66" s="119">
        <v>31968.579999999998</v>
      </c>
      <c r="G66" s="119">
        <v>37642.879999999997</v>
      </c>
      <c r="H66" s="119">
        <v>30632.5</v>
      </c>
      <c r="I66" s="119">
        <v>14048.8</v>
      </c>
      <c r="J66" s="119">
        <v>38483.299999999996</v>
      </c>
      <c r="K66" s="119">
        <v>28544.729999999996</v>
      </c>
      <c r="L66" s="119">
        <v>36369.250000000007</v>
      </c>
      <c r="M66" s="119">
        <v>30375.99</v>
      </c>
      <c r="N66" s="119">
        <v>34678.409999999996</v>
      </c>
      <c r="O66" s="119">
        <v>1698364.53</v>
      </c>
      <c r="P66" s="119">
        <v>0</v>
      </c>
      <c r="Q66" s="119">
        <f t="shared" si="0"/>
        <v>1996878.82</v>
      </c>
      <c r="R66" s="115"/>
      <c r="S66" s="116"/>
      <c r="T66" s="113"/>
      <c r="U66" s="119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1996878.82</v>
      </c>
      <c r="V66" s="115"/>
    </row>
    <row r="67" spans="2:22" ht="15" x14ac:dyDescent="0.25">
      <c r="B67" s="113"/>
      <c r="C67" s="165" t="s">
        <v>99</v>
      </c>
      <c r="D67" s="157" t="s">
        <v>319</v>
      </c>
      <c r="E67" s="119">
        <v>64809.56</v>
      </c>
      <c r="F67" s="119">
        <v>63493.94</v>
      </c>
      <c r="G67" s="119">
        <v>124336.86</v>
      </c>
      <c r="H67" s="119">
        <v>84218.159999999989</v>
      </c>
      <c r="I67" s="119">
        <v>107423.37</v>
      </c>
      <c r="J67" s="119">
        <v>81726.559999999998</v>
      </c>
      <c r="K67" s="119">
        <v>83755.74000000002</v>
      </c>
      <c r="L67" s="119">
        <v>76219.12000000001</v>
      </c>
      <c r="M67" s="119">
        <v>98227.390000000014</v>
      </c>
      <c r="N67" s="119">
        <v>94846.8</v>
      </c>
      <c r="O67" s="119">
        <v>168367.02000000002</v>
      </c>
      <c r="P67" s="119">
        <v>0</v>
      </c>
      <c r="Q67" s="119">
        <f t="shared" si="0"/>
        <v>1047424.52</v>
      </c>
      <c r="R67" s="115"/>
      <c r="S67" s="116"/>
      <c r="T67" s="113"/>
      <c r="U67" s="119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1047424.52</v>
      </c>
      <c r="V67" s="115"/>
    </row>
    <row r="68" spans="2:22" ht="15" x14ac:dyDescent="0.25">
      <c r="B68" s="113"/>
      <c r="C68" s="165" t="s">
        <v>100</v>
      </c>
      <c r="D68" s="157" t="s">
        <v>320</v>
      </c>
      <c r="E68" s="119">
        <v>0</v>
      </c>
      <c r="F68" s="119">
        <v>0</v>
      </c>
      <c r="G68" s="119">
        <v>0</v>
      </c>
      <c r="H68" s="119">
        <v>0</v>
      </c>
      <c r="I68" s="119">
        <v>0</v>
      </c>
      <c r="J68" s="119">
        <v>41400</v>
      </c>
      <c r="K68" s="119">
        <v>0</v>
      </c>
      <c r="L68" s="119">
        <v>0</v>
      </c>
      <c r="M68" s="119">
        <v>0</v>
      </c>
      <c r="N68" s="119">
        <v>0</v>
      </c>
      <c r="O68" s="119">
        <v>0</v>
      </c>
      <c r="P68" s="119">
        <v>0</v>
      </c>
      <c r="Q68" s="119">
        <f t="shared" si="0"/>
        <v>41400</v>
      </c>
      <c r="R68" s="115"/>
      <c r="S68" s="116"/>
      <c r="T68" s="113"/>
      <c r="U68" s="119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41400</v>
      </c>
      <c r="V68" s="115"/>
    </row>
    <row r="69" spans="2:22" ht="25.5" x14ac:dyDescent="0.25">
      <c r="B69" s="113"/>
      <c r="C69" s="165" t="s">
        <v>101</v>
      </c>
      <c r="D69" s="157" t="s">
        <v>321</v>
      </c>
      <c r="E69" s="119">
        <v>222399.77</v>
      </c>
      <c r="F69" s="119">
        <v>310708.98</v>
      </c>
      <c r="G69" s="119">
        <v>319032.82</v>
      </c>
      <c r="H69" s="119">
        <v>391538.90999999986</v>
      </c>
      <c r="I69" s="119">
        <v>496876.17</v>
      </c>
      <c r="J69" s="119">
        <v>535802.80000000005</v>
      </c>
      <c r="K69" s="119">
        <v>390034.24000000005</v>
      </c>
      <c r="L69" s="119">
        <v>428025.22000000009</v>
      </c>
      <c r="M69" s="119">
        <v>484309.89999999997</v>
      </c>
      <c r="N69" s="119">
        <v>376751.87999999995</v>
      </c>
      <c r="O69" s="119">
        <v>334950.40999999992</v>
      </c>
      <c r="P69" s="119">
        <v>0</v>
      </c>
      <c r="Q69" s="119">
        <f t="shared" si="0"/>
        <v>4290431.1000000006</v>
      </c>
      <c r="R69" s="115"/>
      <c r="S69" s="116"/>
      <c r="T69" s="113"/>
      <c r="U69" s="119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4290431.1000000006</v>
      </c>
      <c r="V69" s="115"/>
    </row>
    <row r="70" spans="2:22" ht="15" x14ac:dyDescent="0.25">
      <c r="B70" s="113"/>
      <c r="C70" s="165" t="s">
        <v>102</v>
      </c>
      <c r="D70" s="157" t="s">
        <v>322</v>
      </c>
      <c r="E70" s="119">
        <v>31330.66</v>
      </c>
      <c r="F70" s="119">
        <v>32974.480000000003</v>
      </c>
      <c r="G70" s="119">
        <v>37582.87999999999</v>
      </c>
      <c r="H70" s="119">
        <v>38441.479999999996</v>
      </c>
      <c r="I70" s="119">
        <v>33167.120000000003</v>
      </c>
      <c r="J70" s="119">
        <v>34978.840000000004</v>
      </c>
      <c r="K70" s="119">
        <v>47463.549999999996</v>
      </c>
      <c r="L70" s="119">
        <v>37867.150000000009</v>
      </c>
      <c r="M70" s="119">
        <v>38278.5</v>
      </c>
      <c r="N70" s="119">
        <v>42089.99</v>
      </c>
      <c r="O70" s="119">
        <v>34358.04</v>
      </c>
      <c r="P70" s="119">
        <v>0</v>
      </c>
      <c r="Q70" s="119">
        <f t="shared" si="0"/>
        <v>408532.68999999994</v>
      </c>
      <c r="R70" s="115"/>
      <c r="S70" s="116"/>
      <c r="T70" s="113"/>
      <c r="U70" s="119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408532.68999999994</v>
      </c>
      <c r="V70" s="115"/>
    </row>
    <row r="71" spans="2:22" ht="15" x14ac:dyDescent="0.25">
      <c r="B71" s="113"/>
      <c r="C71" s="165" t="s">
        <v>103</v>
      </c>
      <c r="D71" s="157" t="s">
        <v>323</v>
      </c>
      <c r="E71" s="119">
        <v>695023.25999999989</v>
      </c>
      <c r="F71" s="119">
        <v>1070550.9599999997</v>
      </c>
      <c r="G71" s="119">
        <v>987270.18999999983</v>
      </c>
      <c r="H71" s="119">
        <v>1012111.5699999998</v>
      </c>
      <c r="I71" s="119">
        <v>1019894.0099999998</v>
      </c>
      <c r="J71" s="119">
        <v>1680114.11</v>
      </c>
      <c r="K71" s="119">
        <v>1572400.5899999999</v>
      </c>
      <c r="L71" s="119">
        <v>1520769.23</v>
      </c>
      <c r="M71" s="119">
        <v>1171408.5800000003</v>
      </c>
      <c r="N71" s="119">
        <v>3073807.7199999993</v>
      </c>
      <c r="O71" s="119">
        <v>1107628.3700000006</v>
      </c>
      <c r="P71" s="119">
        <v>0</v>
      </c>
      <c r="Q71" s="119">
        <f t="shared" si="0"/>
        <v>14910978.59</v>
      </c>
      <c r="R71" s="115"/>
      <c r="S71" s="116"/>
      <c r="T71" s="113"/>
      <c r="U71" s="119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14910978.59</v>
      </c>
      <c r="V71" s="115"/>
    </row>
    <row r="72" spans="2:22" ht="25.5" x14ac:dyDescent="0.25">
      <c r="B72" s="113"/>
      <c r="C72" s="165" t="s">
        <v>104</v>
      </c>
      <c r="D72" s="157" t="s">
        <v>324</v>
      </c>
      <c r="E72" s="119">
        <v>21472.03</v>
      </c>
      <c r="F72" s="119">
        <v>24906.67</v>
      </c>
      <c r="G72" s="119">
        <v>40066.009999999995</v>
      </c>
      <c r="H72" s="119">
        <v>46313.409999999989</v>
      </c>
      <c r="I72" s="119">
        <v>38819.070000000007</v>
      </c>
      <c r="J72" s="119">
        <v>33271.25</v>
      </c>
      <c r="K72" s="119">
        <v>38910.629999999997</v>
      </c>
      <c r="L72" s="119">
        <v>46260.690000000017</v>
      </c>
      <c r="M72" s="119">
        <v>37663.510000000009</v>
      </c>
      <c r="N72" s="119">
        <v>48328.62</v>
      </c>
      <c r="O72" s="119">
        <v>21746.11</v>
      </c>
      <c r="P72" s="119">
        <v>0</v>
      </c>
      <c r="Q72" s="119">
        <f t="shared" ref="Q72:Q135" si="1">SUM(E72:P72)</f>
        <v>397758</v>
      </c>
      <c r="R72" s="115"/>
      <c r="S72" s="116"/>
      <c r="T72" s="113"/>
      <c r="U72" s="119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397758</v>
      </c>
      <c r="V72" s="115"/>
    </row>
    <row r="73" spans="2:22" ht="15" x14ac:dyDescent="0.25">
      <c r="B73" s="113"/>
      <c r="C73" s="165" t="s">
        <v>105</v>
      </c>
      <c r="D73" s="157" t="s">
        <v>325</v>
      </c>
      <c r="E73" s="119">
        <v>621568.31000000006</v>
      </c>
      <c r="F73" s="119">
        <v>957542.9800000001</v>
      </c>
      <c r="G73" s="119">
        <v>1238661.3200000003</v>
      </c>
      <c r="H73" s="119">
        <v>1227270.6600000001</v>
      </c>
      <c r="I73" s="119">
        <v>1184701.1599999997</v>
      </c>
      <c r="J73" s="119">
        <v>1266612.6700000002</v>
      </c>
      <c r="K73" s="119">
        <v>1971823.94</v>
      </c>
      <c r="L73" s="119">
        <v>1506803</v>
      </c>
      <c r="M73" s="119">
        <v>1028569.9399999998</v>
      </c>
      <c r="N73" s="119">
        <v>1365064.3300000003</v>
      </c>
      <c r="O73" s="119">
        <v>1191588.23</v>
      </c>
      <c r="P73" s="119">
        <v>0</v>
      </c>
      <c r="Q73" s="119">
        <f t="shared" si="1"/>
        <v>13560206.539999999</v>
      </c>
      <c r="R73" s="115"/>
      <c r="S73" s="116"/>
      <c r="T73" s="113"/>
      <c r="U73" s="119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13560206.539999999</v>
      </c>
      <c r="V73" s="115"/>
    </row>
    <row r="74" spans="2:22" ht="15" x14ac:dyDescent="0.25">
      <c r="B74" s="113"/>
      <c r="C74" s="165" t="s">
        <v>106</v>
      </c>
      <c r="D74" s="157" t="s">
        <v>327</v>
      </c>
      <c r="E74" s="119">
        <v>5490390.1100000003</v>
      </c>
      <c r="F74" s="119">
        <v>6841336.709999999</v>
      </c>
      <c r="G74" s="119">
        <v>7391605.1800000025</v>
      </c>
      <c r="H74" s="119">
        <v>7239036.8799999971</v>
      </c>
      <c r="I74" s="119">
        <v>6429208.21</v>
      </c>
      <c r="J74" s="119">
        <v>7485185.7700000051</v>
      </c>
      <c r="K74" s="119">
        <v>6503751.6699999999</v>
      </c>
      <c r="L74" s="119">
        <v>7201778.1200000048</v>
      </c>
      <c r="M74" s="119">
        <v>7135293.8099999987</v>
      </c>
      <c r="N74" s="119">
        <v>6826894.2799999984</v>
      </c>
      <c r="O74" s="119">
        <v>8717769.25</v>
      </c>
      <c r="P74" s="119">
        <v>0</v>
      </c>
      <c r="Q74" s="119">
        <f t="shared" si="1"/>
        <v>77262249.99000001</v>
      </c>
      <c r="R74" s="115"/>
      <c r="S74" s="116"/>
      <c r="T74" s="113"/>
      <c r="U74" s="119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77262249.99000001</v>
      </c>
      <c r="V74" s="115"/>
    </row>
    <row r="75" spans="2:22" ht="25.5" x14ac:dyDescent="0.25">
      <c r="B75" s="113"/>
      <c r="C75" s="165" t="s">
        <v>107</v>
      </c>
      <c r="D75" s="157" t="s">
        <v>328</v>
      </c>
      <c r="E75" s="119">
        <v>0</v>
      </c>
      <c r="F75" s="119">
        <v>0</v>
      </c>
      <c r="G75" s="119">
        <v>0</v>
      </c>
      <c r="H75" s="119">
        <v>0</v>
      </c>
      <c r="I75" s="119">
        <v>0</v>
      </c>
      <c r="J75" s="119">
        <v>0</v>
      </c>
      <c r="K75" s="119">
        <v>0</v>
      </c>
      <c r="L75" s="119">
        <v>0</v>
      </c>
      <c r="M75" s="119">
        <v>154542.49</v>
      </c>
      <c r="N75" s="119">
        <v>3956.7</v>
      </c>
      <c r="O75" s="119">
        <v>0</v>
      </c>
      <c r="P75" s="119">
        <v>0</v>
      </c>
      <c r="Q75" s="119">
        <f t="shared" si="1"/>
        <v>158499.19</v>
      </c>
      <c r="R75" s="115"/>
      <c r="S75" s="116"/>
      <c r="T75" s="113"/>
      <c r="U75" s="119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158499.19</v>
      </c>
      <c r="V75" s="115"/>
    </row>
    <row r="76" spans="2:22" ht="25.5" x14ac:dyDescent="0.25">
      <c r="B76" s="113"/>
      <c r="C76" s="165" t="s">
        <v>108</v>
      </c>
      <c r="D76" s="157" t="s">
        <v>330</v>
      </c>
      <c r="E76" s="119">
        <v>70.5</v>
      </c>
      <c r="F76" s="119">
        <v>109389.05</v>
      </c>
      <c r="G76" s="119">
        <v>267276.75</v>
      </c>
      <c r="H76" s="119">
        <v>1445053.5699999998</v>
      </c>
      <c r="I76" s="119">
        <v>10000</v>
      </c>
      <c r="J76" s="119">
        <v>472342.73</v>
      </c>
      <c r="K76" s="119">
        <v>69494.53</v>
      </c>
      <c r="L76" s="119">
        <v>1998243.6700000002</v>
      </c>
      <c r="M76" s="119">
        <v>0</v>
      </c>
      <c r="N76" s="119">
        <v>413892.13</v>
      </c>
      <c r="O76" s="119">
        <v>328350.90000000002</v>
      </c>
      <c r="P76" s="119">
        <v>0</v>
      </c>
      <c r="Q76" s="119">
        <f t="shared" si="1"/>
        <v>5114113.83</v>
      </c>
      <c r="R76" s="115"/>
      <c r="S76" s="116"/>
      <c r="T76" s="113"/>
      <c r="U76" s="119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5114113.83</v>
      </c>
      <c r="V76" s="115"/>
    </row>
    <row r="77" spans="2:22" ht="25.5" x14ac:dyDescent="0.25">
      <c r="B77" s="113"/>
      <c r="C77" s="165" t="s">
        <v>109</v>
      </c>
      <c r="D77" s="157" t="s">
        <v>331</v>
      </c>
      <c r="E77" s="119">
        <v>279678.25</v>
      </c>
      <c r="F77" s="119">
        <v>331205.58999999997</v>
      </c>
      <c r="G77" s="119">
        <v>721794.66999999993</v>
      </c>
      <c r="H77" s="119">
        <v>425320.89</v>
      </c>
      <c r="I77" s="119">
        <v>486759.44000000006</v>
      </c>
      <c r="J77" s="119">
        <v>915056.69</v>
      </c>
      <c r="K77" s="119">
        <v>423145.01999999996</v>
      </c>
      <c r="L77" s="119">
        <v>842975.01</v>
      </c>
      <c r="M77" s="119">
        <v>534424.81000000006</v>
      </c>
      <c r="N77" s="119">
        <v>580033.78999999992</v>
      </c>
      <c r="O77" s="119">
        <v>940381.94000000006</v>
      </c>
      <c r="P77" s="119">
        <v>0</v>
      </c>
      <c r="Q77" s="119">
        <f t="shared" si="1"/>
        <v>6480776.0999999996</v>
      </c>
      <c r="R77" s="115"/>
      <c r="S77" s="116"/>
      <c r="T77" s="113"/>
      <c r="U77" s="119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6480776.0999999996</v>
      </c>
      <c r="V77" s="115"/>
    </row>
    <row r="78" spans="2:22" ht="15" x14ac:dyDescent="0.25">
      <c r="B78" s="113"/>
      <c r="C78" s="165" t="s">
        <v>110</v>
      </c>
      <c r="D78" s="157" t="s">
        <v>326</v>
      </c>
      <c r="E78" s="119">
        <v>0</v>
      </c>
      <c r="F78" s="119">
        <v>9487.6</v>
      </c>
      <c r="G78" s="119">
        <v>50313.55</v>
      </c>
      <c r="H78" s="119">
        <v>3089.87</v>
      </c>
      <c r="I78" s="119">
        <v>36814.78</v>
      </c>
      <c r="J78" s="119">
        <v>33422.79</v>
      </c>
      <c r="K78" s="119">
        <v>31653.440000000002</v>
      </c>
      <c r="L78" s="119">
        <v>33095.870000000003</v>
      </c>
      <c r="M78" s="119">
        <v>3340.39</v>
      </c>
      <c r="N78" s="119">
        <v>59736.74</v>
      </c>
      <c r="O78" s="119">
        <v>54991.06</v>
      </c>
      <c r="P78" s="119">
        <v>0</v>
      </c>
      <c r="Q78" s="119">
        <f t="shared" si="1"/>
        <v>315946.08999999997</v>
      </c>
      <c r="R78" s="115"/>
      <c r="S78" s="116"/>
      <c r="T78" s="113"/>
      <c r="U78" s="119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315946.08999999997</v>
      </c>
      <c r="V78" s="115"/>
    </row>
    <row r="79" spans="2:22" ht="15" x14ac:dyDescent="0.25">
      <c r="B79" s="113"/>
      <c r="C79" s="165" t="s">
        <v>111</v>
      </c>
      <c r="D79" s="157" t="s">
        <v>329</v>
      </c>
      <c r="E79" s="119">
        <v>500909.4</v>
      </c>
      <c r="F79" s="119">
        <v>593115.65999999968</v>
      </c>
      <c r="G79" s="119">
        <v>648432.70000000007</v>
      </c>
      <c r="H79" s="119">
        <v>845254.26999999979</v>
      </c>
      <c r="I79" s="119">
        <v>639576.16000000015</v>
      </c>
      <c r="J79" s="119">
        <v>679543.55999999994</v>
      </c>
      <c r="K79" s="119">
        <v>610580.81000000006</v>
      </c>
      <c r="L79" s="119">
        <v>803824.75999999989</v>
      </c>
      <c r="M79" s="119">
        <v>657978.53</v>
      </c>
      <c r="N79" s="119">
        <v>675138.80999999982</v>
      </c>
      <c r="O79" s="119">
        <v>709344.73999999987</v>
      </c>
      <c r="P79" s="119">
        <v>0</v>
      </c>
      <c r="Q79" s="119">
        <f t="shared" si="1"/>
        <v>7363699.3999999994</v>
      </c>
      <c r="R79" s="115"/>
      <c r="S79" s="116"/>
      <c r="T79" s="113"/>
      <c r="U79" s="119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7363699.3999999994</v>
      </c>
      <c r="V79" s="115"/>
    </row>
    <row r="80" spans="2:22" ht="15" x14ac:dyDescent="0.25">
      <c r="B80" s="113"/>
      <c r="C80" s="165" t="s">
        <v>112</v>
      </c>
      <c r="D80" s="157" t="s">
        <v>332</v>
      </c>
      <c r="E80" s="119">
        <v>33441.11</v>
      </c>
      <c r="F80" s="119">
        <v>262785.77999999997</v>
      </c>
      <c r="G80" s="119">
        <v>59723.229999999996</v>
      </c>
      <c r="H80" s="119">
        <v>548000.1</v>
      </c>
      <c r="I80" s="119">
        <v>369825.87</v>
      </c>
      <c r="J80" s="119">
        <v>6591778.1200000001</v>
      </c>
      <c r="K80" s="119">
        <v>263005.68999999994</v>
      </c>
      <c r="L80" s="119">
        <v>351283.63999999996</v>
      </c>
      <c r="M80" s="119">
        <v>247545.53</v>
      </c>
      <c r="N80" s="119">
        <v>234034.57000000004</v>
      </c>
      <c r="O80" s="119">
        <v>555127</v>
      </c>
      <c r="P80" s="119">
        <v>0</v>
      </c>
      <c r="Q80" s="119">
        <f t="shared" si="1"/>
        <v>9516550.6400000006</v>
      </c>
      <c r="R80" s="115"/>
      <c r="S80" s="116"/>
      <c r="T80" s="113"/>
      <c r="U80" s="119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9516550.6400000006</v>
      </c>
      <c r="V80" s="115"/>
    </row>
    <row r="81" spans="2:22" ht="15" x14ac:dyDescent="0.25">
      <c r="B81" s="113"/>
      <c r="C81" s="165" t="s">
        <v>113</v>
      </c>
      <c r="D81" s="157" t="s">
        <v>333</v>
      </c>
      <c r="E81" s="119">
        <v>0</v>
      </c>
      <c r="F81" s="119">
        <v>341598.3</v>
      </c>
      <c r="G81" s="119">
        <v>74575.3</v>
      </c>
      <c r="H81" s="119">
        <v>406440.62</v>
      </c>
      <c r="I81" s="119">
        <v>37014.76</v>
      </c>
      <c r="J81" s="119">
        <v>436047.06</v>
      </c>
      <c r="K81" s="119">
        <v>12307.49</v>
      </c>
      <c r="L81" s="119">
        <v>505588.55</v>
      </c>
      <c r="M81" s="119">
        <v>227955.37</v>
      </c>
      <c r="N81" s="119">
        <v>261385.77</v>
      </c>
      <c r="O81" s="119">
        <v>212283.32</v>
      </c>
      <c r="P81" s="119">
        <v>0</v>
      </c>
      <c r="Q81" s="119">
        <f t="shared" si="1"/>
        <v>2515196.54</v>
      </c>
      <c r="R81" s="115"/>
      <c r="S81" s="116"/>
      <c r="T81" s="113"/>
      <c r="U81" s="119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2515196.54</v>
      </c>
      <c r="V81" s="115"/>
    </row>
    <row r="82" spans="2:22" ht="15" x14ac:dyDescent="0.25">
      <c r="B82" s="113"/>
      <c r="C82" s="165" t="s">
        <v>114</v>
      </c>
      <c r="D82" s="157" t="s">
        <v>334</v>
      </c>
      <c r="E82" s="119">
        <v>2610373.7400000007</v>
      </c>
      <c r="F82" s="119">
        <v>3428404.9000000004</v>
      </c>
      <c r="G82" s="119">
        <v>2952220.9100000006</v>
      </c>
      <c r="H82" s="119">
        <v>3964206.3799999985</v>
      </c>
      <c r="I82" s="119">
        <v>3161828.560000001</v>
      </c>
      <c r="J82" s="119">
        <v>4050694.8299999991</v>
      </c>
      <c r="K82" s="119">
        <v>3236569.9100000011</v>
      </c>
      <c r="L82" s="119">
        <v>3401523.149999999</v>
      </c>
      <c r="M82" s="119">
        <v>3103258.3199999994</v>
      </c>
      <c r="N82" s="119">
        <v>3234987.4499999993</v>
      </c>
      <c r="O82" s="119">
        <v>3306249.33</v>
      </c>
      <c r="P82" s="119">
        <v>0</v>
      </c>
      <c r="Q82" s="119">
        <f t="shared" si="1"/>
        <v>36450317.479999997</v>
      </c>
      <c r="R82" s="115"/>
      <c r="S82" s="116"/>
      <c r="T82" s="113"/>
      <c r="U82" s="119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36450317.479999997</v>
      </c>
      <c r="V82" s="115"/>
    </row>
    <row r="83" spans="2:22" ht="15" x14ac:dyDescent="0.25">
      <c r="B83" s="113"/>
      <c r="C83" s="165" t="s">
        <v>115</v>
      </c>
      <c r="D83" s="157" t="s">
        <v>335</v>
      </c>
      <c r="E83" s="119">
        <v>17160.79</v>
      </c>
      <c r="F83" s="119">
        <v>95057.840000000011</v>
      </c>
      <c r="G83" s="119">
        <v>25243.63</v>
      </c>
      <c r="H83" s="119">
        <v>210121.93000000002</v>
      </c>
      <c r="I83" s="119">
        <v>31499.789999999994</v>
      </c>
      <c r="J83" s="119">
        <v>199714.3</v>
      </c>
      <c r="K83" s="119">
        <v>31516.560000000001</v>
      </c>
      <c r="L83" s="119">
        <v>197796.32000000004</v>
      </c>
      <c r="M83" s="119">
        <v>128207.47</v>
      </c>
      <c r="N83" s="119">
        <v>99703.979999999967</v>
      </c>
      <c r="O83" s="119">
        <v>150910.74</v>
      </c>
      <c r="P83" s="119">
        <v>0</v>
      </c>
      <c r="Q83" s="119">
        <f t="shared" si="1"/>
        <v>1186933.3500000001</v>
      </c>
      <c r="R83" s="115"/>
      <c r="S83" s="116"/>
      <c r="T83" s="113"/>
      <c r="U83" s="119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1186933.3500000001</v>
      </c>
      <c r="V83" s="115"/>
    </row>
    <row r="84" spans="2:22" ht="15" x14ac:dyDescent="0.25">
      <c r="B84" s="113"/>
      <c r="C84" s="165" t="s">
        <v>116</v>
      </c>
      <c r="D84" s="157" t="s">
        <v>336</v>
      </c>
      <c r="E84" s="119">
        <v>0</v>
      </c>
      <c r="F84" s="119">
        <v>13882.140000000001</v>
      </c>
      <c r="G84" s="119">
        <v>54361.49</v>
      </c>
      <c r="H84" s="119">
        <v>63737.03</v>
      </c>
      <c r="I84" s="119">
        <v>41952.850000000006</v>
      </c>
      <c r="J84" s="119">
        <v>135484.22</v>
      </c>
      <c r="K84" s="119">
        <v>11417.15</v>
      </c>
      <c r="L84" s="119">
        <v>65030.85</v>
      </c>
      <c r="M84" s="119">
        <v>77134.850000000006</v>
      </c>
      <c r="N84" s="119">
        <v>26274.48</v>
      </c>
      <c r="O84" s="119">
        <v>139612.26999999999</v>
      </c>
      <c r="P84" s="119">
        <v>0</v>
      </c>
      <c r="Q84" s="119">
        <f t="shared" si="1"/>
        <v>628887.32999999996</v>
      </c>
      <c r="R84" s="115"/>
      <c r="S84" s="116"/>
      <c r="T84" s="113"/>
      <c r="U84" s="119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628887.32999999996</v>
      </c>
      <c r="V84" s="115"/>
    </row>
    <row r="85" spans="2:22" ht="15" x14ac:dyDescent="0.25">
      <c r="B85" s="113"/>
      <c r="C85" s="165" t="s">
        <v>117</v>
      </c>
      <c r="D85" s="157" t="s">
        <v>337</v>
      </c>
      <c r="E85" s="119">
        <v>0</v>
      </c>
      <c r="F85" s="119">
        <v>303608.7</v>
      </c>
      <c r="G85" s="119">
        <v>67676.259999999995</v>
      </c>
      <c r="H85" s="119">
        <v>18330453.489999998</v>
      </c>
      <c r="I85" s="119">
        <v>515876.12000000005</v>
      </c>
      <c r="J85" s="119">
        <v>20649536.309999999</v>
      </c>
      <c r="K85" s="119">
        <v>1192727.6199999999</v>
      </c>
      <c r="L85" s="119">
        <v>434607.76</v>
      </c>
      <c r="M85" s="119">
        <v>10151599.6</v>
      </c>
      <c r="N85" s="119">
        <v>430665.53</v>
      </c>
      <c r="O85" s="119">
        <v>843764.83</v>
      </c>
      <c r="P85" s="119">
        <v>0</v>
      </c>
      <c r="Q85" s="119">
        <f t="shared" si="1"/>
        <v>52920516.219999991</v>
      </c>
      <c r="R85" s="115"/>
      <c r="S85" s="116"/>
      <c r="T85" s="113"/>
      <c r="U85" s="119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52920516.219999991</v>
      </c>
      <c r="V85" s="115"/>
    </row>
    <row r="86" spans="2:22" ht="15" x14ac:dyDescent="0.25">
      <c r="B86" s="113"/>
      <c r="C86" s="165" t="s">
        <v>118</v>
      </c>
      <c r="D86" s="157" t="s">
        <v>338</v>
      </c>
      <c r="E86" s="119">
        <v>0</v>
      </c>
      <c r="F86" s="119">
        <v>0</v>
      </c>
      <c r="G86" s="119">
        <v>0</v>
      </c>
      <c r="H86" s="119">
        <v>0</v>
      </c>
      <c r="I86" s="119">
        <v>0</v>
      </c>
      <c r="J86" s="119">
        <v>0</v>
      </c>
      <c r="K86" s="119">
        <v>0</v>
      </c>
      <c r="L86" s="119">
        <v>6653.43</v>
      </c>
      <c r="M86" s="119">
        <v>0</v>
      </c>
      <c r="N86" s="119">
        <v>40402.959999999999</v>
      </c>
      <c r="O86" s="119">
        <v>0</v>
      </c>
      <c r="P86" s="119">
        <v>0</v>
      </c>
      <c r="Q86" s="119">
        <f t="shared" si="1"/>
        <v>47056.39</v>
      </c>
      <c r="R86" s="115"/>
      <c r="S86" s="116"/>
      <c r="T86" s="113"/>
      <c r="U86" s="119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47056.39</v>
      </c>
      <c r="V86" s="115"/>
    </row>
    <row r="87" spans="2:22" ht="25.5" x14ac:dyDescent="0.25">
      <c r="B87" s="113"/>
      <c r="C87" s="165" t="s">
        <v>119</v>
      </c>
      <c r="D87" s="157" t="s">
        <v>339</v>
      </c>
      <c r="E87" s="119">
        <v>126943.59999999998</v>
      </c>
      <c r="F87" s="119">
        <v>146797.76999999999</v>
      </c>
      <c r="G87" s="119">
        <v>143235.39000000001</v>
      </c>
      <c r="H87" s="119">
        <v>141905.89000000001</v>
      </c>
      <c r="I87" s="119">
        <v>183059.77000000002</v>
      </c>
      <c r="J87" s="119">
        <v>201623.26999999996</v>
      </c>
      <c r="K87" s="119">
        <v>208613.30000000002</v>
      </c>
      <c r="L87" s="119">
        <v>142970.37</v>
      </c>
      <c r="M87" s="119">
        <v>310038.40999999997</v>
      </c>
      <c r="N87" s="119">
        <v>151152.06999999998</v>
      </c>
      <c r="O87" s="119">
        <v>144604.44999999998</v>
      </c>
      <c r="P87" s="119">
        <v>0</v>
      </c>
      <c r="Q87" s="119">
        <f t="shared" si="1"/>
        <v>1900944.2899999998</v>
      </c>
      <c r="R87" s="115"/>
      <c r="S87" s="116"/>
      <c r="T87" s="113"/>
      <c r="U87" s="119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1900944.2899999998</v>
      </c>
      <c r="V87" s="115"/>
    </row>
    <row r="88" spans="2:22" ht="15" x14ac:dyDescent="0.25">
      <c r="B88" s="113"/>
      <c r="C88" s="165" t="s">
        <v>120</v>
      </c>
      <c r="D88" s="157" t="s">
        <v>340</v>
      </c>
      <c r="E88" s="119">
        <v>25515.200000000001</v>
      </c>
      <c r="F88" s="119">
        <v>38681.049999999996</v>
      </c>
      <c r="G88" s="119">
        <v>89850.790000000008</v>
      </c>
      <c r="H88" s="119">
        <v>38821.030000000006</v>
      </c>
      <c r="I88" s="119">
        <v>42550.899999999987</v>
      </c>
      <c r="J88" s="119">
        <v>63331.170000000006</v>
      </c>
      <c r="K88" s="119">
        <v>13618.73</v>
      </c>
      <c r="L88" s="119">
        <v>28860.539999999997</v>
      </c>
      <c r="M88" s="119">
        <v>42277.560000000005</v>
      </c>
      <c r="N88" s="119">
        <v>58256.810000000005</v>
      </c>
      <c r="O88" s="119">
        <v>45911.47</v>
      </c>
      <c r="P88" s="119">
        <v>0</v>
      </c>
      <c r="Q88" s="119">
        <f t="shared" si="1"/>
        <v>487675.25</v>
      </c>
      <c r="R88" s="115"/>
      <c r="S88" s="116"/>
      <c r="T88" s="113"/>
      <c r="U88" s="119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487675.25</v>
      </c>
      <c r="V88" s="115"/>
    </row>
    <row r="89" spans="2:22" ht="15" x14ac:dyDescent="0.25">
      <c r="B89" s="113"/>
      <c r="C89" s="165" t="s">
        <v>121</v>
      </c>
      <c r="D89" s="157" t="s">
        <v>341</v>
      </c>
      <c r="E89" s="119">
        <v>51225.219999999994</v>
      </c>
      <c r="F89" s="119">
        <v>70414.929999999993</v>
      </c>
      <c r="G89" s="119">
        <v>82491.73</v>
      </c>
      <c r="H89" s="119">
        <v>58259.96</v>
      </c>
      <c r="I89" s="119">
        <v>62435.439999999995</v>
      </c>
      <c r="J89" s="119">
        <v>85989.1</v>
      </c>
      <c r="K89" s="119">
        <v>59478.400000000001</v>
      </c>
      <c r="L89" s="119">
        <v>69845.790000000008</v>
      </c>
      <c r="M89" s="119">
        <v>62898.840000000004</v>
      </c>
      <c r="N89" s="119">
        <v>71039.570000000007</v>
      </c>
      <c r="O89" s="119">
        <v>64598.03</v>
      </c>
      <c r="P89" s="119">
        <v>0</v>
      </c>
      <c r="Q89" s="119">
        <f t="shared" si="1"/>
        <v>738677.01</v>
      </c>
      <c r="R89" s="115"/>
      <c r="S89" s="116"/>
      <c r="T89" s="113"/>
      <c r="U89" s="119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738677.01</v>
      </c>
      <c r="V89" s="115"/>
    </row>
    <row r="90" spans="2:22" ht="15" x14ac:dyDescent="0.25">
      <c r="B90" s="113"/>
      <c r="C90" s="165" t="s">
        <v>122</v>
      </c>
      <c r="D90" s="157" t="s">
        <v>342</v>
      </c>
      <c r="E90" s="119">
        <v>914178.97</v>
      </c>
      <c r="F90" s="119">
        <v>2535804.84</v>
      </c>
      <c r="G90" s="119">
        <v>3201359.3899999997</v>
      </c>
      <c r="H90" s="119">
        <v>3084218.83</v>
      </c>
      <c r="I90" s="119">
        <v>2511995.41</v>
      </c>
      <c r="J90" s="119">
        <v>2740812.34</v>
      </c>
      <c r="K90" s="119">
        <v>3163735.09</v>
      </c>
      <c r="L90" s="119">
        <v>2971042.5000000005</v>
      </c>
      <c r="M90" s="119">
        <v>3435331.33</v>
      </c>
      <c r="N90" s="119">
        <v>2904537.8899999997</v>
      </c>
      <c r="O90" s="119">
        <v>2962720.4699999997</v>
      </c>
      <c r="P90" s="119">
        <v>0</v>
      </c>
      <c r="Q90" s="119">
        <f t="shared" si="1"/>
        <v>30425737.059999995</v>
      </c>
      <c r="R90" s="115"/>
      <c r="S90" s="116"/>
      <c r="T90" s="113"/>
      <c r="U90" s="119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30425737.059999995</v>
      </c>
      <c r="V90" s="115"/>
    </row>
    <row r="91" spans="2:22" ht="15" x14ac:dyDescent="0.25">
      <c r="B91" s="113"/>
      <c r="C91" s="165" t="s">
        <v>123</v>
      </c>
      <c r="D91" s="157" t="s">
        <v>343</v>
      </c>
      <c r="E91" s="119">
        <v>44312.79</v>
      </c>
      <c r="F91" s="119">
        <v>56986.75</v>
      </c>
      <c r="G91" s="119">
        <v>418059.99</v>
      </c>
      <c r="H91" s="119">
        <v>62233.399999999987</v>
      </c>
      <c r="I91" s="119">
        <v>57083.459999999992</v>
      </c>
      <c r="J91" s="119">
        <v>123738.28</v>
      </c>
      <c r="K91" s="119">
        <v>56411.37</v>
      </c>
      <c r="L91" s="119">
        <v>57010.85</v>
      </c>
      <c r="M91" s="119">
        <v>63799.01999999999</v>
      </c>
      <c r="N91" s="119">
        <v>68032.89</v>
      </c>
      <c r="O91" s="119">
        <v>155065.88</v>
      </c>
      <c r="P91" s="119">
        <v>0</v>
      </c>
      <c r="Q91" s="119">
        <f t="shared" si="1"/>
        <v>1162734.6800000002</v>
      </c>
      <c r="R91" s="115"/>
      <c r="S91" s="116"/>
      <c r="T91" s="113"/>
      <c r="U91" s="119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1162734.6800000002</v>
      </c>
      <c r="V91" s="115"/>
    </row>
    <row r="92" spans="2:22" ht="15" x14ac:dyDescent="0.25">
      <c r="B92" s="113"/>
      <c r="C92" s="165" t="s">
        <v>124</v>
      </c>
      <c r="D92" s="157" t="s">
        <v>344</v>
      </c>
      <c r="E92" s="119">
        <v>0</v>
      </c>
      <c r="F92" s="119">
        <v>209850</v>
      </c>
      <c r="G92" s="119">
        <v>4097639.84</v>
      </c>
      <c r="H92" s="119">
        <v>60894.409999999996</v>
      </c>
      <c r="I92" s="119">
        <v>22681.05</v>
      </c>
      <c r="J92" s="119">
        <v>196045.28999999995</v>
      </c>
      <c r="K92" s="119">
        <v>28857.670000000002</v>
      </c>
      <c r="L92" s="119">
        <v>2000</v>
      </c>
      <c r="M92" s="119">
        <v>53111.65</v>
      </c>
      <c r="N92" s="119">
        <v>22666.7</v>
      </c>
      <c r="O92" s="119">
        <v>263081.59999999998</v>
      </c>
      <c r="P92" s="119">
        <v>0</v>
      </c>
      <c r="Q92" s="119">
        <f t="shared" si="1"/>
        <v>4956828.21</v>
      </c>
      <c r="R92" s="115"/>
      <c r="S92" s="116"/>
      <c r="T92" s="113"/>
      <c r="U92" s="119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4956828.21</v>
      </c>
      <c r="V92" s="115"/>
    </row>
    <row r="93" spans="2:22" ht="15" x14ac:dyDescent="0.25">
      <c r="B93" s="113"/>
      <c r="C93" s="165" t="s">
        <v>125</v>
      </c>
      <c r="D93" s="157" t="s">
        <v>345</v>
      </c>
      <c r="E93" s="119">
        <v>42558554.68</v>
      </c>
      <c r="F93" s="119">
        <v>11778745.300000001</v>
      </c>
      <c r="G93" s="119">
        <v>62573301.830000013</v>
      </c>
      <c r="H93" s="119">
        <v>543442791.35000002</v>
      </c>
      <c r="I93" s="119">
        <v>60698484.760000005</v>
      </c>
      <c r="J93" s="119">
        <v>45929163.379999995</v>
      </c>
      <c r="K93" s="119">
        <v>39787523.509999998</v>
      </c>
      <c r="L93" s="119">
        <v>10354191.26</v>
      </c>
      <c r="M93" s="119">
        <v>49515986.050000004</v>
      </c>
      <c r="N93" s="119">
        <v>25380996.219999999</v>
      </c>
      <c r="O93" s="119">
        <v>33130015.739999998</v>
      </c>
      <c r="P93" s="119">
        <v>0</v>
      </c>
      <c r="Q93" s="119">
        <f t="shared" si="1"/>
        <v>925149754.08000004</v>
      </c>
      <c r="R93" s="115"/>
      <c r="S93" s="116"/>
      <c r="T93" s="113"/>
      <c r="U93" s="119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925149754.08000004</v>
      </c>
      <c r="V93" s="115"/>
    </row>
    <row r="94" spans="2:22" ht="25.5" x14ac:dyDescent="0.25">
      <c r="B94" s="113"/>
      <c r="C94" s="165" t="s">
        <v>126</v>
      </c>
      <c r="D94" s="157" t="s">
        <v>346</v>
      </c>
      <c r="E94" s="119">
        <v>56388.820000000007</v>
      </c>
      <c r="F94" s="119">
        <v>73486.029999999984</v>
      </c>
      <c r="G94" s="119">
        <v>121608.92999999998</v>
      </c>
      <c r="H94" s="119">
        <v>80905.039999999979</v>
      </c>
      <c r="I94" s="119">
        <v>63428.880000000005</v>
      </c>
      <c r="J94" s="119">
        <v>72820.080000000016</v>
      </c>
      <c r="K94" s="119">
        <v>76320.75</v>
      </c>
      <c r="L94" s="119">
        <v>67780.37999999999</v>
      </c>
      <c r="M94" s="119">
        <v>73079.819999999978</v>
      </c>
      <c r="N94" s="119">
        <v>77429.56</v>
      </c>
      <c r="O94" s="119">
        <v>117336.57999999997</v>
      </c>
      <c r="P94" s="119">
        <v>0</v>
      </c>
      <c r="Q94" s="119">
        <f t="shared" si="1"/>
        <v>880584.87</v>
      </c>
      <c r="R94" s="115"/>
      <c r="S94" s="116"/>
      <c r="T94" s="113"/>
      <c r="U94" s="119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880584.87</v>
      </c>
      <c r="V94" s="115"/>
    </row>
    <row r="95" spans="2:22" ht="15" x14ac:dyDescent="0.25">
      <c r="B95" s="113"/>
      <c r="C95" s="165" t="s">
        <v>127</v>
      </c>
      <c r="D95" s="157" t="s">
        <v>347</v>
      </c>
      <c r="E95" s="119">
        <v>107285.05999999998</v>
      </c>
      <c r="F95" s="119">
        <v>165799.72000000003</v>
      </c>
      <c r="G95" s="119">
        <v>289795.15000000002</v>
      </c>
      <c r="H95" s="119">
        <v>202873.08999999997</v>
      </c>
      <c r="I95" s="119">
        <v>194973.33999999997</v>
      </c>
      <c r="J95" s="119">
        <v>271893.21999999997</v>
      </c>
      <c r="K95" s="119">
        <v>193383.48000000004</v>
      </c>
      <c r="L95" s="119">
        <v>245865.93999999992</v>
      </c>
      <c r="M95" s="119">
        <v>235167.78000000003</v>
      </c>
      <c r="N95" s="119">
        <v>257055.70999999996</v>
      </c>
      <c r="O95" s="119">
        <v>217677.91999999993</v>
      </c>
      <c r="P95" s="119">
        <v>0</v>
      </c>
      <c r="Q95" s="119">
        <f t="shared" si="1"/>
        <v>2381770.41</v>
      </c>
      <c r="R95" s="115"/>
      <c r="S95" s="116"/>
      <c r="T95" s="113"/>
      <c r="U95" s="119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2381770.41</v>
      </c>
      <c r="V95" s="115"/>
    </row>
    <row r="96" spans="2:22" ht="25.5" x14ac:dyDescent="0.25">
      <c r="B96" s="113"/>
      <c r="C96" s="165" t="s">
        <v>128</v>
      </c>
      <c r="D96" s="157" t="s">
        <v>348</v>
      </c>
      <c r="E96" s="119">
        <v>24355.819999999996</v>
      </c>
      <c r="F96" s="119">
        <v>27366.07</v>
      </c>
      <c r="G96" s="119">
        <v>30871.53</v>
      </c>
      <c r="H96" s="119">
        <v>33968.460000000006</v>
      </c>
      <c r="I96" s="119">
        <v>35113.329999999994</v>
      </c>
      <c r="J96" s="119">
        <v>37679.030000000006</v>
      </c>
      <c r="K96" s="119">
        <v>37805.860000000008</v>
      </c>
      <c r="L96" s="119">
        <v>31497.68</v>
      </c>
      <c r="M96" s="119">
        <v>33448</v>
      </c>
      <c r="N96" s="119">
        <v>35476.22</v>
      </c>
      <c r="O96" s="119">
        <v>33649.710000000006</v>
      </c>
      <c r="P96" s="119">
        <v>0</v>
      </c>
      <c r="Q96" s="119">
        <f t="shared" si="1"/>
        <v>361231.71</v>
      </c>
      <c r="R96" s="115"/>
      <c r="S96" s="116"/>
      <c r="T96" s="113"/>
      <c r="U96" s="119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361231.71</v>
      </c>
      <c r="V96" s="115"/>
    </row>
    <row r="97" spans="2:22" ht="15" x14ac:dyDescent="0.25">
      <c r="B97" s="113"/>
      <c r="C97" s="165" t="s">
        <v>129</v>
      </c>
      <c r="D97" s="157" t="s">
        <v>349</v>
      </c>
      <c r="E97" s="119">
        <v>35007</v>
      </c>
      <c r="F97" s="119">
        <v>36881.859999999986</v>
      </c>
      <c r="G97" s="119">
        <v>44292.43</v>
      </c>
      <c r="H97" s="119">
        <v>39101.25</v>
      </c>
      <c r="I97" s="119">
        <v>35941.57999999998</v>
      </c>
      <c r="J97" s="119">
        <v>39234.229999999996</v>
      </c>
      <c r="K97" s="119">
        <v>37285.159999999989</v>
      </c>
      <c r="L97" s="119">
        <v>35506.11</v>
      </c>
      <c r="M97" s="119">
        <v>40488.12999999999</v>
      </c>
      <c r="N97" s="119">
        <v>36594</v>
      </c>
      <c r="O97" s="119">
        <v>38527.049999999996</v>
      </c>
      <c r="P97" s="119">
        <v>0</v>
      </c>
      <c r="Q97" s="119">
        <f t="shared" si="1"/>
        <v>418858.79999999993</v>
      </c>
      <c r="R97" s="115"/>
      <c r="S97" s="116"/>
      <c r="T97" s="113"/>
      <c r="U97" s="119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418858.79999999993</v>
      </c>
      <c r="V97" s="115"/>
    </row>
    <row r="98" spans="2:22" ht="15" x14ac:dyDescent="0.25">
      <c r="B98" s="113"/>
      <c r="C98" s="165" t="s">
        <v>130</v>
      </c>
      <c r="D98" s="157" t="s">
        <v>350</v>
      </c>
      <c r="E98" s="119">
        <v>311.69</v>
      </c>
      <c r="F98" s="119">
        <v>311.69</v>
      </c>
      <c r="G98" s="119">
        <v>2346.7999999999997</v>
      </c>
      <c r="H98" s="119">
        <v>2245.75</v>
      </c>
      <c r="I98" s="119">
        <v>566.5</v>
      </c>
      <c r="J98" s="119">
        <v>1252.4100000000001</v>
      </c>
      <c r="K98" s="119">
        <v>1287.6499999999999</v>
      </c>
      <c r="L98" s="119">
        <v>944.40000000000009</v>
      </c>
      <c r="M98" s="119">
        <v>826.42</v>
      </c>
      <c r="N98" s="119">
        <v>1853.05</v>
      </c>
      <c r="O98" s="119">
        <v>1958.75</v>
      </c>
      <c r="P98" s="119">
        <v>0</v>
      </c>
      <c r="Q98" s="119">
        <f t="shared" si="1"/>
        <v>13905.109999999999</v>
      </c>
      <c r="R98" s="115"/>
      <c r="S98" s="116"/>
      <c r="T98" s="113"/>
      <c r="U98" s="119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13905.109999999999</v>
      </c>
      <c r="V98" s="115"/>
    </row>
    <row r="99" spans="2:22" ht="15" x14ac:dyDescent="0.25">
      <c r="B99" s="113"/>
      <c r="C99" s="165" t="s">
        <v>131</v>
      </c>
      <c r="D99" s="157" t="s">
        <v>351</v>
      </c>
      <c r="E99" s="119">
        <v>57073.24</v>
      </c>
      <c r="F99" s="119">
        <v>77275.939999999988</v>
      </c>
      <c r="G99" s="119">
        <v>83183.030000000013</v>
      </c>
      <c r="H99" s="119">
        <v>132261.94</v>
      </c>
      <c r="I99" s="119">
        <v>89140.079999999973</v>
      </c>
      <c r="J99" s="119">
        <v>81028.37999999999</v>
      </c>
      <c r="K99" s="119">
        <v>68911.640000000014</v>
      </c>
      <c r="L99" s="119">
        <v>93514.39</v>
      </c>
      <c r="M99" s="119">
        <v>78243.23000000001</v>
      </c>
      <c r="N99" s="119">
        <v>83930.74000000002</v>
      </c>
      <c r="O99" s="119">
        <v>72822.059999999983</v>
      </c>
      <c r="P99" s="119">
        <v>0</v>
      </c>
      <c r="Q99" s="119">
        <f t="shared" si="1"/>
        <v>917384.66999999993</v>
      </c>
      <c r="R99" s="115"/>
      <c r="S99" s="116"/>
      <c r="T99" s="113"/>
      <c r="U99" s="119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917384.66999999993</v>
      </c>
      <c r="V99" s="115"/>
    </row>
    <row r="100" spans="2:22" ht="15" x14ac:dyDescent="0.25">
      <c r="B100" s="113"/>
      <c r="C100" s="165" t="s">
        <v>132</v>
      </c>
      <c r="D100" s="157" t="s">
        <v>356</v>
      </c>
      <c r="E100" s="119">
        <v>9562.86</v>
      </c>
      <c r="F100" s="119">
        <v>14150.380000000001</v>
      </c>
      <c r="G100" s="119">
        <v>16454.490000000002</v>
      </c>
      <c r="H100" s="119">
        <v>14242.719999999998</v>
      </c>
      <c r="I100" s="119">
        <v>15006.550000000001</v>
      </c>
      <c r="J100" s="119">
        <v>21474.859999999997</v>
      </c>
      <c r="K100" s="119">
        <v>8234836.3499999996</v>
      </c>
      <c r="L100" s="119">
        <v>14111.69</v>
      </c>
      <c r="M100" s="119">
        <v>20173.389999999996</v>
      </c>
      <c r="N100" s="119">
        <v>143426.25999999998</v>
      </c>
      <c r="O100" s="119">
        <v>243126.37999999992</v>
      </c>
      <c r="P100" s="119">
        <v>0</v>
      </c>
      <c r="Q100" s="119">
        <f t="shared" si="1"/>
        <v>8746565.9300000016</v>
      </c>
      <c r="R100" s="115"/>
      <c r="S100" s="116"/>
      <c r="T100" s="113"/>
      <c r="U100" s="119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8746565.9300000016</v>
      </c>
      <c r="V100" s="115"/>
    </row>
    <row r="101" spans="2:22" ht="15" x14ac:dyDescent="0.25">
      <c r="B101" s="113"/>
      <c r="C101" s="165" t="s">
        <v>133</v>
      </c>
      <c r="D101" s="157" t="s">
        <v>357</v>
      </c>
      <c r="E101" s="119">
        <v>60847.479999999996</v>
      </c>
      <c r="F101" s="119">
        <v>63832.05999999999</v>
      </c>
      <c r="G101" s="119">
        <v>72756.87</v>
      </c>
      <c r="H101" s="119">
        <v>71990.23000000001</v>
      </c>
      <c r="I101" s="119">
        <v>79651.740000000005</v>
      </c>
      <c r="J101" s="119">
        <v>85691.849999999991</v>
      </c>
      <c r="K101" s="119">
        <v>71622.38</v>
      </c>
      <c r="L101" s="119">
        <v>82678.91</v>
      </c>
      <c r="M101" s="119">
        <v>112837.3</v>
      </c>
      <c r="N101" s="119">
        <v>76749.509999999995</v>
      </c>
      <c r="O101" s="119">
        <v>78180.19</v>
      </c>
      <c r="P101" s="119">
        <v>0</v>
      </c>
      <c r="Q101" s="119">
        <f t="shared" si="1"/>
        <v>856838.52</v>
      </c>
      <c r="R101" s="115"/>
      <c r="S101" s="116"/>
      <c r="T101" s="113"/>
      <c r="U101" s="119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856838.52</v>
      </c>
      <c r="V101" s="115"/>
    </row>
    <row r="102" spans="2:22" ht="15" x14ac:dyDescent="0.25">
      <c r="B102" s="113"/>
      <c r="C102" s="165" t="s">
        <v>134</v>
      </c>
      <c r="D102" s="157" t="s">
        <v>358</v>
      </c>
      <c r="E102" s="119">
        <v>123458.99</v>
      </c>
      <c r="F102" s="119">
        <v>133576.79</v>
      </c>
      <c r="G102" s="119">
        <v>133455.98999999996</v>
      </c>
      <c r="H102" s="119">
        <v>136389.15</v>
      </c>
      <c r="I102" s="119">
        <v>153174.25999999998</v>
      </c>
      <c r="J102" s="119">
        <v>144214.61000000002</v>
      </c>
      <c r="K102" s="119">
        <v>173479.83000000002</v>
      </c>
      <c r="L102" s="119">
        <v>126771.68</v>
      </c>
      <c r="M102" s="119">
        <v>149032.91999999995</v>
      </c>
      <c r="N102" s="119">
        <v>210283.59</v>
      </c>
      <c r="O102" s="119">
        <v>140797.78000000003</v>
      </c>
      <c r="P102" s="119">
        <v>0</v>
      </c>
      <c r="Q102" s="119">
        <f t="shared" si="1"/>
        <v>1624635.59</v>
      </c>
      <c r="R102" s="115"/>
      <c r="S102" s="116"/>
      <c r="T102" s="113"/>
      <c r="U102" s="119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1624635.59</v>
      </c>
      <c r="V102" s="115"/>
    </row>
    <row r="103" spans="2:22" ht="15" x14ac:dyDescent="0.25">
      <c r="B103" s="113"/>
      <c r="C103" s="165" t="s">
        <v>135</v>
      </c>
      <c r="D103" s="157" t="s">
        <v>359</v>
      </c>
      <c r="E103" s="119">
        <v>0</v>
      </c>
      <c r="F103" s="119">
        <v>3806.3199999999997</v>
      </c>
      <c r="G103" s="119">
        <v>8105.7099999999991</v>
      </c>
      <c r="H103" s="119">
        <v>9251.91</v>
      </c>
      <c r="I103" s="119">
        <v>14776.36</v>
      </c>
      <c r="J103" s="119">
        <v>10509.92</v>
      </c>
      <c r="K103" s="119">
        <v>4136.95</v>
      </c>
      <c r="L103" s="119">
        <v>4116.66</v>
      </c>
      <c r="M103" s="119">
        <v>11950.3</v>
      </c>
      <c r="N103" s="119">
        <v>15933.869999999999</v>
      </c>
      <c r="O103" s="119">
        <v>11404.699999999999</v>
      </c>
      <c r="P103" s="119">
        <v>0</v>
      </c>
      <c r="Q103" s="119">
        <f t="shared" si="1"/>
        <v>93992.7</v>
      </c>
      <c r="R103" s="115"/>
      <c r="S103" s="116"/>
      <c r="T103" s="113"/>
      <c r="U103" s="119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93992.7</v>
      </c>
      <c r="V103" s="115"/>
    </row>
    <row r="104" spans="2:22" ht="15" x14ac:dyDescent="0.25">
      <c r="B104" s="113"/>
      <c r="C104" s="165" t="s">
        <v>136</v>
      </c>
      <c r="D104" s="157" t="s">
        <v>360</v>
      </c>
      <c r="E104" s="119">
        <v>21573.77</v>
      </c>
      <c r="F104" s="119">
        <v>34578.410000000011</v>
      </c>
      <c r="G104" s="119">
        <v>40097.450000000004</v>
      </c>
      <c r="H104" s="119">
        <v>33392.119999999995</v>
      </c>
      <c r="I104" s="119">
        <v>36243.74</v>
      </c>
      <c r="J104" s="119">
        <v>34063.07</v>
      </c>
      <c r="K104" s="119">
        <v>39393.370000000003</v>
      </c>
      <c r="L104" s="119">
        <v>27256.600000000006</v>
      </c>
      <c r="M104" s="119">
        <v>35561.540000000008</v>
      </c>
      <c r="N104" s="119">
        <v>45082.83</v>
      </c>
      <c r="O104" s="119">
        <v>29703.080000000009</v>
      </c>
      <c r="P104" s="119">
        <v>0</v>
      </c>
      <c r="Q104" s="119">
        <f t="shared" si="1"/>
        <v>376945.9800000001</v>
      </c>
      <c r="R104" s="115"/>
      <c r="S104" s="116"/>
      <c r="T104" s="113"/>
      <c r="U104" s="119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376945.9800000001</v>
      </c>
      <c r="V104" s="115"/>
    </row>
    <row r="105" spans="2:22" ht="15" x14ac:dyDescent="0.25">
      <c r="B105" s="113"/>
      <c r="C105" s="165" t="s">
        <v>137</v>
      </c>
      <c r="D105" s="157" t="s">
        <v>361</v>
      </c>
      <c r="E105" s="119">
        <v>182492.41</v>
      </c>
      <c r="F105" s="119">
        <v>470604.94999999995</v>
      </c>
      <c r="G105" s="119">
        <v>10489420.479999999</v>
      </c>
      <c r="H105" s="119">
        <v>2208608.5699999998</v>
      </c>
      <c r="I105" s="119">
        <v>1264513.1400000001</v>
      </c>
      <c r="J105" s="119">
        <v>1576619.01</v>
      </c>
      <c r="K105" s="119">
        <v>1721031.02</v>
      </c>
      <c r="L105" s="119">
        <v>1077703.08</v>
      </c>
      <c r="M105" s="119">
        <v>1550344.1799999997</v>
      </c>
      <c r="N105" s="119">
        <v>1867793.1000000003</v>
      </c>
      <c r="O105" s="119">
        <v>591082.63</v>
      </c>
      <c r="P105" s="119">
        <v>0</v>
      </c>
      <c r="Q105" s="119">
        <f t="shared" si="1"/>
        <v>23000212.569999997</v>
      </c>
      <c r="R105" s="115"/>
      <c r="S105" s="116"/>
      <c r="T105" s="113"/>
      <c r="U105" s="119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23000212.569999997</v>
      </c>
      <c r="V105" s="115"/>
    </row>
    <row r="106" spans="2:22" ht="25.5" x14ac:dyDescent="0.25">
      <c r="B106" s="113"/>
      <c r="C106" s="165" t="s">
        <v>493</v>
      </c>
      <c r="D106" s="157" t="s">
        <v>494</v>
      </c>
      <c r="E106" s="119">
        <v>29640.879999999997</v>
      </c>
      <c r="F106" s="119">
        <v>69815.450000000041</v>
      </c>
      <c r="G106" s="119">
        <v>214414.58000000002</v>
      </c>
      <c r="H106" s="119">
        <v>147147.64000000001</v>
      </c>
      <c r="I106" s="119">
        <v>91918.520000000019</v>
      </c>
      <c r="J106" s="119">
        <v>69693.990000000005</v>
      </c>
      <c r="K106" s="119">
        <v>114016.45999999999</v>
      </c>
      <c r="L106" s="119">
        <v>60482.549999999996</v>
      </c>
      <c r="M106" s="119">
        <v>176990.05</v>
      </c>
      <c r="N106" s="119">
        <v>70004.539999999994</v>
      </c>
      <c r="O106" s="119">
        <v>86646.41</v>
      </c>
      <c r="P106" s="119">
        <v>0</v>
      </c>
      <c r="Q106" s="119">
        <f t="shared" si="1"/>
        <v>1130771.07</v>
      </c>
      <c r="R106" s="115"/>
      <c r="S106" s="116"/>
      <c r="T106" s="113"/>
      <c r="U106" s="119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1130771.07</v>
      </c>
      <c r="V106" s="115"/>
    </row>
    <row r="107" spans="2:22" ht="15" x14ac:dyDescent="0.25">
      <c r="B107" s="113"/>
      <c r="C107" s="165" t="s">
        <v>560</v>
      </c>
      <c r="D107" s="157" t="s">
        <v>362</v>
      </c>
      <c r="E107" s="119">
        <v>0</v>
      </c>
      <c r="F107" s="119">
        <v>0</v>
      </c>
      <c r="G107" s="119">
        <v>0</v>
      </c>
      <c r="H107" s="119">
        <v>0</v>
      </c>
      <c r="I107" s="119">
        <v>0</v>
      </c>
      <c r="J107" s="119">
        <v>0</v>
      </c>
      <c r="K107" s="119">
        <v>0</v>
      </c>
      <c r="L107" s="119">
        <v>0</v>
      </c>
      <c r="M107" s="119">
        <v>0</v>
      </c>
      <c r="N107" s="119">
        <v>0</v>
      </c>
      <c r="O107" s="119">
        <v>0</v>
      </c>
      <c r="P107" s="119">
        <v>0</v>
      </c>
      <c r="Q107" s="119">
        <f t="shared" si="1"/>
        <v>0</v>
      </c>
      <c r="R107" s="115"/>
      <c r="S107" s="116"/>
      <c r="T107" s="113"/>
      <c r="U107" s="119">
        <f>IF($E$5=Master!$D$4,E107,
IF($F$5=Master!$D$4,SUM(E107:F107),
IF($G$5=Master!$D$4,SUM(E107:G107),
IF($H$5=Master!$D$4,SUM(E107:H107),
IF($I$5=Master!$D$4,SUM(E107:I107),
IF($J$5=Master!$D$4,SUM(E107:J107),
IF($K$5=Master!$D$4,SUM(E107:K107),
IF($L$5=Master!$D$4,SUM(E107:L107),
IF($M$5=Master!$D$4,SUM(E107:M107),
IF($N$5=Master!$D$4,SUM(E107:N107),
IF($O$5=Master!$D$4,SUM(E107:O107),
IF($P$5=Master!$D$4,SUM(E107:P107),0))))))))))))</f>
        <v>0</v>
      </c>
      <c r="V107" s="115"/>
    </row>
    <row r="108" spans="2:22" ht="25.5" x14ac:dyDescent="0.25">
      <c r="B108" s="113"/>
      <c r="C108" s="165" t="s">
        <v>561</v>
      </c>
      <c r="D108" s="157" t="s">
        <v>590</v>
      </c>
      <c r="E108" s="119">
        <v>0</v>
      </c>
      <c r="F108" s="119">
        <v>0</v>
      </c>
      <c r="G108" s="119">
        <v>0</v>
      </c>
      <c r="H108" s="119">
        <v>0</v>
      </c>
      <c r="I108" s="119">
        <v>0</v>
      </c>
      <c r="J108" s="119">
        <v>0</v>
      </c>
      <c r="K108" s="119">
        <v>0</v>
      </c>
      <c r="L108" s="119">
        <v>0</v>
      </c>
      <c r="M108" s="119">
        <v>0</v>
      </c>
      <c r="N108" s="119">
        <v>0</v>
      </c>
      <c r="O108" s="119">
        <v>0</v>
      </c>
      <c r="P108" s="119">
        <v>0</v>
      </c>
      <c r="Q108" s="119">
        <f t="shared" si="1"/>
        <v>0</v>
      </c>
      <c r="R108" s="115"/>
      <c r="S108" s="116"/>
      <c r="T108" s="113"/>
      <c r="U108" s="119">
        <f>IF($E$5=Master!$D$4,E108,
IF($F$5=Master!$D$4,SUM(E108:F108),
IF($G$5=Master!$D$4,SUM(E108:G108),
IF($H$5=Master!$D$4,SUM(E108:H108),
IF($I$5=Master!$D$4,SUM(E108:I108),
IF($J$5=Master!$D$4,SUM(E108:J108),
IF($K$5=Master!$D$4,SUM(E108:K108),
IF($L$5=Master!$D$4,SUM(E108:L108),
IF($M$5=Master!$D$4,SUM(E108:M108),
IF($N$5=Master!$D$4,SUM(E108:N108),
IF($O$5=Master!$D$4,SUM(E108:O108),
IF($P$5=Master!$D$4,SUM(E108:P108),0))))))))))))</f>
        <v>0</v>
      </c>
      <c r="V108" s="115"/>
    </row>
    <row r="109" spans="2:22" ht="15" x14ac:dyDescent="0.25">
      <c r="B109" s="113"/>
      <c r="C109" s="165" t="s">
        <v>562</v>
      </c>
      <c r="D109" s="157" t="s">
        <v>591</v>
      </c>
      <c r="E109" s="119">
        <v>0</v>
      </c>
      <c r="F109" s="119">
        <v>0</v>
      </c>
      <c r="G109" s="119">
        <v>0</v>
      </c>
      <c r="H109" s="119">
        <v>0</v>
      </c>
      <c r="I109" s="119">
        <v>0</v>
      </c>
      <c r="J109" s="119">
        <v>0</v>
      </c>
      <c r="K109" s="119">
        <v>0</v>
      </c>
      <c r="L109" s="119">
        <v>0</v>
      </c>
      <c r="M109" s="119">
        <v>0</v>
      </c>
      <c r="N109" s="119">
        <v>0</v>
      </c>
      <c r="O109" s="119">
        <v>0</v>
      </c>
      <c r="P109" s="119">
        <v>0</v>
      </c>
      <c r="Q109" s="119">
        <f t="shared" si="1"/>
        <v>0</v>
      </c>
      <c r="R109" s="115"/>
      <c r="S109" s="116"/>
      <c r="T109" s="113"/>
      <c r="U109" s="119">
        <f>IF($E$5=Master!$D$4,E109,
IF($F$5=Master!$D$4,SUM(E109:F109),
IF($G$5=Master!$D$4,SUM(E109:G109),
IF($H$5=Master!$D$4,SUM(E109:H109),
IF($I$5=Master!$D$4,SUM(E109:I109),
IF($J$5=Master!$D$4,SUM(E109:J109),
IF($K$5=Master!$D$4,SUM(E109:K109),
IF($L$5=Master!$D$4,SUM(E109:L109),
IF($M$5=Master!$D$4,SUM(E109:M109),
IF($N$5=Master!$D$4,SUM(E109:N109),
IF($O$5=Master!$D$4,SUM(E109:O109),
IF($P$5=Master!$D$4,SUM(E109:P109),0))))))))))))</f>
        <v>0</v>
      </c>
      <c r="V109" s="115"/>
    </row>
    <row r="110" spans="2:22" ht="15" x14ac:dyDescent="0.25">
      <c r="B110" s="113"/>
      <c r="C110" s="165" t="s">
        <v>138</v>
      </c>
      <c r="D110" s="157" t="s">
        <v>363</v>
      </c>
      <c r="E110" s="119">
        <v>192909.45999999993</v>
      </c>
      <c r="F110" s="119">
        <v>316946.39</v>
      </c>
      <c r="G110" s="119">
        <v>297347.34999999998</v>
      </c>
      <c r="H110" s="119">
        <v>318699.58000000007</v>
      </c>
      <c r="I110" s="119">
        <v>280282.78999999998</v>
      </c>
      <c r="J110" s="119">
        <v>321400.65999999997</v>
      </c>
      <c r="K110" s="119">
        <v>304347.64</v>
      </c>
      <c r="L110" s="119">
        <v>303068.96999999997</v>
      </c>
      <c r="M110" s="119">
        <v>362034.51</v>
      </c>
      <c r="N110" s="119">
        <v>696082.22000000009</v>
      </c>
      <c r="O110" s="119">
        <v>406935.85999999987</v>
      </c>
      <c r="P110" s="119">
        <v>0</v>
      </c>
      <c r="Q110" s="119">
        <f t="shared" si="1"/>
        <v>3800055.4299999997</v>
      </c>
      <c r="R110" s="115"/>
      <c r="S110" s="116"/>
      <c r="T110" s="113"/>
      <c r="U110" s="119">
        <f>IF($E$5=Master!$D$4,E110,
IF($F$5=Master!$D$4,SUM(E110:F110),
IF($G$5=Master!$D$4,SUM(E110:G110),
IF($H$5=Master!$D$4,SUM(E110:H110),
IF($I$5=Master!$D$4,SUM(E110:I110),
IF($J$5=Master!$D$4,SUM(E110:J110),
IF($K$5=Master!$D$4,SUM(E110:K110),
IF($L$5=Master!$D$4,SUM(E110:L110),
IF($M$5=Master!$D$4,SUM(E110:M110),
IF($N$5=Master!$D$4,SUM(E110:N110),
IF($O$5=Master!$D$4,SUM(E110:O110),
IF($P$5=Master!$D$4,SUM(E110:P110),0))))))))))))</f>
        <v>3800055.4299999997</v>
      </c>
      <c r="V110" s="115"/>
    </row>
    <row r="111" spans="2:22" ht="15" x14ac:dyDescent="0.25">
      <c r="B111" s="113"/>
      <c r="C111" s="165" t="s">
        <v>139</v>
      </c>
      <c r="D111" s="157" t="s">
        <v>352</v>
      </c>
      <c r="E111" s="119">
        <v>318963.03999999998</v>
      </c>
      <c r="F111" s="119">
        <v>421257.02</v>
      </c>
      <c r="G111" s="119">
        <v>350832.3</v>
      </c>
      <c r="H111" s="119">
        <v>408232.90999999986</v>
      </c>
      <c r="I111" s="119">
        <v>373052.20000000013</v>
      </c>
      <c r="J111" s="119">
        <v>381643.71</v>
      </c>
      <c r="K111" s="119">
        <v>353234.29999999993</v>
      </c>
      <c r="L111" s="119">
        <v>419761.12000000005</v>
      </c>
      <c r="M111" s="119">
        <v>311395.72000000003</v>
      </c>
      <c r="N111" s="119">
        <v>365905.50000000006</v>
      </c>
      <c r="O111" s="119">
        <v>246937.48000000007</v>
      </c>
      <c r="P111" s="119">
        <v>0</v>
      </c>
      <c r="Q111" s="119">
        <f t="shared" si="1"/>
        <v>3951215.3000000003</v>
      </c>
      <c r="R111" s="115"/>
      <c r="S111" s="116"/>
      <c r="T111" s="113"/>
      <c r="U111" s="119">
        <f>IF($E$5=Master!$D$4,E111,
IF($F$5=Master!$D$4,SUM(E111:F111),
IF($G$5=Master!$D$4,SUM(E111:G111),
IF($H$5=Master!$D$4,SUM(E111:H111),
IF($I$5=Master!$D$4,SUM(E111:I111),
IF($J$5=Master!$D$4,SUM(E111:J111),
IF($K$5=Master!$D$4,SUM(E111:K111),
IF($L$5=Master!$D$4,SUM(E111:L111),
IF($M$5=Master!$D$4,SUM(E111:M111),
IF($N$5=Master!$D$4,SUM(E111:N111),
IF($O$5=Master!$D$4,SUM(E111:O111),
IF($P$5=Master!$D$4,SUM(E111:P111),0))))))))))))</f>
        <v>3951215.3000000003</v>
      </c>
      <c r="V111" s="115"/>
    </row>
    <row r="112" spans="2:22" ht="15" x14ac:dyDescent="0.25">
      <c r="B112" s="113"/>
      <c r="C112" s="165" t="s">
        <v>140</v>
      </c>
      <c r="D112" s="157" t="s">
        <v>353</v>
      </c>
      <c r="E112" s="119">
        <v>28892.240000000002</v>
      </c>
      <c r="F112" s="119">
        <v>26710.080000000009</v>
      </c>
      <c r="G112" s="119">
        <v>55470.63</v>
      </c>
      <c r="H112" s="119">
        <v>37950.730000000003</v>
      </c>
      <c r="I112" s="119">
        <v>33782.239999999998</v>
      </c>
      <c r="J112" s="119">
        <v>38861.199999999997</v>
      </c>
      <c r="K112" s="119">
        <v>29559.200000000004</v>
      </c>
      <c r="L112" s="119">
        <v>41409.43</v>
      </c>
      <c r="M112" s="119">
        <v>35943.65</v>
      </c>
      <c r="N112" s="119">
        <v>284953.95999999996</v>
      </c>
      <c r="O112" s="119">
        <v>67691.98000000001</v>
      </c>
      <c r="P112" s="119">
        <v>0</v>
      </c>
      <c r="Q112" s="119">
        <f t="shared" si="1"/>
        <v>681225.34</v>
      </c>
      <c r="R112" s="115"/>
      <c r="S112" s="116"/>
      <c r="T112" s="113"/>
      <c r="U112" s="119">
        <f>IF($E$5=Master!$D$4,E112,
IF($F$5=Master!$D$4,SUM(E112:F112),
IF($G$5=Master!$D$4,SUM(E112:G112),
IF($H$5=Master!$D$4,SUM(E112:H112),
IF($I$5=Master!$D$4,SUM(E112:I112),
IF($J$5=Master!$D$4,SUM(E112:J112),
IF($K$5=Master!$D$4,SUM(E112:K112),
IF($L$5=Master!$D$4,SUM(E112:L112),
IF($M$5=Master!$D$4,SUM(E112:M112),
IF($N$5=Master!$D$4,SUM(E112:N112),
IF($O$5=Master!$D$4,SUM(E112:O112),
IF($P$5=Master!$D$4,SUM(E112:P112),0))))))))))))</f>
        <v>681225.34</v>
      </c>
      <c r="V112" s="115"/>
    </row>
    <row r="113" spans="2:22" ht="15" x14ac:dyDescent="0.25">
      <c r="B113" s="113"/>
      <c r="C113" s="165" t="s">
        <v>141</v>
      </c>
      <c r="D113" s="157" t="s">
        <v>354</v>
      </c>
      <c r="E113" s="119">
        <v>71171.710000000006</v>
      </c>
      <c r="F113" s="119">
        <v>125324.20999999999</v>
      </c>
      <c r="G113" s="119">
        <v>214773.71000000002</v>
      </c>
      <c r="H113" s="119">
        <v>135857.72</v>
      </c>
      <c r="I113" s="119">
        <v>154689.91</v>
      </c>
      <c r="J113" s="119">
        <v>139190.45000000004</v>
      </c>
      <c r="K113" s="119">
        <v>111106.60999999999</v>
      </c>
      <c r="L113" s="119">
        <v>172741.38</v>
      </c>
      <c r="M113" s="119">
        <v>176554.70999999996</v>
      </c>
      <c r="N113" s="119">
        <v>141307.02000000002</v>
      </c>
      <c r="O113" s="119">
        <v>179387.78</v>
      </c>
      <c r="P113" s="119">
        <v>0</v>
      </c>
      <c r="Q113" s="119">
        <f t="shared" si="1"/>
        <v>1622105.2100000002</v>
      </c>
      <c r="R113" s="115"/>
      <c r="S113" s="116"/>
      <c r="T113" s="113"/>
      <c r="U113" s="119">
        <f>IF($E$5=Master!$D$4,E113,
IF($F$5=Master!$D$4,SUM(E113:F113),
IF($G$5=Master!$D$4,SUM(E113:G113),
IF($H$5=Master!$D$4,SUM(E113:H113),
IF($I$5=Master!$D$4,SUM(E113:I113),
IF($J$5=Master!$D$4,SUM(E113:J113),
IF($K$5=Master!$D$4,SUM(E113:K113),
IF($L$5=Master!$D$4,SUM(E113:L113),
IF($M$5=Master!$D$4,SUM(E113:M113),
IF($N$5=Master!$D$4,SUM(E113:N113),
IF($O$5=Master!$D$4,SUM(E113:O113),
IF($P$5=Master!$D$4,SUM(E113:P113),0))))))))))))</f>
        <v>1622105.2100000002</v>
      </c>
      <c r="V113" s="115"/>
    </row>
    <row r="114" spans="2:22" ht="15" x14ac:dyDescent="0.25">
      <c r="B114" s="113"/>
      <c r="C114" s="165" t="s">
        <v>142</v>
      </c>
      <c r="D114" s="157" t="s">
        <v>355</v>
      </c>
      <c r="E114" s="119">
        <v>372099.50999999995</v>
      </c>
      <c r="F114" s="119">
        <v>411066.6399999999</v>
      </c>
      <c r="G114" s="119">
        <v>427468.38000000006</v>
      </c>
      <c r="H114" s="119">
        <v>416622.67</v>
      </c>
      <c r="I114" s="119">
        <v>462002.12999999995</v>
      </c>
      <c r="J114" s="119">
        <v>439781.89999999997</v>
      </c>
      <c r="K114" s="119">
        <v>440096.57999999996</v>
      </c>
      <c r="L114" s="119">
        <v>675858.58</v>
      </c>
      <c r="M114" s="119">
        <v>643412.65</v>
      </c>
      <c r="N114" s="119">
        <v>563896.26000000013</v>
      </c>
      <c r="O114" s="119">
        <v>420347.36999999994</v>
      </c>
      <c r="P114" s="119">
        <v>0</v>
      </c>
      <c r="Q114" s="119">
        <f t="shared" si="1"/>
        <v>5272652.67</v>
      </c>
      <c r="R114" s="115"/>
      <c r="S114" s="116"/>
      <c r="T114" s="113"/>
      <c r="U114" s="119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5272652.67</v>
      </c>
      <c r="V114" s="115"/>
    </row>
    <row r="115" spans="2:22" ht="15" x14ac:dyDescent="0.25">
      <c r="B115" s="113"/>
      <c r="C115" s="165" t="s">
        <v>563</v>
      </c>
      <c r="D115" s="157" t="s">
        <v>496</v>
      </c>
      <c r="E115" s="119">
        <v>0</v>
      </c>
      <c r="F115" s="119">
        <v>0</v>
      </c>
      <c r="G115" s="119">
        <v>0</v>
      </c>
      <c r="H115" s="119">
        <v>0</v>
      </c>
      <c r="I115" s="119">
        <v>0</v>
      </c>
      <c r="J115" s="119">
        <v>0</v>
      </c>
      <c r="K115" s="119">
        <v>0</v>
      </c>
      <c r="L115" s="119">
        <v>0</v>
      </c>
      <c r="M115" s="119">
        <v>0</v>
      </c>
      <c r="N115" s="119">
        <v>0</v>
      </c>
      <c r="O115" s="119">
        <v>0</v>
      </c>
      <c r="P115" s="119">
        <v>0</v>
      </c>
      <c r="Q115" s="119">
        <f t="shared" si="1"/>
        <v>0</v>
      </c>
      <c r="R115" s="115"/>
      <c r="S115" s="116"/>
      <c r="T115" s="113"/>
      <c r="U115" s="119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0</v>
      </c>
      <c r="V115" s="115"/>
    </row>
    <row r="116" spans="2:22" ht="15" x14ac:dyDescent="0.25">
      <c r="B116" s="113"/>
      <c r="C116" s="165" t="s">
        <v>143</v>
      </c>
      <c r="D116" s="157" t="s">
        <v>364</v>
      </c>
      <c r="E116" s="119">
        <v>70847.180000000008</v>
      </c>
      <c r="F116" s="119">
        <v>89995.26999999999</v>
      </c>
      <c r="G116" s="119">
        <v>166903.95000000001</v>
      </c>
      <c r="H116" s="119">
        <v>150249.83000000005</v>
      </c>
      <c r="I116" s="119">
        <v>142460.23000000001</v>
      </c>
      <c r="J116" s="119">
        <v>152323.6</v>
      </c>
      <c r="K116" s="119">
        <v>141418.26999999999</v>
      </c>
      <c r="L116" s="119">
        <v>99643.87000000001</v>
      </c>
      <c r="M116" s="119">
        <v>5751142.7999999998</v>
      </c>
      <c r="N116" s="119">
        <v>145102.69</v>
      </c>
      <c r="O116" s="119">
        <v>112584.06999999998</v>
      </c>
      <c r="P116" s="119">
        <v>0</v>
      </c>
      <c r="Q116" s="119">
        <f t="shared" si="1"/>
        <v>7022671.7600000007</v>
      </c>
      <c r="R116" s="115"/>
      <c r="S116" s="116"/>
      <c r="T116" s="113"/>
      <c r="U116" s="119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7022671.7600000007</v>
      </c>
      <c r="V116" s="115"/>
    </row>
    <row r="117" spans="2:22" ht="15" x14ac:dyDescent="0.25">
      <c r="B117" s="113"/>
      <c r="C117" s="165" t="s">
        <v>144</v>
      </c>
      <c r="D117" s="157" t="s">
        <v>365</v>
      </c>
      <c r="E117" s="119">
        <v>21979.03</v>
      </c>
      <c r="F117" s="119">
        <v>27099.739999999998</v>
      </c>
      <c r="G117" s="119">
        <v>74407.44</v>
      </c>
      <c r="H117" s="119">
        <v>50624.72</v>
      </c>
      <c r="I117" s="119">
        <v>33278.01</v>
      </c>
      <c r="J117" s="119">
        <v>79860.489999999991</v>
      </c>
      <c r="K117" s="119">
        <v>46912.55</v>
      </c>
      <c r="L117" s="119">
        <v>54137.770000000004</v>
      </c>
      <c r="M117" s="119">
        <v>32830.36</v>
      </c>
      <c r="N117" s="119">
        <v>52632.099999999991</v>
      </c>
      <c r="O117" s="119">
        <v>53667.78</v>
      </c>
      <c r="P117" s="119">
        <v>0</v>
      </c>
      <c r="Q117" s="119">
        <f t="shared" si="1"/>
        <v>527429.99</v>
      </c>
      <c r="R117" s="115"/>
      <c r="S117" s="116"/>
      <c r="T117" s="113"/>
      <c r="U117" s="119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527429.99</v>
      </c>
      <c r="V117" s="115"/>
    </row>
    <row r="118" spans="2:22" ht="15" x14ac:dyDescent="0.25">
      <c r="B118" s="113"/>
      <c r="C118" s="165" t="s">
        <v>530</v>
      </c>
      <c r="D118" s="157" t="s">
        <v>531</v>
      </c>
      <c r="E118" s="119">
        <v>0</v>
      </c>
      <c r="F118" s="119">
        <v>738.72</v>
      </c>
      <c r="G118" s="119">
        <v>1211.32</v>
      </c>
      <c r="H118" s="119">
        <v>0</v>
      </c>
      <c r="I118" s="119">
        <v>0</v>
      </c>
      <c r="J118" s="119">
        <v>0</v>
      </c>
      <c r="K118" s="119">
        <v>0</v>
      </c>
      <c r="L118" s="119">
        <v>0</v>
      </c>
      <c r="M118" s="119">
        <v>0</v>
      </c>
      <c r="N118" s="119">
        <v>0</v>
      </c>
      <c r="O118" s="119">
        <v>0</v>
      </c>
      <c r="P118" s="119">
        <v>0</v>
      </c>
      <c r="Q118" s="119">
        <f t="shared" si="1"/>
        <v>1950.04</v>
      </c>
      <c r="R118" s="115"/>
      <c r="S118" s="116"/>
      <c r="T118" s="113"/>
      <c r="U118" s="119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1950.04</v>
      </c>
      <c r="V118" s="115"/>
    </row>
    <row r="119" spans="2:22" ht="15" x14ac:dyDescent="0.25">
      <c r="B119" s="113"/>
      <c r="C119" s="165" t="s">
        <v>495</v>
      </c>
      <c r="D119" s="157" t="s">
        <v>496</v>
      </c>
      <c r="E119" s="119">
        <v>76531.760000000009</v>
      </c>
      <c r="F119" s="119">
        <v>388824.1</v>
      </c>
      <c r="G119" s="119">
        <v>1247588.74</v>
      </c>
      <c r="H119" s="119">
        <v>964377.77</v>
      </c>
      <c r="I119" s="119">
        <v>114583.69999999998</v>
      </c>
      <c r="J119" s="119">
        <v>233393.63999999996</v>
      </c>
      <c r="K119" s="119">
        <v>644621.12000000011</v>
      </c>
      <c r="L119" s="119">
        <v>114808.43</v>
      </c>
      <c r="M119" s="119">
        <v>312299.32</v>
      </c>
      <c r="N119" s="119">
        <v>179749.58999999997</v>
      </c>
      <c r="O119" s="119">
        <v>278593.17000000004</v>
      </c>
      <c r="P119" s="119">
        <v>0</v>
      </c>
      <c r="Q119" s="119">
        <f t="shared" si="1"/>
        <v>4555371.3400000008</v>
      </c>
      <c r="R119" s="115"/>
      <c r="S119" s="116"/>
      <c r="T119" s="113"/>
      <c r="U119" s="119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4555371.3400000008</v>
      </c>
      <c r="V119" s="115"/>
    </row>
    <row r="120" spans="2:22" ht="15" x14ac:dyDescent="0.25">
      <c r="B120" s="113"/>
      <c r="C120" s="165" t="s">
        <v>497</v>
      </c>
      <c r="D120" s="157" t="s">
        <v>498</v>
      </c>
      <c r="E120" s="119">
        <v>99897.01999999999</v>
      </c>
      <c r="F120" s="119">
        <v>118135.65999999999</v>
      </c>
      <c r="G120" s="119">
        <v>525163.46</v>
      </c>
      <c r="H120" s="119">
        <v>136429.51</v>
      </c>
      <c r="I120" s="119">
        <v>142015.18</v>
      </c>
      <c r="J120" s="119">
        <v>163787.98999999993</v>
      </c>
      <c r="K120" s="119">
        <v>533567.60000000009</v>
      </c>
      <c r="L120" s="119">
        <v>169268.57999999996</v>
      </c>
      <c r="M120" s="119">
        <v>181733.06</v>
      </c>
      <c r="N120" s="119">
        <v>150196.38</v>
      </c>
      <c r="O120" s="119">
        <v>128610.97</v>
      </c>
      <c r="P120" s="119">
        <v>0</v>
      </c>
      <c r="Q120" s="119">
        <f t="shared" si="1"/>
        <v>2348805.41</v>
      </c>
      <c r="R120" s="115"/>
      <c r="S120" s="116"/>
      <c r="T120" s="113"/>
      <c r="U120" s="119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2348805.41</v>
      </c>
      <c r="V120" s="115"/>
    </row>
    <row r="121" spans="2:22" ht="15" x14ac:dyDescent="0.25">
      <c r="B121" s="113"/>
      <c r="C121" s="165" t="s">
        <v>499</v>
      </c>
      <c r="D121" s="157" t="s">
        <v>500</v>
      </c>
      <c r="E121" s="119">
        <v>153591.26999999999</v>
      </c>
      <c r="F121" s="119">
        <v>165357.49</v>
      </c>
      <c r="G121" s="119">
        <v>209812.38000000006</v>
      </c>
      <c r="H121" s="119">
        <v>223582.59999999998</v>
      </c>
      <c r="I121" s="119">
        <v>209319.64999999997</v>
      </c>
      <c r="J121" s="119">
        <v>189898.58</v>
      </c>
      <c r="K121" s="119">
        <v>195798.12000000002</v>
      </c>
      <c r="L121" s="119">
        <v>163441.07999999999</v>
      </c>
      <c r="M121" s="119">
        <v>182712.05000000005</v>
      </c>
      <c r="N121" s="119">
        <v>206456.90999999995</v>
      </c>
      <c r="O121" s="119">
        <v>185174.32</v>
      </c>
      <c r="P121" s="119">
        <v>0</v>
      </c>
      <c r="Q121" s="119">
        <f t="shared" si="1"/>
        <v>2085144.4500000004</v>
      </c>
      <c r="R121" s="115"/>
      <c r="S121" s="116"/>
      <c r="T121" s="113"/>
      <c r="U121" s="119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2085144.4500000004</v>
      </c>
      <c r="V121" s="115"/>
    </row>
    <row r="122" spans="2:22" ht="15" x14ac:dyDescent="0.25">
      <c r="B122" s="113"/>
      <c r="C122" s="165" t="s">
        <v>145</v>
      </c>
      <c r="D122" s="157" t="s">
        <v>366</v>
      </c>
      <c r="E122" s="119">
        <v>35465.859999999993</v>
      </c>
      <c r="F122" s="119">
        <v>35489.379999999997</v>
      </c>
      <c r="G122" s="119">
        <v>35248.120000000003</v>
      </c>
      <c r="H122" s="119">
        <v>172239.94999999998</v>
      </c>
      <c r="I122" s="119">
        <v>322665.20999999996</v>
      </c>
      <c r="J122" s="119">
        <v>472131.15</v>
      </c>
      <c r="K122" s="119">
        <v>1086911.47</v>
      </c>
      <c r="L122" s="119">
        <v>85176.879999999976</v>
      </c>
      <c r="M122" s="119">
        <v>181681.15000000002</v>
      </c>
      <c r="N122" s="119">
        <v>150910.09999999998</v>
      </c>
      <c r="O122" s="119">
        <v>38101.540000000008</v>
      </c>
      <c r="P122" s="119">
        <v>0</v>
      </c>
      <c r="Q122" s="119">
        <f t="shared" si="1"/>
        <v>2616020.8099999996</v>
      </c>
      <c r="R122" s="115"/>
      <c r="S122" s="116"/>
      <c r="T122" s="113"/>
      <c r="U122" s="119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2616020.8099999996</v>
      </c>
      <c r="V122" s="115"/>
    </row>
    <row r="123" spans="2:22" ht="15" x14ac:dyDescent="0.25">
      <c r="B123" s="113"/>
      <c r="C123" s="165" t="s">
        <v>146</v>
      </c>
      <c r="D123" s="157" t="s">
        <v>367</v>
      </c>
      <c r="E123" s="119">
        <v>112954.03999999998</v>
      </c>
      <c r="F123" s="119">
        <v>145150.53</v>
      </c>
      <c r="G123" s="119">
        <v>159839.19</v>
      </c>
      <c r="H123" s="119">
        <v>153494.27999999997</v>
      </c>
      <c r="I123" s="119">
        <v>135526.25999999998</v>
      </c>
      <c r="J123" s="119">
        <v>154649.78000000006</v>
      </c>
      <c r="K123" s="119">
        <v>145974.48000000001</v>
      </c>
      <c r="L123" s="119">
        <v>150648.61000000002</v>
      </c>
      <c r="M123" s="119">
        <v>200447.94</v>
      </c>
      <c r="N123" s="119">
        <v>146535.87</v>
      </c>
      <c r="O123" s="119">
        <v>163914.72999999998</v>
      </c>
      <c r="P123" s="119">
        <v>0</v>
      </c>
      <c r="Q123" s="119">
        <f t="shared" si="1"/>
        <v>1669135.71</v>
      </c>
      <c r="R123" s="115"/>
      <c r="S123" s="116"/>
      <c r="T123" s="113"/>
      <c r="U123" s="119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1669135.71</v>
      </c>
      <c r="V123" s="115"/>
    </row>
    <row r="124" spans="2:22" ht="25.5" x14ac:dyDescent="0.25">
      <c r="B124" s="113"/>
      <c r="C124" s="165" t="s">
        <v>147</v>
      </c>
      <c r="D124" s="157" t="s">
        <v>368</v>
      </c>
      <c r="E124" s="119">
        <v>42420.590000000004</v>
      </c>
      <c r="F124" s="119">
        <v>53624.049999999996</v>
      </c>
      <c r="G124" s="119">
        <v>66032.779999999984</v>
      </c>
      <c r="H124" s="119">
        <v>66251.77</v>
      </c>
      <c r="I124" s="119">
        <v>56788.73000000001</v>
      </c>
      <c r="J124" s="119">
        <v>63663.609999999993</v>
      </c>
      <c r="K124" s="119">
        <v>58538.899999999994</v>
      </c>
      <c r="L124" s="119">
        <v>56618.860000000008</v>
      </c>
      <c r="M124" s="119">
        <v>67658.449999999983</v>
      </c>
      <c r="N124" s="119">
        <v>59517.270000000004</v>
      </c>
      <c r="O124" s="119">
        <v>61501.62000000001</v>
      </c>
      <c r="P124" s="119">
        <v>0</v>
      </c>
      <c r="Q124" s="119">
        <f t="shared" si="1"/>
        <v>652616.63</v>
      </c>
      <c r="R124" s="115"/>
      <c r="S124" s="116"/>
      <c r="T124" s="113"/>
      <c r="U124" s="119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652616.63</v>
      </c>
      <c r="V124" s="115"/>
    </row>
    <row r="125" spans="2:22" ht="15" x14ac:dyDescent="0.25">
      <c r="B125" s="113"/>
      <c r="C125" s="165" t="s">
        <v>148</v>
      </c>
      <c r="D125" s="157" t="s">
        <v>369</v>
      </c>
      <c r="E125" s="119">
        <v>0</v>
      </c>
      <c r="F125" s="119">
        <v>0</v>
      </c>
      <c r="G125" s="119">
        <v>0</v>
      </c>
      <c r="H125" s="119">
        <v>27500</v>
      </c>
      <c r="I125" s="119">
        <v>0</v>
      </c>
      <c r="J125" s="119">
        <v>0</v>
      </c>
      <c r="K125" s="119">
        <v>7800.98</v>
      </c>
      <c r="L125" s="119">
        <v>115800</v>
      </c>
      <c r="M125" s="119">
        <v>29933.17</v>
      </c>
      <c r="N125" s="119">
        <v>17941.760000000002</v>
      </c>
      <c r="O125" s="119">
        <v>48854.64</v>
      </c>
      <c r="P125" s="119">
        <v>0</v>
      </c>
      <c r="Q125" s="119">
        <f t="shared" si="1"/>
        <v>247830.55</v>
      </c>
      <c r="R125" s="115"/>
      <c r="S125" s="116"/>
      <c r="T125" s="113"/>
      <c r="U125" s="119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247830.55</v>
      </c>
      <c r="V125" s="115"/>
    </row>
    <row r="126" spans="2:22" ht="25.5" x14ac:dyDescent="0.25">
      <c r="B126" s="113"/>
      <c r="C126" s="165" t="s">
        <v>532</v>
      </c>
      <c r="D126" s="157" t="s">
        <v>533</v>
      </c>
      <c r="E126" s="119">
        <v>14074.529999999999</v>
      </c>
      <c r="F126" s="119">
        <v>15612.19</v>
      </c>
      <c r="G126" s="119">
        <v>18473.859999999997</v>
      </c>
      <c r="H126" s="119">
        <v>16524.060000000001</v>
      </c>
      <c r="I126" s="119">
        <v>17786.080000000002</v>
      </c>
      <c r="J126" s="119">
        <v>16541.079999999998</v>
      </c>
      <c r="K126" s="119">
        <v>16954.980000000003</v>
      </c>
      <c r="L126" s="119">
        <v>16479.819999999996</v>
      </c>
      <c r="M126" s="119">
        <v>17823.489999999998</v>
      </c>
      <c r="N126" s="119">
        <v>16905.98</v>
      </c>
      <c r="O126" s="119">
        <v>16901.349999999999</v>
      </c>
      <c r="P126" s="119">
        <v>0</v>
      </c>
      <c r="Q126" s="119">
        <f t="shared" si="1"/>
        <v>184077.42</v>
      </c>
      <c r="R126" s="115"/>
      <c r="S126" s="116"/>
      <c r="T126" s="113"/>
      <c r="U126" s="119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184077.42</v>
      </c>
      <c r="V126" s="115"/>
    </row>
    <row r="127" spans="2:22" ht="25.5" x14ac:dyDescent="0.25">
      <c r="B127" s="113"/>
      <c r="C127" s="165" t="s">
        <v>534</v>
      </c>
      <c r="D127" s="157" t="s">
        <v>535</v>
      </c>
      <c r="E127" s="119">
        <v>0</v>
      </c>
      <c r="F127" s="119">
        <v>0</v>
      </c>
      <c r="G127" s="119">
        <v>2147.67</v>
      </c>
      <c r="H127" s="119">
        <v>1395.97</v>
      </c>
      <c r="I127" s="119">
        <v>689.47</v>
      </c>
      <c r="J127" s="119">
        <v>752374.32</v>
      </c>
      <c r="K127" s="119">
        <v>1040779.99</v>
      </c>
      <c r="L127" s="119">
        <v>1244.03</v>
      </c>
      <c r="M127" s="119">
        <v>584.23</v>
      </c>
      <c r="N127" s="119">
        <v>70178.11</v>
      </c>
      <c r="O127" s="119">
        <v>240376.63</v>
      </c>
      <c r="P127" s="119">
        <v>0</v>
      </c>
      <c r="Q127" s="119">
        <f t="shared" si="1"/>
        <v>2109770.42</v>
      </c>
      <c r="R127" s="115"/>
      <c r="S127" s="116"/>
      <c r="T127" s="113"/>
      <c r="U127" s="119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2109770.42</v>
      </c>
      <c r="V127" s="115"/>
    </row>
    <row r="128" spans="2:22" ht="15" x14ac:dyDescent="0.25">
      <c r="B128" s="113"/>
      <c r="C128" s="165" t="s">
        <v>149</v>
      </c>
      <c r="D128" s="157" t="s">
        <v>370</v>
      </c>
      <c r="E128" s="119">
        <v>33252.85</v>
      </c>
      <c r="F128" s="119">
        <v>36223.29</v>
      </c>
      <c r="G128" s="119">
        <v>45244.83</v>
      </c>
      <c r="H128" s="119">
        <v>32882.200000000004</v>
      </c>
      <c r="I128" s="119">
        <v>36492.550000000003</v>
      </c>
      <c r="J128" s="119">
        <v>40944.400000000001</v>
      </c>
      <c r="K128" s="119">
        <v>35886.640000000007</v>
      </c>
      <c r="L128" s="119">
        <v>32473.000000000007</v>
      </c>
      <c r="M128" s="119">
        <v>45007.259999999995</v>
      </c>
      <c r="N128" s="119">
        <v>32296.11</v>
      </c>
      <c r="O128" s="119">
        <v>32528.589999999997</v>
      </c>
      <c r="P128" s="119">
        <v>0</v>
      </c>
      <c r="Q128" s="119">
        <f t="shared" si="1"/>
        <v>403231.72000000009</v>
      </c>
      <c r="R128" s="115"/>
      <c r="S128" s="116"/>
      <c r="T128" s="113"/>
      <c r="U128" s="119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403231.72000000009</v>
      </c>
      <c r="V128" s="115"/>
    </row>
    <row r="129" spans="2:22" ht="15" x14ac:dyDescent="0.25">
      <c r="B129" s="113"/>
      <c r="C129" s="165" t="s">
        <v>150</v>
      </c>
      <c r="D129" s="157" t="s">
        <v>371</v>
      </c>
      <c r="E129" s="119">
        <v>0</v>
      </c>
      <c r="F129" s="119">
        <v>0</v>
      </c>
      <c r="G129" s="119">
        <v>458</v>
      </c>
      <c r="H129" s="119">
        <v>36794.69</v>
      </c>
      <c r="I129" s="119">
        <v>0</v>
      </c>
      <c r="J129" s="119">
        <v>2172.2200000000003</v>
      </c>
      <c r="K129" s="119">
        <v>0</v>
      </c>
      <c r="L129" s="119">
        <v>41179.42</v>
      </c>
      <c r="M129" s="119">
        <v>137260.03000000003</v>
      </c>
      <c r="N129" s="119">
        <v>119092.28999999998</v>
      </c>
      <c r="O129" s="119">
        <v>56141.14</v>
      </c>
      <c r="P129" s="119">
        <v>0</v>
      </c>
      <c r="Q129" s="119">
        <f t="shared" si="1"/>
        <v>393097.79000000004</v>
      </c>
      <c r="R129" s="115"/>
      <c r="S129" s="116"/>
      <c r="T129" s="113"/>
      <c r="U129" s="119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393097.79000000004</v>
      </c>
      <c r="V129" s="115"/>
    </row>
    <row r="130" spans="2:22" ht="15" x14ac:dyDescent="0.25">
      <c r="B130" s="113"/>
      <c r="C130" s="165" t="s">
        <v>151</v>
      </c>
      <c r="D130" s="157" t="s">
        <v>372</v>
      </c>
      <c r="E130" s="119">
        <v>0</v>
      </c>
      <c r="F130" s="119">
        <v>0</v>
      </c>
      <c r="G130" s="119">
        <v>441</v>
      </c>
      <c r="H130" s="119">
        <v>951.15</v>
      </c>
      <c r="I130" s="119">
        <v>11772.029999999999</v>
      </c>
      <c r="J130" s="119">
        <v>47848.810000000005</v>
      </c>
      <c r="K130" s="119">
        <v>14154.28</v>
      </c>
      <c r="L130" s="119">
        <v>0</v>
      </c>
      <c r="M130" s="119">
        <v>25355.11</v>
      </c>
      <c r="N130" s="119">
        <v>39932.47</v>
      </c>
      <c r="O130" s="119">
        <v>1504.1499999999999</v>
      </c>
      <c r="P130" s="119">
        <v>0</v>
      </c>
      <c r="Q130" s="119">
        <f t="shared" si="1"/>
        <v>141959</v>
      </c>
      <c r="R130" s="115"/>
      <c r="S130" s="116"/>
      <c r="T130" s="113"/>
      <c r="U130" s="119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141959</v>
      </c>
      <c r="V130" s="115"/>
    </row>
    <row r="131" spans="2:22" ht="15" x14ac:dyDescent="0.25">
      <c r="B131" s="113"/>
      <c r="C131" s="165" t="s">
        <v>152</v>
      </c>
      <c r="D131" s="157" t="s">
        <v>373</v>
      </c>
      <c r="E131" s="119">
        <v>152</v>
      </c>
      <c r="F131" s="119">
        <v>0</v>
      </c>
      <c r="G131" s="119">
        <v>0</v>
      </c>
      <c r="H131" s="119">
        <v>204.29</v>
      </c>
      <c r="I131" s="119">
        <v>3422.6</v>
      </c>
      <c r="J131" s="119">
        <v>92.67</v>
      </c>
      <c r="K131" s="119">
        <v>537.1</v>
      </c>
      <c r="L131" s="119">
        <v>1074.2</v>
      </c>
      <c r="M131" s="119">
        <v>122.6</v>
      </c>
      <c r="N131" s="119">
        <v>1173.19</v>
      </c>
      <c r="O131" s="119">
        <v>0</v>
      </c>
      <c r="P131" s="119">
        <v>0</v>
      </c>
      <c r="Q131" s="119">
        <f t="shared" si="1"/>
        <v>6778.65</v>
      </c>
      <c r="R131" s="115"/>
      <c r="S131" s="116"/>
      <c r="T131" s="113"/>
      <c r="U131" s="119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6778.65</v>
      </c>
      <c r="V131" s="115"/>
    </row>
    <row r="132" spans="2:22" ht="15" x14ac:dyDescent="0.25">
      <c r="B132" s="113"/>
      <c r="C132" s="165" t="s">
        <v>153</v>
      </c>
      <c r="D132" s="157" t="s">
        <v>374</v>
      </c>
      <c r="E132" s="119">
        <v>32868.57</v>
      </c>
      <c r="F132" s="119">
        <v>43721.370000000017</v>
      </c>
      <c r="G132" s="119">
        <v>347672.44</v>
      </c>
      <c r="H132" s="119">
        <v>288682.33999999997</v>
      </c>
      <c r="I132" s="119">
        <v>95625.570000000022</v>
      </c>
      <c r="J132" s="119">
        <v>472739.04999999993</v>
      </c>
      <c r="K132" s="119">
        <v>430381.69</v>
      </c>
      <c r="L132" s="119">
        <v>288816.99000000005</v>
      </c>
      <c r="M132" s="119">
        <v>292797.21000000002</v>
      </c>
      <c r="N132" s="119">
        <v>294072.74</v>
      </c>
      <c r="O132" s="119">
        <v>283050.50000000006</v>
      </c>
      <c r="P132" s="119">
        <v>0</v>
      </c>
      <c r="Q132" s="119">
        <f t="shared" si="1"/>
        <v>2870428.4699999997</v>
      </c>
      <c r="R132" s="115"/>
      <c r="S132" s="116"/>
      <c r="T132" s="113"/>
      <c r="U132" s="119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2870428.4699999997</v>
      </c>
      <c r="V132" s="115"/>
    </row>
    <row r="133" spans="2:22" ht="15" x14ac:dyDescent="0.25">
      <c r="B133" s="113"/>
      <c r="C133" s="165" t="s">
        <v>154</v>
      </c>
      <c r="D133" s="157" t="s">
        <v>375</v>
      </c>
      <c r="E133" s="119">
        <v>3805.2799999999997</v>
      </c>
      <c r="F133" s="119">
        <v>1118734.3600000001</v>
      </c>
      <c r="G133" s="119">
        <v>322773.01999999996</v>
      </c>
      <c r="H133" s="119">
        <v>333212.30000000005</v>
      </c>
      <c r="I133" s="119">
        <v>11519.380000000001</v>
      </c>
      <c r="J133" s="119">
        <v>526609.78</v>
      </c>
      <c r="K133" s="119">
        <v>566252.71</v>
      </c>
      <c r="L133" s="119">
        <v>1767199.6</v>
      </c>
      <c r="M133" s="119">
        <v>864160.68</v>
      </c>
      <c r="N133" s="119">
        <v>2038111.85</v>
      </c>
      <c r="O133" s="119">
        <v>1126087.3900000001</v>
      </c>
      <c r="P133" s="119">
        <v>0</v>
      </c>
      <c r="Q133" s="119">
        <f t="shared" si="1"/>
        <v>8678466.3499999996</v>
      </c>
      <c r="R133" s="115"/>
      <c r="S133" s="116"/>
      <c r="T133" s="113"/>
      <c r="U133" s="119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8678466.3499999996</v>
      </c>
      <c r="V133" s="115"/>
    </row>
    <row r="134" spans="2:22" ht="15" x14ac:dyDescent="0.25">
      <c r="B134" s="113"/>
      <c r="C134" s="165" t="s">
        <v>155</v>
      </c>
      <c r="D134" s="157" t="s">
        <v>376</v>
      </c>
      <c r="E134" s="119">
        <v>82033.51999999999</v>
      </c>
      <c r="F134" s="119">
        <v>105736.74999999999</v>
      </c>
      <c r="G134" s="119">
        <v>264277.33999999997</v>
      </c>
      <c r="H134" s="119">
        <v>170149.17000000004</v>
      </c>
      <c r="I134" s="119">
        <v>99949.099999999991</v>
      </c>
      <c r="J134" s="119">
        <v>362516.83999999997</v>
      </c>
      <c r="K134" s="119">
        <v>179126.56</v>
      </c>
      <c r="L134" s="119">
        <v>564977.01</v>
      </c>
      <c r="M134" s="119">
        <v>206203.13999999998</v>
      </c>
      <c r="N134" s="119">
        <v>170252.22</v>
      </c>
      <c r="O134" s="119">
        <v>194433.31999999998</v>
      </c>
      <c r="P134" s="119">
        <v>0</v>
      </c>
      <c r="Q134" s="119">
        <f t="shared" si="1"/>
        <v>2399654.9699999997</v>
      </c>
      <c r="R134" s="115"/>
      <c r="S134" s="116"/>
      <c r="T134" s="113"/>
      <c r="U134" s="119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2399654.9699999997</v>
      </c>
      <c r="V134" s="115"/>
    </row>
    <row r="135" spans="2:22" ht="15" x14ac:dyDescent="0.25">
      <c r="B135" s="113"/>
      <c r="C135" s="165" t="s">
        <v>156</v>
      </c>
      <c r="D135" s="157" t="s">
        <v>377</v>
      </c>
      <c r="E135" s="119">
        <v>651862.92999999982</v>
      </c>
      <c r="F135" s="119">
        <v>3243414.8200000003</v>
      </c>
      <c r="G135" s="119">
        <v>5059191.6300000008</v>
      </c>
      <c r="H135" s="119">
        <v>3998526.1299999957</v>
      </c>
      <c r="I135" s="119">
        <v>3328843.5699999994</v>
      </c>
      <c r="J135" s="119">
        <v>4017151.0299999979</v>
      </c>
      <c r="K135" s="119">
        <v>3424107.9999999958</v>
      </c>
      <c r="L135" s="119">
        <v>2236680.2699999944</v>
      </c>
      <c r="M135" s="119">
        <v>8846.0099999999984</v>
      </c>
      <c r="N135" s="119">
        <v>200584.95999999999</v>
      </c>
      <c r="O135" s="119">
        <v>22787.059999999998</v>
      </c>
      <c r="P135" s="119">
        <v>0</v>
      </c>
      <c r="Q135" s="119">
        <f t="shared" si="1"/>
        <v>26191996.409999985</v>
      </c>
      <c r="R135" s="115"/>
      <c r="S135" s="116"/>
      <c r="T135" s="113"/>
      <c r="U135" s="119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26191996.409999985</v>
      </c>
      <c r="V135" s="115"/>
    </row>
    <row r="136" spans="2:22" ht="15" x14ac:dyDescent="0.25">
      <c r="B136" s="113"/>
      <c r="C136" s="165" t="s">
        <v>157</v>
      </c>
      <c r="D136" s="157" t="s">
        <v>378</v>
      </c>
      <c r="E136" s="119">
        <v>75513.760000000009</v>
      </c>
      <c r="F136" s="119">
        <v>67588.89</v>
      </c>
      <c r="G136" s="119">
        <v>63426.830000000009</v>
      </c>
      <c r="H136" s="119">
        <v>21711.200000000001</v>
      </c>
      <c r="I136" s="119">
        <v>0</v>
      </c>
      <c r="J136" s="119">
        <v>0</v>
      </c>
      <c r="K136" s="119">
        <v>12474.42</v>
      </c>
      <c r="L136" s="119">
        <v>22491.089999999997</v>
      </c>
      <c r="M136" s="119">
        <v>114749.65</v>
      </c>
      <c r="N136" s="119">
        <v>337580.97</v>
      </c>
      <c r="O136" s="119">
        <v>473372.31000000017</v>
      </c>
      <c r="P136" s="119">
        <v>0</v>
      </c>
      <c r="Q136" s="119">
        <f t="shared" ref="Q136:Q199" si="2">SUM(E136:P136)</f>
        <v>1188909.1200000001</v>
      </c>
      <c r="R136" s="115"/>
      <c r="S136" s="116"/>
      <c r="T136" s="113"/>
      <c r="U136" s="119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1188909.1200000001</v>
      </c>
      <c r="V136" s="115"/>
    </row>
    <row r="137" spans="2:22" ht="15" x14ac:dyDescent="0.25">
      <c r="B137" s="113"/>
      <c r="C137" s="165" t="s">
        <v>158</v>
      </c>
      <c r="D137" s="157" t="s">
        <v>379</v>
      </c>
      <c r="E137" s="119">
        <v>344831.59</v>
      </c>
      <c r="F137" s="119">
        <v>388121.70999999996</v>
      </c>
      <c r="G137" s="119">
        <v>481499.01</v>
      </c>
      <c r="H137" s="119">
        <v>442757.68999999994</v>
      </c>
      <c r="I137" s="119">
        <v>427214.51</v>
      </c>
      <c r="J137" s="119">
        <v>418886.43000000011</v>
      </c>
      <c r="K137" s="119">
        <v>419795.9599999999</v>
      </c>
      <c r="L137" s="119">
        <v>406563.83999999991</v>
      </c>
      <c r="M137" s="119">
        <v>464219.05000000005</v>
      </c>
      <c r="N137" s="119">
        <v>412657.4</v>
      </c>
      <c r="O137" s="119">
        <v>462627.02000000019</v>
      </c>
      <c r="P137" s="119">
        <v>0</v>
      </c>
      <c r="Q137" s="119">
        <f t="shared" si="2"/>
        <v>4669174.2100000009</v>
      </c>
      <c r="R137" s="115"/>
      <c r="S137" s="116"/>
      <c r="T137" s="113"/>
      <c r="U137" s="119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4669174.2100000009</v>
      </c>
      <c r="V137" s="115"/>
    </row>
    <row r="138" spans="2:22" ht="15" x14ac:dyDescent="0.25">
      <c r="B138" s="113"/>
      <c r="C138" s="165" t="s">
        <v>159</v>
      </c>
      <c r="D138" s="157" t="s">
        <v>380</v>
      </c>
      <c r="E138" s="119">
        <v>37260</v>
      </c>
      <c r="F138" s="119">
        <v>27540</v>
      </c>
      <c r="G138" s="119">
        <v>91650.95</v>
      </c>
      <c r="H138" s="119">
        <v>92332.64</v>
      </c>
      <c r="I138" s="119">
        <v>77558.47</v>
      </c>
      <c r="J138" s="119">
        <v>87557.18</v>
      </c>
      <c r="K138" s="119">
        <v>83801.61</v>
      </c>
      <c r="L138" s="119">
        <v>74378.73</v>
      </c>
      <c r="M138" s="119">
        <v>126605.93</v>
      </c>
      <c r="N138" s="119">
        <v>79343.05</v>
      </c>
      <c r="O138" s="119">
        <v>85579.56</v>
      </c>
      <c r="P138" s="119">
        <v>0</v>
      </c>
      <c r="Q138" s="119">
        <f t="shared" si="2"/>
        <v>863608.12000000011</v>
      </c>
      <c r="R138" s="115"/>
      <c r="S138" s="116"/>
      <c r="T138" s="113"/>
      <c r="U138" s="119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863608.12000000011</v>
      </c>
      <c r="V138" s="115"/>
    </row>
    <row r="139" spans="2:22" ht="15" x14ac:dyDescent="0.25">
      <c r="B139" s="113"/>
      <c r="C139" s="165" t="s">
        <v>160</v>
      </c>
      <c r="D139" s="157" t="s">
        <v>381</v>
      </c>
      <c r="E139" s="119">
        <v>10937.970000000001</v>
      </c>
      <c r="F139" s="119">
        <v>15887.490000000002</v>
      </c>
      <c r="G139" s="119">
        <v>18333.650000000001</v>
      </c>
      <c r="H139" s="119">
        <v>20463.250000000007</v>
      </c>
      <c r="I139" s="119">
        <v>17647.239999999998</v>
      </c>
      <c r="J139" s="119">
        <v>19391.240000000002</v>
      </c>
      <c r="K139" s="119">
        <v>19163.909999999996</v>
      </c>
      <c r="L139" s="119">
        <v>16465.64</v>
      </c>
      <c r="M139" s="119">
        <v>23285.999999999996</v>
      </c>
      <c r="N139" s="119">
        <v>26626.37</v>
      </c>
      <c r="O139" s="119">
        <v>23390.909999999996</v>
      </c>
      <c r="P139" s="119">
        <v>0</v>
      </c>
      <c r="Q139" s="119">
        <f t="shared" si="2"/>
        <v>211593.67</v>
      </c>
      <c r="R139" s="115"/>
      <c r="S139" s="116"/>
      <c r="T139" s="113"/>
      <c r="U139" s="119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211593.67</v>
      </c>
      <c r="V139" s="115"/>
    </row>
    <row r="140" spans="2:22" ht="15" x14ac:dyDescent="0.25">
      <c r="B140" s="113"/>
      <c r="C140" s="165" t="s">
        <v>161</v>
      </c>
      <c r="D140" s="157" t="s">
        <v>382</v>
      </c>
      <c r="E140" s="119">
        <v>20093.939999999999</v>
      </c>
      <c r="F140" s="119">
        <v>23879.02</v>
      </c>
      <c r="G140" s="119">
        <v>22904.53</v>
      </c>
      <c r="H140" s="119">
        <v>31961.67</v>
      </c>
      <c r="I140" s="119">
        <v>23582.02</v>
      </c>
      <c r="J140" s="119">
        <v>26094.950000000008</v>
      </c>
      <c r="K140" s="119">
        <v>24180.46</v>
      </c>
      <c r="L140" s="119">
        <v>22700.680000000004</v>
      </c>
      <c r="M140" s="119">
        <v>31757.75</v>
      </c>
      <c r="N140" s="119">
        <v>28690.360000000004</v>
      </c>
      <c r="O140" s="119">
        <v>30630.820000000007</v>
      </c>
      <c r="P140" s="119">
        <v>0</v>
      </c>
      <c r="Q140" s="119">
        <f t="shared" si="2"/>
        <v>286476.2</v>
      </c>
      <c r="R140" s="115"/>
      <c r="S140" s="116"/>
      <c r="T140" s="113"/>
      <c r="U140" s="119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286476.2</v>
      </c>
      <c r="V140" s="115"/>
    </row>
    <row r="141" spans="2:22" ht="15" x14ac:dyDescent="0.25">
      <c r="B141" s="113"/>
      <c r="C141" s="165" t="s">
        <v>162</v>
      </c>
      <c r="D141" s="157" t="s">
        <v>383</v>
      </c>
      <c r="E141" s="119">
        <v>0</v>
      </c>
      <c r="F141" s="119">
        <v>2118375.9300000002</v>
      </c>
      <c r="G141" s="119">
        <v>2076236.51</v>
      </c>
      <c r="H141" s="119">
        <v>2051187.2</v>
      </c>
      <c r="I141" s="119">
        <v>2013724.7500000002</v>
      </c>
      <c r="J141" s="119">
        <v>2004975.85</v>
      </c>
      <c r="K141" s="119">
        <v>1990396.92</v>
      </c>
      <c r="L141" s="119">
        <v>1982393.81</v>
      </c>
      <c r="M141" s="119">
        <v>1969705.42</v>
      </c>
      <c r="N141" s="119">
        <v>1966791.93</v>
      </c>
      <c r="O141" s="119">
        <v>2005280.3699999999</v>
      </c>
      <c r="P141" s="119">
        <v>0</v>
      </c>
      <c r="Q141" s="119">
        <f t="shared" si="2"/>
        <v>20179068.690000001</v>
      </c>
      <c r="R141" s="115"/>
      <c r="S141" s="116"/>
      <c r="T141" s="113"/>
      <c r="U141" s="119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20179068.690000001</v>
      </c>
      <c r="V141" s="115"/>
    </row>
    <row r="142" spans="2:22" ht="15" x14ac:dyDescent="0.25">
      <c r="B142" s="113"/>
      <c r="C142" s="165" t="s">
        <v>163</v>
      </c>
      <c r="D142" s="157" t="s">
        <v>384</v>
      </c>
      <c r="E142" s="119">
        <v>13923.58</v>
      </c>
      <c r="F142" s="119">
        <v>33573.759999999995</v>
      </c>
      <c r="G142" s="119">
        <v>40097.209999999992</v>
      </c>
      <c r="H142" s="119">
        <v>36475.480000000003</v>
      </c>
      <c r="I142" s="119">
        <v>35787.53</v>
      </c>
      <c r="J142" s="119">
        <v>38930.740000000013</v>
      </c>
      <c r="K142" s="119">
        <v>29012.100000000002</v>
      </c>
      <c r="L142" s="119">
        <v>29048.210000000003</v>
      </c>
      <c r="M142" s="119">
        <v>30725.300000000003</v>
      </c>
      <c r="N142" s="119">
        <v>47838.750000000007</v>
      </c>
      <c r="O142" s="119">
        <v>28328.430000000004</v>
      </c>
      <c r="P142" s="119">
        <v>0</v>
      </c>
      <c r="Q142" s="119">
        <f t="shared" si="2"/>
        <v>363741.09</v>
      </c>
      <c r="R142" s="115"/>
      <c r="S142" s="116"/>
      <c r="T142" s="113"/>
      <c r="U142" s="119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363741.09</v>
      </c>
      <c r="V142" s="115"/>
    </row>
    <row r="143" spans="2:22" ht="25.5" x14ac:dyDescent="0.25">
      <c r="B143" s="113"/>
      <c r="C143" s="165" t="s">
        <v>164</v>
      </c>
      <c r="D143" s="157" t="s">
        <v>385</v>
      </c>
      <c r="E143" s="119">
        <v>0</v>
      </c>
      <c r="F143" s="119">
        <v>0</v>
      </c>
      <c r="G143" s="119">
        <v>215.79999999999998</v>
      </c>
      <c r="H143" s="119">
        <v>0</v>
      </c>
      <c r="I143" s="119">
        <v>0</v>
      </c>
      <c r="J143" s="119">
        <v>1863.42</v>
      </c>
      <c r="K143" s="119">
        <v>0</v>
      </c>
      <c r="L143" s="119">
        <v>0</v>
      </c>
      <c r="M143" s="119">
        <v>0</v>
      </c>
      <c r="N143" s="119">
        <v>54326.329999999994</v>
      </c>
      <c r="O143" s="119">
        <v>907.93000000000006</v>
      </c>
      <c r="P143" s="119">
        <v>0</v>
      </c>
      <c r="Q143" s="119">
        <f t="shared" si="2"/>
        <v>57313.479999999996</v>
      </c>
      <c r="R143" s="115"/>
      <c r="S143" s="116"/>
      <c r="T143" s="113"/>
      <c r="U143" s="119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57313.479999999996</v>
      </c>
      <c r="V143" s="115"/>
    </row>
    <row r="144" spans="2:22" ht="15" x14ac:dyDescent="0.25">
      <c r="B144" s="113"/>
      <c r="C144" s="165" t="s">
        <v>165</v>
      </c>
      <c r="D144" s="157" t="s">
        <v>386</v>
      </c>
      <c r="E144" s="119">
        <v>25444.86</v>
      </c>
      <c r="F144" s="119">
        <v>34021.57</v>
      </c>
      <c r="G144" s="119">
        <v>53664.740000000005</v>
      </c>
      <c r="H144" s="119">
        <v>35844.5</v>
      </c>
      <c r="I144" s="119">
        <v>38160.520000000004</v>
      </c>
      <c r="J144" s="119">
        <v>68857.560000000012</v>
      </c>
      <c r="K144" s="119">
        <v>64865.94</v>
      </c>
      <c r="L144" s="119">
        <v>35175.259999999995</v>
      </c>
      <c r="M144" s="119">
        <v>46792.990000000005</v>
      </c>
      <c r="N144" s="119">
        <v>51206.9</v>
      </c>
      <c r="O144" s="119">
        <v>37450.259999999987</v>
      </c>
      <c r="P144" s="119">
        <v>0</v>
      </c>
      <c r="Q144" s="119">
        <f t="shared" si="2"/>
        <v>491485.10000000003</v>
      </c>
      <c r="R144" s="115"/>
      <c r="S144" s="116"/>
      <c r="T144" s="113"/>
      <c r="U144" s="119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491485.10000000003</v>
      </c>
      <c r="V144" s="115"/>
    </row>
    <row r="145" spans="2:22" ht="15" x14ac:dyDescent="0.25">
      <c r="B145" s="113"/>
      <c r="C145" s="165" t="s">
        <v>166</v>
      </c>
      <c r="D145" s="157" t="s">
        <v>387</v>
      </c>
      <c r="E145" s="119">
        <v>34623.939999999995</v>
      </c>
      <c r="F145" s="119">
        <v>38424.12000000001</v>
      </c>
      <c r="G145" s="119">
        <v>55996.500000000015</v>
      </c>
      <c r="H145" s="119">
        <v>52666.66</v>
      </c>
      <c r="I145" s="119">
        <v>47273.62000000001</v>
      </c>
      <c r="J145" s="119">
        <v>78154.039999999994</v>
      </c>
      <c r="K145" s="119">
        <v>53223.73000000001</v>
      </c>
      <c r="L145" s="119">
        <v>50582.79</v>
      </c>
      <c r="M145" s="119">
        <v>51148.369999999995</v>
      </c>
      <c r="N145" s="119">
        <v>796493.4</v>
      </c>
      <c r="O145" s="119">
        <v>52242.15</v>
      </c>
      <c r="P145" s="119">
        <v>0</v>
      </c>
      <c r="Q145" s="119">
        <f t="shared" si="2"/>
        <v>1310829.3199999998</v>
      </c>
      <c r="R145" s="115"/>
      <c r="S145" s="116"/>
      <c r="T145" s="113"/>
      <c r="U145" s="119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1310829.3199999998</v>
      </c>
      <c r="V145" s="115"/>
    </row>
    <row r="146" spans="2:22" ht="25.5" x14ac:dyDescent="0.25">
      <c r="B146" s="113"/>
      <c r="C146" s="165" t="s">
        <v>564</v>
      </c>
      <c r="D146" s="157" t="s">
        <v>592</v>
      </c>
      <c r="E146" s="119">
        <v>0</v>
      </c>
      <c r="F146" s="119">
        <v>0</v>
      </c>
      <c r="G146" s="119">
        <v>0</v>
      </c>
      <c r="H146" s="119">
        <v>0</v>
      </c>
      <c r="I146" s="119">
        <v>0</v>
      </c>
      <c r="J146" s="119">
        <v>0</v>
      </c>
      <c r="K146" s="119">
        <v>0</v>
      </c>
      <c r="L146" s="119">
        <v>0</v>
      </c>
      <c r="M146" s="119">
        <v>0</v>
      </c>
      <c r="N146" s="119">
        <v>0</v>
      </c>
      <c r="O146" s="119">
        <v>0</v>
      </c>
      <c r="P146" s="119">
        <v>0</v>
      </c>
      <c r="Q146" s="119">
        <f t="shared" si="2"/>
        <v>0</v>
      </c>
      <c r="R146" s="115"/>
      <c r="S146" s="116"/>
      <c r="T146" s="113"/>
      <c r="U146" s="119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0</v>
      </c>
      <c r="V146" s="115"/>
    </row>
    <row r="147" spans="2:22" ht="25.5" x14ac:dyDescent="0.25">
      <c r="B147" s="113"/>
      <c r="C147" s="165" t="s">
        <v>167</v>
      </c>
      <c r="D147" s="157" t="s">
        <v>388</v>
      </c>
      <c r="E147" s="119">
        <v>13447.9</v>
      </c>
      <c r="F147" s="119">
        <v>18110.52</v>
      </c>
      <c r="G147" s="119">
        <v>15720.35</v>
      </c>
      <c r="H147" s="119">
        <v>12286.19</v>
      </c>
      <c r="I147" s="119">
        <v>13841.66</v>
      </c>
      <c r="J147" s="119">
        <v>15934.59</v>
      </c>
      <c r="K147" s="119">
        <v>64046.84</v>
      </c>
      <c r="L147" s="119">
        <v>15420.89</v>
      </c>
      <c r="M147" s="119">
        <v>83305.19</v>
      </c>
      <c r="N147" s="119">
        <v>13371.82</v>
      </c>
      <c r="O147" s="119">
        <v>18614.310000000001</v>
      </c>
      <c r="P147" s="119">
        <v>0</v>
      </c>
      <c r="Q147" s="119">
        <f t="shared" si="2"/>
        <v>284100.26</v>
      </c>
      <c r="R147" s="115"/>
      <c r="S147" s="116"/>
      <c r="T147" s="113"/>
      <c r="U147" s="119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284100.26</v>
      </c>
      <c r="V147" s="115"/>
    </row>
    <row r="148" spans="2:22" ht="25.5" x14ac:dyDescent="0.25">
      <c r="B148" s="113"/>
      <c r="C148" s="165" t="s">
        <v>565</v>
      </c>
      <c r="D148" s="157" t="s">
        <v>593</v>
      </c>
      <c r="E148" s="119">
        <v>0</v>
      </c>
      <c r="F148" s="119">
        <v>0</v>
      </c>
      <c r="G148" s="119">
        <v>0</v>
      </c>
      <c r="H148" s="119">
        <v>0</v>
      </c>
      <c r="I148" s="119">
        <v>0</v>
      </c>
      <c r="J148" s="119">
        <v>0</v>
      </c>
      <c r="K148" s="119">
        <v>0</v>
      </c>
      <c r="L148" s="119">
        <v>0</v>
      </c>
      <c r="M148" s="119">
        <v>0</v>
      </c>
      <c r="N148" s="119">
        <v>0</v>
      </c>
      <c r="O148" s="119">
        <v>0</v>
      </c>
      <c r="P148" s="119">
        <v>0</v>
      </c>
      <c r="Q148" s="119">
        <f t="shared" si="2"/>
        <v>0</v>
      </c>
      <c r="R148" s="115"/>
      <c r="S148" s="116"/>
      <c r="T148" s="113"/>
      <c r="U148" s="119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0</v>
      </c>
      <c r="V148" s="115"/>
    </row>
    <row r="149" spans="2:22" ht="15" x14ac:dyDescent="0.25">
      <c r="B149" s="113"/>
      <c r="C149" s="165" t="s">
        <v>168</v>
      </c>
      <c r="D149" s="157" t="s">
        <v>389</v>
      </c>
      <c r="E149" s="119">
        <v>39726.89</v>
      </c>
      <c r="F149" s="119">
        <v>399251.88</v>
      </c>
      <c r="G149" s="119">
        <v>2870479.68</v>
      </c>
      <c r="H149" s="119">
        <v>1035303.1100000001</v>
      </c>
      <c r="I149" s="119">
        <v>21577</v>
      </c>
      <c r="J149" s="119">
        <v>923560.29999999993</v>
      </c>
      <c r="K149" s="119">
        <v>534729.12999999989</v>
      </c>
      <c r="L149" s="119">
        <v>299011.8</v>
      </c>
      <c r="M149" s="119">
        <v>1936367.6600000001</v>
      </c>
      <c r="N149" s="119">
        <v>225742.45</v>
      </c>
      <c r="O149" s="119">
        <v>408519.60000000003</v>
      </c>
      <c r="P149" s="119">
        <v>0</v>
      </c>
      <c r="Q149" s="119">
        <f t="shared" si="2"/>
        <v>8694269.5</v>
      </c>
      <c r="R149" s="115"/>
      <c r="S149" s="116"/>
      <c r="T149" s="113"/>
      <c r="U149" s="119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8694269.5</v>
      </c>
      <c r="V149" s="115"/>
    </row>
    <row r="150" spans="2:22" ht="15" x14ac:dyDescent="0.25">
      <c r="B150" s="113"/>
      <c r="C150" s="165" t="s">
        <v>566</v>
      </c>
      <c r="D150" s="157" t="s">
        <v>594</v>
      </c>
      <c r="E150" s="119">
        <v>0</v>
      </c>
      <c r="F150" s="119">
        <v>0</v>
      </c>
      <c r="G150" s="119">
        <v>0</v>
      </c>
      <c r="H150" s="119">
        <v>0</v>
      </c>
      <c r="I150" s="119">
        <v>0</v>
      </c>
      <c r="J150" s="119">
        <v>0</v>
      </c>
      <c r="K150" s="119">
        <v>0</v>
      </c>
      <c r="L150" s="119">
        <v>0</v>
      </c>
      <c r="M150" s="119">
        <v>0</v>
      </c>
      <c r="N150" s="119">
        <v>0</v>
      </c>
      <c r="O150" s="119">
        <v>0</v>
      </c>
      <c r="P150" s="119">
        <v>0</v>
      </c>
      <c r="Q150" s="119">
        <f t="shared" si="2"/>
        <v>0</v>
      </c>
      <c r="R150" s="115"/>
      <c r="S150" s="116"/>
      <c r="T150" s="113"/>
      <c r="U150" s="119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0</v>
      </c>
      <c r="V150" s="115"/>
    </row>
    <row r="151" spans="2:22" ht="15" x14ac:dyDescent="0.25">
      <c r="B151" s="113"/>
      <c r="C151" s="165" t="s">
        <v>567</v>
      </c>
      <c r="D151" s="157" t="s">
        <v>595</v>
      </c>
      <c r="E151" s="119">
        <v>0</v>
      </c>
      <c r="F151" s="119">
        <v>0</v>
      </c>
      <c r="G151" s="119">
        <v>0</v>
      </c>
      <c r="H151" s="119">
        <v>0</v>
      </c>
      <c r="I151" s="119">
        <v>0</v>
      </c>
      <c r="J151" s="119">
        <v>0</v>
      </c>
      <c r="K151" s="119">
        <v>0</v>
      </c>
      <c r="L151" s="119">
        <v>0</v>
      </c>
      <c r="M151" s="119">
        <v>0</v>
      </c>
      <c r="N151" s="119">
        <v>0</v>
      </c>
      <c r="O151" s="119">
        <v>0</v>
      </c>
      <c r="P151" s="119">
        <v>0</v>
      </c>
      <c r="Q151" s="119">
        <f t="shared" si="2"/>
        <v>0</v>
      </c>
      <c r="R151" s="115"/>
      <c r="S151" s="116"/>
      <c r="T151" s="113"/>
      <c r="U151" s="119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0</v>
      </c>
      <c r="V151" s="115"/>
    </row>
    <row r="152" spans="2:22" ht="15" x14ac:dyDescent="0.25">
      <c r="B152" s="113"/>
      <c r="C152" s="165" t="s">
        <v>169</v>
      </c>
      <c r="D152" s="157" t="s">
        <v>390</v>
      </c>
      <c r="E152" s="119">
        <v>56870.25</v>
      </c>
      <c r="F152" s="119">
        <v>85265.63</v>
      </c>
      <c r="G152" s="119">
        <v>71473.720000000016</v>
      </c>
      <c r="H152" s="119">
        <v>92116.36</v>
      </c>
      <c r="I152" s="119">
        <v>91586.17</v>
      </c>
      <c r="J152" s="119">
        <v>83740.409999999989</v>
      </c>
      <c r="K152" s="119">
        <v>70709.450000000012</v>
      </c>
      <c r="L152" s="119">
        <v>86381.569999999978</v>
      </c>
      <c r="M152" s="119">
        <v>94931.329999999987</v>
      </c>
      <c r="N152" s="119">
        <v>83578.39999999998</v>
      </c>
      <c r="O152" s="119">
        <v>88131.099999999962</v>
      </c>
      <c r="P152" s="119">
        <v>0</v>
      </c>
      <c r="Q152" s="119">
        <f t="shared" si="2"/>
        <v>904784.3899999999</v>
      </c>
      <c r="R152" s="115"/>
      <c r="S152" s="116"/>
      <c r="T152" s="113"/>
      <c r="U152" s="119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904784.3899999999</v>
      </c>
      <c r="V152" s="115"/>
    </row>
    <row r="153" spans="2:22" ht="15" x14ac:dyDescent="0.25">
      <c r="B153" s="113"/>
      <c r="C153" s="165" t="s">
        <v>568</v>
      </c>
      <c r="D153" s="157" t="s">
        <v>596</v>
      </c>
      <c r="E153" s="119">
        <v>0</v>
      </c>
      <c r="F153" s="119">
        <v>0</v>
      </c>
      <c r="G153" s="119">
        <v>0</v>
      </c>
      <c r="H153" s="119">
        <v>0</v>
      </c>
      <c r="I153" s="119">
        <v>0</v>
      </c>
      <c r="J153" s="119">
        <v>0</v>
      </c>
      <c r="K153" s="119">
        <v>0</v>
      </c>
      <c r="L153" s="119">
        <v>0</v>
      </c>
      <c r="M153" s="119">
        <v>0</v>
      </c>
      <c r="N153" s="119">
        <v>0</v>
      </c>
      <c r="O153" s="119">
        <v>0</v>
      </c>
      <c r="P153" s="119">
        <v>0</v>
      </c>
      <c r="Q153" s="119">
        <f t="shared" si="2"/>
        <v>0</v>
      </c>
      <c r="R153" s="115"/>
      <c r="S153" s="116"/>
      <c r="T153" s="113"/>
      <c r="U153" s="119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0</v>
      </c>
      <c r="V153" s="115"/>
    </row>
    <row r="154" spans="2:22" ht="15" x14ac:dyDescent="0.25">
      <c r="B154" s="113"/>
      <c r="C154" s="165" t="s">
        <v>170</v>
      </c>
      <c r="D154" s="157" t="s">
        <v>391</v>
      </c>
      <c r="E154" s="119">
        <v>11332.51</v>
      </c>
      <c r="F154" s="119">
        <v>12280.949999999999</v>
      </c>
      <c r="G154" s="119">
        <v>112928.94</v>
      </c>
      <c r="H154" s="119">
        <v>64108.85</v>
      </c>
      <c r="I154" s="119">
        <v>77118.599999999991</v>
      </c>
      <c r="J154" s="119">
        <v>66357.350000000006</v>
      </c>
      <c r="K154" s="119">
        <v>64956.840000000004</v>
      </c>
      <c r="L154" s="119">
        <v>67422.929999999993</v>
      </c>
      <c r="M154" s="119">
        <v>67933.7</v>
      </c>
      <c r="N154" s="119">
        <v>64043.460000000006</v>
      </c>
      <c r="O154" s="119">
        <v>72356.69</v>
      </c>
      <c r="P154" s="119">
        <v>0</v>
      </c>
      <c r="Q154" s="119">
        <f t="shared" si="2"/>
        <v>680840.81999999983</v>
      </c>
      <c r="R154" s="115"/>
      <c r="S154" s="116"/>
      <c r="T154" s="113"/>
      <c r="U154" s="119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680840.81999999983</v>
      </c>
      <c r="V154" s="115"/>
    </row>
    <row r="155" spans="2:22" ht="15" x14ac:dyDescent="0.25">
      <c r="B155" s="113"/>
      <c r="C155" s="165" t="s">
        <v>171</v>
      </c>
      <c r="D155" s="157" t="s">
        <v>392</v>
      </c>
      <c r="E155" s="119">
        <v>10014.16</v>
      </c>
      <c r="F155" s="119">
        <v>15756.690000000006</v>
      </c>
      <c r="G155" s="119">
        <v>24563.950000000004</v>
      </c>
      <c r="H155" s="119">
        <v>20839.829999999998</v>
      </c>
      <c r="I155" s="119">
        <v>15823.339999999998</v>
      </c>
      <c r="J155" s="119">
        <v>21266.94</v>
      </c>
      <c r="K155" s="119">
        <v>15136.419999999998</v>
      </c>
      <c r="L155" s="119">
        <v>24681.930000000004</v>
      </c>
      <c r="M155" s="119">
        <v>27895.030000000006</v>
      </c>
      <c r="N155" s="119">
        <v>27826.799999999999</v>
      </c>
      <c r="O155" s="119">
        <v>14589.960000000001</v>
      </c>
      <c r="P155" s="119">
        <v>0</v>
      </c>
      <c r="Q155" s="119">
        <f t="shared" si="2"/>
        <v>218395.05</v>
      </c>
      <c r="R155" s="115"/>
      <c r="S155" s="116"/>
      <c r="T155" s="113"/>
      <c r="U155" s="119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218395.05</v>
      </c>
      <c r="V155" s="115"/>
    </row>
    <row r="156" spans="2:22" ht="15" x14ac:dyDescent="0.25">
      <c r="B156" s="113"/>
      <c r="C156" s="165" t="s">
        <v>520</v>
      </c>
      <c r="D156" s="157" t="s">
        <v>521</v>
      </c>
      <c r="E156" s="119">
        <v>0</v>
      </c>
      <c r="F156" s="119">
        <v>0</v>
      </c>
      <c r="G156" s="119">
        <v>0</v>
      </c>
      <c r="H156" s="119">
        <v>0</v>
      </c>
      <c r="I156" s="119">
        <v>0</v>
      </c>
      <c r="J156" s="119">
        <v>0</v>
      </c>
      <c r="K156" s="119">
        <v>0</v>
      </c>
      <c r="L156" s="119">
        <v>0</v>
      </c>
      <c r="M156" s="119">
        <v>0</v>
      </c>
      <c r="N156" s="119">
        <v>0</v>
      </c>
      <c r="O156" s="119">
        <v>2646.4700000000007</v>
      </c>
      <c r="P156" s="119">
        <v>0</v>
      </c>
      <c r="Q156" s="119">
        <f t="shared" si="2"/>
        <v>2646.4700000000007</v>
      </c>
      <c r="R156" s="115"/>
      <c r="S156" s="116"/>
      <c r="T156" s="113"/>
      <c r="U156" s="119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2646.4700000000007</v>
      </c>
      <c r="V156" s="115"/>
    </row>
    <row r="157" spans="2:22" ht="15" x14ac:dyDescent="0.25">
      <c r="B157" s="113"/>
      <c r="C157" s="165" t="s">
        <v>172</v>
      </c>
      <c r="D157" s="157" t="s">
        <v>393</v>
      </c>
      <c r="E157" s="119">
        <v>12087.4</v>
      </c>
      <c r="F157" s="119">
        <v>12270.32</v>
      </c>
      <c r="G157" s="119">
        <v>12512.35</v>
      </c>
      <c r="H157" s="119">
        <v>12913.730000000001</v>
      </c>
      <c r="I157" s="119">
        <v>12515.660000000003</v>
      </c>
      <c r="J157" s="119">
        <v>12822.72</v>
      </c>
      <c r="K157" s="119">
        <v>12536.56</v>
      </c>
      <c r="L157" s="119">
        <v>12558.490000000002</v>
      </c>
      <c r="M157" s="119">
        <v>12718.01</v>
      </c>
      <c r="N157" s="119">
        <v>12838.269999999997</v>
      </c>
      <c r="O157" s="119">
        <v>13174.24</v>
      </c>
      <c r="P157" s="119">
        <v>0</v>
      </c>
      <c r="Q157" s="119">
        <f t="shared" si="2"/>
        <v>138947.75</v>
      </c>
      <c r="R157" s="115"/>
      <c r="S157" s="116"/>
      <c r="T157" s="113"/>
      <c r="U157" s="119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138947.75</v>
      </c>
      <c r="V157" s="115"/>
    </row>
    <row r="158" spans="2:22" ht="15" x14ac:dyDescent="0.25">
      <c r="B158" s="113"/>
      <c r="C158" s="165" t="s">
        <v>173</v>
      </c>
      <c r="D158" s="157" t="s">
        <v>394</v>
      </c>
      <c r="E158" s="119">
        <v>0</v>
      </c>
      <c r="F158" s="119">
        <v>0</v>
      </c>
      <c r="G158" s="119">
        <v>0</v>
      </c>
      <c r="H158" s="119">
        <v>533.96</v>
      </c>
      <c r="I158" s="119">
        <v>1230.9299999999998</v>
      </c>
      <c r="J158" s="119">
        <v>2522.4899999999998</v>
      </c>
      <c r="K158" s="119">
        <v>0</v>
      </c>
      <c r="L158" s="119">
        <v>9075</v>
      </c>
      <c r="M158" s="119">
        <v>484</v>
      </c>
      <c r="N158" s="119">
        <v>809.84</v>
      </c>
      <c r="O158" s="119">
        <v>0</v>
      </c>
      <c r="P158" s="119">
        <v>0</v>
      </c>
      <c r="Q158" s="119">
        <f t="shared" si="2"/>
        <v>14656.22</v>
      </c>
      <c r="R158" s="115"/>
      <c r="S158" s="116"/>
      <c r="T158" s="113"/>
      <c r="U158" s="119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14656.22</v>
      </c>
      <c r="V158" s="115"/>
    </row>
    <row r="159" spans="2:22" ht="25.5" x14ac:dyDescent="0.25">
      <c r="B159" s="113"/>
      <c r="C159" s="165" t="s">
        <v>174</v>
      </c>
      <c r="D159" s="157" t="s">
        <v>395</v>
      </c>
      <c r="E159" s="119">
        <v>0</v>
      </c>
      <c r="F159" s="119">
        <v>0</v>
      </c>
      <c r="G159" s="119">
        <v>0</v>
      </c>
      <c r="H159" s="119">
        <v>36.96</v>
      </c>
      <c r="I159" s="119">
        <v>72</v>
      </c>
      <c r="J159" s="119">
        <v>492.84000000000003</v>
      </c>
      <c r="K159" s="119">
        <v>384.17</v>
      </c>
      <c r="L159" s="119">
        <v>0</v>
      </c>
      <c r="M159" s="119">
        <v>738.72</v>
      </c>
      <c r="N159" s="119">
        <v>416.56</v>
      </c>
      <c r="O159" s="119">
        <v>2135.02</v>
      </c>
      <c r="P159" s="119">
        <v>0</v>
      </c>
      <c r="Q159" s="119">
        <f t="shared" si="2"/>
        <v>4276.2700000000004</v>
      </c>
      <c r="R159" s="115"/>
      <c r="S159" s="116"/>
      <c r="T159" s="113"/>
      <c r="U159" s="119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4276.2700000000004</v>
      </c>
      <c r="V159" s="115"/>
    </row>
    <row r="160" spans="2:22" ht="15" x14ac:dyDescent="0.25">
      <c r="B160" s="113"/>
      <c r="C160" s="165" t="s">
        <v>569</v>
      </c>
      <c r="D160" s="157" t="s">
        <v>597</v>
      </c>
      <c r="E160" s="119">
        <v>0</v>
      </c>
      <c r="F160" s="119">
        <v>0</v>
      </c>
      <c r="G160" s="119">
        <v>0</v>
      </c>
      <c r="H160" s="119">
        <v>0</v>
      </c>
      <c r="I160" s="119">
        <v>0</v>
      </c>
      <c r="J160" s="119">
        <v>0</v>
      </c>
      <c r="K160" s="119">
        <v>0</v>
      </c>
      <c r="L160" s="119">
        <v>0</v>
      </c>
      <c r="M160" s="119">
        <v>0</v>
      </c>
      <c r="N160" s="119">
        <v>0</v>
      </c>
      <c r="O160" s="119">
        <v>0</v>
      </c>
      <c r="P160" s="119">
        <v>0</v>
      </c>
      <c r="Q160" s="119">
        <f t="shared" si="2"/>
        <v>0</v>
      </c>
      <c r="R160" s="115"/>
      <c r="S160" s="116"/>
      <c r="T160" s="113"/>
      <c r="U160" s="119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0</v>
      </c>
      <c r="V160" s="115"/>
    </row>
    <row r="161" spans="2:22" ht="15" x14ac:dyDescent="0.25">
      <c r="B161" s="113"/>
      <c r="C161" s="165" t="s">
        <v>175</v>
      </c>
      <c r="D161" s="157" t="s">
        <v>396</v>
      </c>
      <c r="E161" s="119">
        <v>8136.76</v>
      </c>
      <c r="F161" s="119">
        <v>8148.5300000000007</v>
      </c>
      <c r="G161" s="119">
        <v>16700.440000000002</v>
      </c>
      <c r="H161" s="119">
        <v>32715.800000000003</v>
      </c>
      <c r="I161" s="119">
        <v>39651.019999999997</v>
      </c>
      <c r="J161" s="119">
        <v>36124.33</v>
      </c>
      <c r="K161" s="119">
        <v>15782.599999999999</v>
      </c>
      <c r="L161" s="119">
        <v>25170.329999999998</v>
      </c>
      <c r="M161" s="119">
        <v>16751.25</v>
      </c>
      <c r="N161" s="119">
        <v>10372.49</v>
      </c>
      <c r="O161" s="119">
        <v>11374.909999999998</v>
      </c>
      <c r="P161" s="119">
        <v>0</v>
      </c>
      <c r="Q161" s="119">
        <f t="shared" si="2"/>
        <v>220928.46</v>
      </c>
      <c r="R161" s="115"/>
      <c r="S161" s="116"/>
      <c r="T161" s="113"/>
      <c r="U161" s="119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220928.46</v>
      </c>
      <c r="V161" s="115"/>
    </row>
    <row r="162" spans="2:22" ht="25.5" x14ac:dyDescent="0.25">
      <c r="B162" s="113"/>
      <c r="C162" s="165" t="s">
        <v>176</v>
      </c>
      <c r="D162" s="157" t="s">
        <v>397</v>
      </c>
      <c r="E162" s="119">
        <v>0</v>
      </c>
      <c r="F162" s="119">
        <v>0</v>
      </c>
      <c r="G162" s="119">
        <v>0</v>
      </c>
      <c r="H162" s="119">
        <v>0</v>
      </c>
      <c r="I162" s="119">
        <v>0</v>
      </c>
      <c r="J162" s="119">
        <v>3850000</v>
      </c>
      <c r="K162" s="119">
        <v>100000</v>
      </c>
      <c r="L162" s="119">
        <v>0</v>
      </c>
      <c r="M162" s="119">
        <v>0</v>
      </c>
      <c r="N162" s="119">
        <v>0</v>
      </c>
      <c r="O162" s="119">
        <v>600000</v>
      </c>
      <c r="P162" s="119">
        <v>0</v>
      </c>
      <c r="Q162" s="119">
        <f t="shared" si="2"/>
        <v>4550000</v>
      </c>
      <c r="R162" s="115"/>
      <c r="S162" s="116"/>
      <c r="T162" s="113"/>
      <c r="U162" s="119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4550000</v>
      </c>
      <c r="V162" s="115"/>
    </row>
    <row r="163" spans="2:22" ht="15" x14ac:dyDescent="0.25">
      <c r="B163" s="113"/>
      <c r="C163" s="165" t="s">
        <v>177</v>
      </c>
      <c r="D163" s="157" t="s">
        <v>398</v>
      </c>
      <c r="E163" s="119">
        <v>11658.76</v>
      </c>
      <c r="F163" s="119">
        <v>11742.82</v>
      </c>
      <c r="G163" s="119">
        <v>13474.429999999998</v>
      </c>
      <c r="H163" s="119">
        <v>14586.42</v>
      </c>
      <c r="I163" s="119">
        <v>16309.079999999998</v>
      </c>
      <c r="J163" s="119">
        <v>14616.68</v>
      </c>
      <c r="K163" s="119">
        <v>14628.86</v>
      </c>
      <c r="L163" s="119">
        <v>12787.570000000002</v>
      </c>
      <c r="M163" s="119">
        <v>58556.1</v>
      </c>
      <c r="N163" s="119">
        <v>23475.96</v>
      </c>
      <c r="O163" s="119">
        <v>14416.500000000002</v>
      </c>
      <c r="P163" s="119">
        <v>0</v>
      </c>
      <c r="Q163" s="119">
        <f t="shared" si="2"/>
        <v>206253.18</v>
      </c>
      <c r="R163" s="115"/>
      <c r="S163" s="116"/>
      <c r="T163" s="113"/>
      <c r="U163" s="119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206253.18</v>
      </c>
      <c r="V163" s="115"/>
    </row>
    <row r="164" spans="2:22" ht="15" x14ac:dyDescent="0.25">
      <c r="B164" s="113"/>
      <c r="C164" s="165" t="s">
        <v>178</v>
      </c>
      <c r="D164" s="157" t="s">
        <v>399</v>
      </c>
      <c r="E164" s="119">
        <v>0</v>
      </c>
      <c r="F164" s="119">
        <v>738.72</v>
      </c>
      <c r="G164" s="119">
        <v>1131</v>
      </c>
      <c r="H164" s="119">
        <v>1249.21</v>
      </c>
      <c r="I164" s="119">
        <v>49562.59</v>
      </c>
      <c r="J164" s="119">
        <v>9666.48</v>
      </c>
      <c r="K164" s="119">
        <v>3584.33</v>
      </c>
      <c r="L164" s="119">
        <v>1049.8499999999999</v>
      </c>
      <c r="M164" s="119">
        <v>1711.23</v>
      </c>
      <c r="N164" s="119">
        <v>15488.699999999999</v>
      </c>
      <c r="O164" s="119">
        <v>1543.78</v>
      </c>
      <c r="P164" s="119">
        <v>0</v>
      </c>
      <c r="Q164" s="119">
        <f t="shared" si="2"/>
        <v>85725.89</v>
      </c>
      <c r="R164" s="115"/>
      <c r="S164" s="116"/>
      <c r="T164" s="113"/>
      <c r="U164" s="119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85725.89</v>
      </c>
      <c r="V164" s="115"/>
    </row>
    <row r="165" spans="2:22" ht="25.5" x14ac:dyDescent="0.25">
      <c r="B165" s="113"/>
      <c r="C165" s="165" t="s">
        <v>570</v>
      </c>
      <c r="D165" s="157" t="s">
        <v>598</v>
      </c>
      <c r="E165" s="119">
        <v>0</v>
      </c>
      <c r="F165" s="119">
        <v>0</v>
      </c>
      <c r="G165" s="119">
        <v>0</v>
      </c>
      <c r="H165" s="119">
        <v>0</v>
      </c>
      <c r="I165" s="119">
        <v>0</v>
      </c>
      <c r="J165" s="119">
        <v>0</v>
      </c>
      <c r="K165" s="119">
        <v>0</v>
      </c>
      <c r="L165" s="119">
        <v>0</v>
      </c>
      <c r="M165" s="119">
        <v>0</v>
      </c>
      <c r="N165" s="119">
        <v>0</v>
      </c>
      <c r="O165" s="119">
        <v>0</v>
      </c>
      <c r="P165" s="119">
        <v>0</v>
      </c>
      <c r="Q165" s="119">
        <f t="shared" si="2"/>
        <v>0</v>
      </c>
      <c r="R165" s="115"/>
      <c r="S165" s="116"/>
      <c r="T165" s="113"/>
      <c r="U165" s="119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0</v>
      </c>
      <c r="V165" s="115"/>
    </row>
    <row r="166" spans="2:22" ht="15" x14ac:dyDescent="0.25">
      <c r="B166" s="113"/>
      <c r="C166" s="165" t="s">
        <v>501</v>
      </c>
      <c r="D166" s="157" t="s">
        <v>502</v>
      </c>
      <c r="E166" s="119">
        <v>35001.050000000003</v>
      </c>
      <c r="F166" s="119">
        <v>59815.499999999993</v>
      </c>
      <c r="G166" s="119">
        <v>66491.05</v>
      </c>
      <c r="H166" s="119">
        <v>61080.999999999985</v>
      </c>
      <c r="I166" s="119">
        <v>81403.98</v>
      </c>
      <c r="J166" s="119">
        <v>88644.87000000001</v>
      </c>
      <c r="K166" s="119">
        <v>85372.13</v>
      </c>
      <c r="L166" s="119">
        <v>55182.030000000006</v>
      </c>
      <c r="M166" s="119">
        <v>73614.319999999992</v>
      </c>
      <c r="N166" s="119">
        <v>114650.1</v>
      </c>
      <c r="O166" s="119">
        <v>94957.57</v>
      </c>
      <c r="P166" s="119">
        <v>0</v>
      </c>
      <c r="Q166" s="119">
        <f t="shared" si="2"/>
        <v>816213.59999999986</v>
      </c>
      <c r="R166" s="115"/>
      <c r="S166" s="116"/>
      <c r="T166" s="113"/>
      <c r="U166" s="119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816213.59999999986</v>
      </c>
      <c r="V166" s="115"/>
    </row>
    <row r="167" spans="2:22" ht="15" x14ac:dyDescent="0.25">
      <c r="B167" s="113"/>
      <c r="C167" s="165" t="s">
        <v>571</v>
      </c>
      <c r="D167" s="157" t="s">
        <v>599</v>
      </c>
      <c r="E167" s="119">
        <v>0</v>
      </c>
      <c r="F167" s="119">
        <v>0</v>
      </c>
      <c r="G167" s="119">
        <v>0</v>
      </c>
      <c r="H167" s="119">
        <v>0</v>
      </c>
      <c r="I167" s="119">
        <v>0</v>
      </c>
      <c r="J167" s="119">
        <v>0</v>
      </c>
      <c r="K167" s="119">
        <v>0</v>
      </c>
      <c r="L167" s="119">
        <v>0</v>
      </c>
      <c r="M167" s="119">
        <v>0</v>
      </c>
      <c r="N167" s="119">
        <v>0</v>
      </c>
      <c r="O167" s="119">
        <v>0</v>
      </c>
      <c r="P167" s="119">
        <v>0</v>
      </c>
      <c r="Q167" s="119">
        <f t="shared" si="2"/>
        <v>0</v>
      </c>
      <c r="R167" s="115"/>
      <c r="S167" s="116"/>
      <c r="T167" s="113"/>
      <c r="U167" s="119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0</v>
      </c>
      <c r="V167" s="115"/>
    </row>
    <row r="168" spans="2:22" ht="25.5" x14ac:dyDescent="0.25">
      <c r="B168" s="113"/>
      <c r="C168" s="165" t="s">
        <v>572</v>
      </c>
      <c r="D168" s="157" t="s">
        <v>600</v>
      </c>
      <c r="E168" s="119">
        <v>0</v>
      </c>
      <c r="F168" s="119">
        <v>0</v>
      </c>
      <c r="G168" s="119">
        <v>0</v>
      </c>
      <c r="H168" s="119">
        <v>0</v>
      </c>
      <c r="I168" s="119">
        <v>0</v>
      </c>
      <c r="J168" s="119">
        <v>0</v>
      </c>
      <c r="K168" s="119">
        <v>0</v>
      </c>
      <c r="L168" s="119">
        <v>0</v>
      </c>
      <c r="M168" s="119">
        <v>0</v>
      </c>
      <c r="N168" s="119">
        <v>0</v>
      </c>
      <c r="O168" s="119">
        <v>0</v>
      </c>
      <c r="P168" s="119">
        <v>0</v>
      </c>
      <c r="Q168" s="119">
        <f t="shared" si="2"/>
        <v>0</v>
      </c>
      <c r="R168" s="115"/>
      <c r="S168" s="116"/>
      <c r="T168" s="113"/>
      <c r="U168" s="119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0</v>
      </c>
      <c r="V168" s="115"/>
    </row>
    <row r="169" spans="2:22" ht="15" x14ac:dyDescent="0.25">
      <c r="B169" s="113"/>
      <c r="C169" s="165" t="s">
        <v>573</v>
      </c>
      <c r="D169" s="157" t="s">
        <v>601</v>
      </c>
      <c r="E169" s="119">
        <v>0</v>
      </c>
      <c r="F169" s="119">
        <v>0</v>
      </c>
      <c r="G169" s="119">
        <v>0</v>
      </c>
      <c r="H169" s="119">
        <v>0</v>
      </c>
      <c r="I169" s="119">
        <v>0</v>
      </c>
      <c r="J169" s="119">
        <v>0</v>
      </c>
      <c r="K169" s="119">
        <v>0</v>
      </c>
      <c r="L169" s="119">
        <v>39394.58</v>
      </c>
      <c r="M169" s="119">
        <v>45193.42</v>
      </c>
      <c r="N169" s="119">
        <v>60912.789999999994</v>
      </c>
      <c r="O169" s="119">
        <v>53744.079999999994</v>
      </c>
      <c r="P169" s="119">
        <v>0</v>
      </c>
      <c r="Q169" s="119">
        <f t="shared" si="2"/>
        <v>199244.86999999997</v>
      </c>
      <c r="R169" s="115"/>
      <c r="S169" s="116"/>
      <c r="T169" s="113"/>
      <c r="U169" s="119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199244.86999999997</v>
      </c>
      <c r="V169" s="115"/>
    </row>
    <row r="170" spans="2:22" ht="15" x14ac:dyDescent="0.25">
      <c r="B170" s="113"/>
      <c r="C170" s="165" t="s">
        <v>536</v>
      </c>
      <c r="D170" s="157" t="s">
        <v>537</v>
      </c>
      <c r="E170" s="119">
        <v>12112.11</v>
      </c>
      <c r="F170" s="119">
        <v>12421.23</v>
      </c>
      <c r="G170" s="119">
        <v>29710.959999999999</v>
      </c>
      <c r="H170" s="119">
        <v>21418.309999999998</v>
      </c>
      <c r="I170" s="119">
        <v>22369.940000000002</v>
      </c>
      <c r="J170" s="119">
        <v>22430.46</v>
      </c>
      <c r="K170" s="119">
        <v>36756.78</v>
      </c>
      <c r="L170" s="119">
        <v>13447.49</v>
      </c>
      <c r="M170" s="119">
        <v>43603.389999999992</v>
      </c>
      <c r="N170" s="119">
        <v>24347.689999999995</v>
      </c>
      <c r="O170" s="119">
        <v>15453.21</v>
      </c>
      <c r="P170" s="119">
        <v>0</v>
      </c>
      <c r="Q170" s="119">
        <f t="shared" si="2"/>
        <v>254071.56999999998</v>
      </c>
      <c r="R170" s="115"/>
      <c r="S170" s="116"/>
      <c r="T170" s="113"/>
      <c r="U170" s="119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254071.56999999998</v>
      </c>
      <c r="V170" s="115"/>
    </row>
    <row r="171" spans="2:22" ht="15" x14ac:dyDescent="0.25">
      <c r="B171" s="113"/>
      <c r="C171" s="165" t="s">
        <v>538</v>
      </c>
      <c r="D171" s="157" t="s">
        <v>539</v>
      </c>
      <c r="E171" s="119">
        <v>9615.9</v>
      </c>
      <c r="F171" s="119">
        <v>23851.46</v>
      </c>
      <c r="G171" s="119">
        <v>1338250.1399999999</v>
      </c>
      <c r="H171" s="119">
        <v>3343684.47</v>
      </c>
      <c r="I171" s="119">
        <v>744030.15</v>
      </c>
      <c r="J171" s="119">
        <v>18944.810000000001</v>
      </c>
      <c r="K171" s="119">
        <v>150520.77000000002</v>
      </c>
      <c r="L171" s="119">
        <v>149200.31</v>
      </c>
      <c r="M171" s="119">
        <v>316419.21999999997</v>
      </c>
      <c r="N171" s="119">
        <v>2148016.9299999997</v>
      </c>
      <c r="O171" s="119">
        <v>12307.919999999998</v>
      </c>
      <c r="P171" s="119">
        <v>0</v>
      </c>
      <c r="Q171" s="119">
        <f t="shared" si="2"/>
        <v>8254842.0800000001</v>
      </c>
      <c r="R171" s="115"/>
      <c r="S171" s="116"/>
      <c r="T171" s="113"/>
      <c r="U171" s="119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8254842.0800000001</v>
      </c>
      <c r="V171" s="115"/>
    </row>
    <row r="172" spans="2:22" ht="15" x14ac:dyDescent="0.25">
      <c r="B172" s="113"/>
      <c r="C172" s="165" t="s">
        <v>540</v>
      </c>
      <c r="D172" s="157" t="s">
        <v>541</v>
      </c>
      <c r="E172" s="119">
        <v>10015.67</v>
      </c>
      <c r="F172" s="119">
        <v>26553.530000000006</v>
      </c>
      <c r="G172" s="119">
        <v>20774.020000000004</v>
      </c>
      <c r="H172" s="119">
        <v>15121.310000000001</v>
      </c>
      <c r="I172" s="119">
        <v>9298.91</v>
      </c>
      <c r="J172" s="119">
        <v>12415.289999999999</v>
      </c>
      <c r="K172" s="119">
        <v>12530.05</v>
      </c>
      <c r="L172" s="119">
        <v>0</v>
      </c>
      <c r="M172" s="119">
        <v>741</v>
      </c>
      <c r="N172" s="119">
        <v>0</v>
      </c>
      <c r="O172" s="119">
        <v>0</v>
      </c>
      <c r="P172" s="119">
        <v>0</v>
      </c>
      <c r="Q172" s="119">
        <f t="shared" si="2"/>
        <v>107449.78000000001</v>
      </c>
      <c r="R172" s="115"/>
      <c r="S172" s="116"/>
      <c r="T172" s="113"/>
      <c r="U172" s="119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107449.78000000001</v>
      </c>
      <c r="V172" s="115"/>
    </row>
    <row r="173" spans="2:22" ht="15" x14ac:dyDescent="0.25">
      <c r="B173" s="113"/>
      <c r="C173" s="165" t="s">
        <v>518</v>
      </c>
      <c r="D173" s="157" t="s">
        <v>519</v>
      </c>
      <c r="E173" s="119">
        <v>14123.16</v>
      </c>
      <c r="F173" s="119">
        <v>19630.580000000002</v>
      </c>
      <c r="G173" s="119">
        <v>20925.96</v>
      </c>
      <c r="H173" s="119">
        <v>25563.47</v>
      </c>
      <c r="I173" s="119">
        <v>21378.79</v>
      </c>
      <c r="J173" s="119">
        <v>29272.499999999993</v>
      </c>
      <c r="K173" s="119">
        <v>27436.079999999998</v>
      </c>
      <c r="L173" s="119">
        <v>0</v>
      </c>
      <c r="M173" s="119">
        <v>0</v>
      </c>
      <c r="N173" s="119">
        <v>0</v>
      </c>
      <c r="O173" s="119">
        <v>0</v>
      </c>
      <c r="P173" s="119">
        <v>0</v>
      </c>
      <c r="Q173" s="119">
        <f t="shared" si="2"/>
        <v>158330.54</v>
      </c>
      <c r="R173" s="115"/>
      <c r="S173" s="116"/>
      <c r="T173" s="113"/>
      <c r="U173" s="119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158330.54</v>
      </c>
      <c r="V173" s="115"/>
    </row>
    <row r="174" spans="2:22" ht="25.5" x14ac:dyDescent="0.25">
      <c r="B174" s="113"/>
      <c r="C174" s="165" t="s">
        <v>522</v>
      </c>
      <c r="D174" s="157" t="s">
        <v>523</v>
      </c>
      <c r="E174" s="119">
        <v>16505.740000000002</v>
      </c>
      <c r="F174" s="119">
        <v>25974.62</v>
      </c>
      <c r="G174" s="119">
        <v>37795.799999999996</v>
      </c>
      <c r="H174" s="119">
        <v>38238.81</v>
      </c>
      <c r="I174" s="119">
        <v>25431.460000000003</v>
      </c>
      <c r="J174" s="119">
        <v>216059.01</v>
      </c>
      <c r="K174" s="119">
        <v>339743.98000000004</v>
      </c>
      <c r="L174" s="119">
        <v>193824.07</v>
      </c>
      <c r="M174" s="119">
        <v>318073.57</v>
      </c>
      <c r="N174" s="119">
        <v>170433.42</v>
      </c>
      <c r="O174" s="119">
        <v>125852.86</v>
      </c>
      <c r="P174" s="119">
        <v>0</v>
      </c>
      <c r="Q174" s="119">
        <f t="shared" si="2"/>
        <v>1507933.34</v>
      </c>
      <c r="R174" s="115"/>
      <c r="S174" s="116"/>
      <c r="T174" s="113"/>
      <c r="U174" s="119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1507933.34</v>
      </c>
      <c r="V174" s="115"/>
    </row>
    <row r="175" spans="2:22" ht="15" x14ac:dyDescent="0.25">
      <c r="B175" s="113"/>
      <c r="C175" s="165" t="s">
        <v>542</v>
      </c>
      <c r="D175" s="157" t="s">
        <v>543</v>
      </c>
      <c r="E175" s="119">
        <v>47762.30000000001</v>
      </c>
      <c r="F175" s="119">
        <v>47567.829999999994</v>
      </c>
      <c r="G175" s="119">
        <v>50534.999999999993</v>
      </c>
      <c r="H175" s="119">
        <v>51368.12999999999</v>
      </c>
      <c r="I175" s="119">
        <v>44352.189999999995</v>
      </c>
      <c r="J175" s="119">
        <v>56174.649999999994</v>
      </c>
      <c r="K175" s="119">
        <v>53034.649999999994</v>
      </c>
      <c r="L175" s="119">
        <v>64126.98000000001</v>
      </c>
      <c r="M175" s="119">
        <v>87854.479999999981</v>
      </c>
      <c r="N175" s="119">
        <v>50666.850000000013</v>
      </c>
      <c r="O175" s="119">
        <v>50866.34</v>
      </c>
      <c r="P175" s="119">
        <v>0</v>
      </c>
      <c r="Q175" s="119">
        <f t="shared" si="2"/>
        <v>604309.39999999991</v>
      </c>
      <c r="R175" s="115"/>
      <c r="S175" s="116"/>
      <c r="T175" s="113"/>
      <c r="U175" s="119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604309.39999999991</v>
      </c>
      <c r="V175" s="115"/>
    </row>
    <row r="176" spans="2:22" ht="15" x14ac:dyDescent="0.25">
      <c r="B176" s="113"/>
      <c r="C176" s="165" t="s">
        <v>544</v>
      </c>
      <c r="D176" s="157" t="s">
        <v>545</v>
      </c>
      <c r="E176" s="119">
        <v>24115.31</v>
      </c>
      <c r="F176" s="119">
        <v>59930.44</v>
      </c>
      <c r="G176" s="119">
        <v>655723.28</v>
      </c>
      <c r="H176" s="119">
        <v>107015.85000000003</v>
      </c>
      <c r="I176" s="119">
        <v>63427.049999999996</v>
      </c>
      <c r="J176" s="119">
        <v>60769.07</v>
      </c>
      <c r="K176" s="119">
        <v>54612.979999999996</v>
      </c>
      <c r="L176" s="119">
        <v>59604.060000000005</v>
      </c>
      <c r="M176" s="119">
        <v>67677.179999999978</v>
      </c>
      <c r="N176" s="119">
        <v>52838.85</v>
      </c>
      <c r="O176" s="119">
        <v>51749.329999999994</v>
      </c>
      <c r="P176" s="119">
        <v>0</v>
      </c>
      <c r="Q176" s="119">
        <f t="shared" si="2"/>
        <v>1257463.4000000001</v>
      </c>
      <c r="R176" s="115"/>
      <c r="S176" s="116"/>
      <c r="T176" s="113"/>
      <c r="U176" s="119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1257463.4000000001</v>
      </c>
      <c r="V176" s="115"/>
    </row>
    <row r="177" spans="2:22" ht="15" x14ac:dyDescent="0.25">
      <c r="B177" s="113"/>
      <c r="C177" s="165" t="s">
        <v>179</v>
      </c>
      <c r="D177" s="157" t="s">
        <v>400</v>
      </c>
      <c r="E177" s="119">
        <v>69134.310000000012</v>
      </c>
      <c r="F177" s="119">
        <v>76996.12</v>
      </c>
      <c r="G177" s="119">
        <v>76888.03</v>
      </c>
      <c r="H177" s="119">
        <v>5333510.8600000003</v>
      </c>
      <c r="I177" s="119">
        <v>595743.03</v>
      </c>
      <c r="J177" s="119">
        <v>2927643.6999999997</v>
      </c>
      <c r="K177" s="119">
        <v>1902294.9300000002</v>
      </c>
      <c r="L177" s="119">
        <v>2073374.8299999998</v>
      </c>
      <c r="M177" s="119">
        <v>677057.9800000001</v>
      </c>
      <c r="N177" s="119">
        <v>5992061.8999999994</v>
      </c>
      <c r="O177" s="119">
        <v>5238072.2700000005</v>
      </c>
      <c r="P177" s="119">
        <v>0</v>
      </c>
      <c r="Q177" s="119">
        <f t="shared" si="2"/>
        <v>24962777.960000001</v>
      </c>
      <c r="R177" s="115"/>
      <c r="S177" s="116"/>
      <c r="T177" s="113"/>
      <c r="U177" s="119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24962777.960000001</v>
      </c>
      <c r="V177" s="115"/>
    </row>
    <row r="178" spans="2:22" ht="15" x14ac:dyDescent="0.25">
      <c r="B178" s="113"/>
      <c r="C178" s="165" t="s">
        <v>180</v>
      </c>
      <c r="D178" s="157" t="s">
        <v>401</v>
      </c>
      <c r="E178" s="119">
        <v>114683.79999999999</v>
      </c>
      <c r="F178" s="119">
        <v>532849.56000000006</v>
      </c>
      <c r="G178" s="119">
        <v>262569.62</v>
      </c>
      <c r="H178" s="119">
        <v>263144.19000000006</v>
      </c>
      <c r="I178" s="119">
        <v>330047.08999999997</v>
      </c>
      <c r="J178" s="119">
        <v>248227.55999999997</v>
      </c>
      <c r="K178" s="119">
        <v>310138.70999999996</v>
      </c>
      <c r="L178" s="119">
        <v>425190.49000000005</v>
      </c>
      <c r="M178" s="119">
        <v>348811.49</v>
      </c>
      <c r="N178" s="119">
        <v>338254.36000000004</v>
      </c>
      <c r="O178" s="119">
        <v>820742</v>
      </c>
      <c r="P178" s="119">
        <v>0</v>
      </c>
      <c r="Q178" s="119">
        <f t="shared" si="2"/>
        <v>3994658.8700000006</v>
      </c>
      <c r="R178" s="115"/>
      <c r="S178" s="116"/>
      <c r="T178" s="113"/>
      <c r="U178" s="119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3994658.8700000006</v>
      </c>
      <c r="V178" s="115"/>
    </row>
    <row r="179" spans="2:22" ht="15" x14ac:dyDescent="0.25">
      <c r="B179" s="113"/>
      <c r="C179" s="165" t="s">
        <v>181</v>
      </c>
      <c r="D179" s="157" t="s">
        <v>402</v>
      </c>
      <c r="E179" s="119">
        <v>11366.580000000002</v>
      </c>
      <c r="F179" s="119">
        <v>13992.740000000002</v>
      </c>
      <c r="G179" s="119">
        <v>36509.919999999998</v>
      </c>
      <c r="H179" s="119">
        <v>137214.70999999996</v>
      </c>
      <c r="I179" s="119">
        <v>70420</v>
      </c>
      <c r="J179" s="119">
        <v>62782.149999999994</v>
      </c>
      <c r="K179" s="119">
        <v>93095.9</v>
      </c>
      <c r="L179" s="119">
        <v>2452597.59</v>
      </c>
      <c r="M179" s="119">
        <v>440159.09</v>
      </c>
      <c r="N179" s="119">
        <v>585871.01</v>
      </c>
      <c r="O179" s="119">
        <v>1050484.03</v>
      </c>
      <c r="P179" s="119">
        <v>0</v>
      </c>
      <c r="Q179" s="119">
        <f t="shared" si="2"/>
        <v>4954493.72</v>
      </c>
      <c r="R179" s="115"/>
      <c r="S179" s="116"/>
      <c r="T179" s="113"/>
      <c r="U179" s="119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4954493.72</v>
      </c>
      <c r="V179" s="115"/>
    </row>
    <row r="180" spans="2:22" ht="15" x14ac:dyDescent="0.25">
      <c r="B180" s="113"/>
      <c r="C180" s="165" t="s">
        <v>182</v>
      </c>
      <c r="D180" s="157" t="s">
        <v>403</v>
      </c>
      <c r="E180" s="119">
        <v>87508.609999999986</v>
      </c>
      <c r="F180" s="119">
        <v>152437.29</v>
      </c>
      <c r="G180" s="119">
        <v>189203.56999999998</v>
      </c>
      <c r="H180" s="119">
        <v>248031.07</v>
      </c>
      <c r="I180" s="119">
        <v>489589.45000000007</v>
      </c>
      <c r="J180" s="119">
        <v>719210.61</v>
      </c>
      <c r="K180" s="119">
        <v>1946070.22</v>
      </c>
      <c r="L180" s="119">
        <v>622467.59</v>
      </c>
      <c r="M180" s="119">
        <v>1450276.02</v>
      </c>
      <c r="N180" s="119">
        <v>3379014.2099999995</v>
      </c>
      <c r="O180" s="119">
        <v>4111990.8600000008</v>
      </c>
      <c r="P180" s="119">
        <v>0</v>
      </c>
      <c r="Q180" s="119">
        <f t="shared" si="2"/>
        <v>13395799.5</v>
      </c>
      <c r="R180" s="115"/>
      <c r="S180" s="116"/>
      <c r="T180" s="113"/>
      <c r="U180" s="119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13395799.5</v>
      </c>
      <c r="V180" s="115"/>
    </row>
    <row r="181" spans="2:22" ht="25.5" x14ac:dyDescent="0.25">
      <c r="B181" s="113"/>
      <c r="C181" s="165" t="s">
        <v>183</v>
      </c>
      <c r="D181" s="157" t="s">
        <v>405</v>
      </c>
      <c r="E181" s="119">
        <v>0</v>
      </c>
      <c r="F181" s="119">
        <v>0</v>
      </c>
      <c r="G181" s="119">
        <v>0</v>
      </c>
      <c r="H181" s="119">
        <v>0</v>
      </c>
      <c r="I181" s="119">
        <v>0</v>
      </c>
      <c r="J181" s="119">
        <v>0</v>
      </c>
      <c r="K181" s="119">
        <v>0</v>
      </c>
      <c r="L181" s="119">
        <v>11150</v>
      </c>
      <c r="M181" s="119">
        <v>0</v>
      </c>
      <c r="N181" s="119">
        <v>0</v>
      </c>
      <c r="O181" s="119">
        <v>0</v>
      </c>
      <c r="P181" s="119">
        <v>0</v>
      </c>
      <c r="Q181" s="119">
        <f t="shared" si="2"/>
        <v>11150</v>
      </c>
      <c r="R181" s="115"/>
      <c r="S181" s="116"/>
      <c r="T181" s="113"/>
      <c r="U181" s="119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11150</v>
      </c>
      <c r="V181" s="115"/>
    </row>
    <row r="182" spans="2:22" ht="15" x14ac:dyDescent="0.25">
      <c r="B182" s="113"/>
      <c r="C182" s="165" t="s">
        <v>184</v>
      </c>
      <c r="D182" s="157" t="s">
        <v>406</v>
      </c>
      <c r="E182" s="119">
        <v>13377.82</v>
      </c>
      <c r="F182" s="119">
        <v>13677.97</v>
      </c>
      <c r="G182" s="119">
        <v>15551.31</v>
      </c>
      <c r="H182" s="119">
        <v>14745.439999999997</v>
      </c>
      <c r="I182" s="119">
        <v>14844.46</v>
      </c>
      <c r="J182" s="119">
        <v>34196.300000000003</v>
      </c>
      <c r="K182" s="119">
        <v>34058.03</v>
      </c>
      <c r="L182" s="119">
        <v>64453.020000000004</v>
      </c>
      <c r="M182" s="119">
        <v>58614.479999999996</v>
      </c>
      <c r="N182" s="119">
        <v>82306.59</v>
      </c>
      <c r="O182" s="119">
        <v>102129.84999999999</v>
      </c>
      <c r="P182" s="119">
        <v>0</v>
      </c>
      <c r="Q182" s="119">
        <f t="shared" si="2"/>
        <v>447955.27</v>
      </c>
      <c r="R182" s="115"/>
      <c r="S182" s="116"/>
      <c r="T182" s="113"/>
      <c r="U182" s="119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447955.27</v>
      </c>
      <c r="V182" s="115"/>
    </row>
    <row r="183" spans="2:22" ht="15" x14ac:dyDescent="0.25">
      <c r="B183" s="113"/>
      <c r="C183" s="165" t="s">
        <v>185</v>
      </c>
      <c r="D183" s="157" t="s">
        <v>407</v>
      </c>
      <c r="E183" s="119">
        <v>9970.0800000000017</v>
      </c>
      <c r="F183" s="119">
        <v>9601.7900000000009</v>
      </c>
      <c r="G183" s="119">
        <v>9761.65</v>
      </c>
      <c r="H183" s="119">
        <v>28939.32</v>
      </c>
      <c r="I183" s="119">
        <v>10442.540000000001</v>
      </c>
      <c r="J183" s="119">
        <v>26911.32</v>
      </c>
      <c r="K183" s="119">
        <v>11983.130000000001</v>
      </c>
      <c r="L183" s="119">
        <v>21887.5</v>
      </c>
      <c r="M183" s="119">
        <v>22674.62</v>
      </c>
      <c r="N183" s="119">
        <v>18399.249999999996</v>
      </c>
      <c r="O183" s="119">
        <v>14893.359999999999</v>
      </c>
      <c r="P183" s="119">
        <v>0</v>
      </c>
      <c r="Q183" s="119">
        <f t="shared" si="2"/>
        <v>185464.56</v>
      </c>
      <c r="R183" s="115"/>
      <c r="S183" s="116"/>
      <c r="T183" s="113"/>
      <c r="U183" s="119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185464.56</v>
      </c>
      <c r="V183" s="115"/>
    </row>
    <row r="184" spans="2:22" ht="15" x14ac:dyDescent="0.25">
      <c r="B184" s="113"/>
      <c r="C184" s="165" t="s">
        <v>186</v>
      </c>
      <c r="D184" s="157" t="s">
        <v>408</v>
      </c>
      <c r="E184" s="119">
        <v>382961.19</v>
      </c>
      <c r="F184" s="119">
        <v>464277.87</v>
      </c>
      <c r="G184" s="119">
        <v>517700.41</v>
      </c>
      <c r="H184" s="119">
        <v>453003</v>
      </c>
      <c r="I184" s="119">
        <v>469288</v>
      </c>
      <c r="J184" s="119">
        <v>571927.90000000014</v>
      </c>
      <c r="K184" s="119">
        <v>573532.88</v>
      </c>
      <c r="L184" s="119">
        <v>494223.68000000011</v>
      </c>
      <c r="M184" s="119">
        <v>520988.39999999997</v>
      </c>
      <c r="N184" s="119">
        <v>529480.5199999999</v>
      </c>
      <c r="O184" s="119">
        <v>631395.51999999979</v>
      </c>
      <c r="P184" s="119">
        <v>0</v>
      </c>
      <c r="Q184" s="119">
        <f t="shared" si="2"/>
        <v>5608779.3699999992</v>
      </c>
      <c r="R184" s="115"/>
      <c r="S184" s="116"/>
      <c r="T184" s="113"/>
      <c r="U184" s="119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5608779.3699999992</v>
      </c>
      <c r="V184" s="115"/>
    </row>
    <row r="185" spans="2:22" ht="15" x14ac:dyDescent="0.25">
      <c r="B185" s="113"/>
      <c r="C185" s="165" t="s">
        <v>187</v>
      </c>
      <c r="D185" s="157" t="s">
        <v>409</v>
      </c>
      <c r="E185" s="119">
        <v>665705.13</v>
      </c>
      <c r="F185" s="119">
        <v>466943.9</v>
      </c>
      <c r="G185" s="119">
        <v>16413.16</v>
      </c>
      <c r="H185" s="119">
        <v>898167.63000000012</v>
      </c>
      <c r="I185" s="119">
        <v>484953.41</v>
      </c>
      <c r="J185" s="119">
        <v>474858.71000000008</v>
      </c>
      <c r="K185" s="119">
        <v>377073.1100000001</v>
      </c>
      <c r="L185" s="119">
        <v>536198.64999999979</v>
      </c>
      <c r="M185" s="119">
        <v>978989.85</v>
      </c>
      <c r="N185" s="119">
        <v>359450.25999999995</v>
      </c>
      <c r="O185" s="119">
        <v>802729.29999999993</v>
      </c>
      <c r="P185" s="119">
        <v>0</v>
      </c>
      <c r="Q185" s="119">
        <f t="shared" si="2"/>
        <v>6061483.1099999994</v>
      </c>
      <c r="R185" s="115"/>
      <c r="S185" s="116"/>
      <c r="T185" s="113"/>
      <c r="U185" s="119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6061483.1099999994</v>
      </c>
      <c r="V185" s="115"/>
    </row>
    <row r="186" spans="2:22" ht="15" x14ac:dyDescent="0.25">
      <c r="B186" s="113"/>
      <c r="C186" s="165" t="s">
        <v>188</v>
      </c>
      <c r="D186" s="157" t="s">
        <v>410</v>
      </c>
      <c r="E186" s="119">
        <v>22285.51</v>
      </c>
      <c r="F186" s="119">
        <v>29174.02</v>
      </c>
      <c r="G186" s="119">
        <v>37167.670000000006</v>
      </c>
      <c r="H186" s="119">
        <v>42570.71</v>
      </c>
      <c r="I186" s="119">
        <v>41020.520000000004</v>
      </c>
      <c r="J186" s="119">
        <v>45868.039999999994</v>
      </c>
      <c r="K186" s="119">
        <v>49158.2</v>
      </c>
      <c r="L186" s="119">
        <v>79772.609999999986</v>
      </c>
      <c r="M186" s="119">
        <v>62303.42</v>
      </c>
      <c r="N186" s="119">
        <v>50121.220000000016</v>
      </c>
      <c r="O186" s="119">
        <v>182268.33999999997</v>
      </c>
      <c r="P186" s="119">
        <v>0</v>
      </c>
      <c r="Q186" s="119">
        <f t="shared" si="2"/>
        <v>641710.26</v>
      </c>
      <c r="R186" s="115"/>
      <c r="S186" s="116"/>
      <c r="T186" s="113"/>
      <c r="U186" s="119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641710.26</v>
      </c>
      <c r="V186" s="115"/>
    </row>
    <row r="187" spans="2:22" ht="25.5" x14ac:dyDescent="0.25">
      <c r="B187" s="113"/>
      <c r="C187" s="165" t="s">
        <v>189</v>
      </c>
      <c r="D187" s="157" t="s">
        <v>404</v>
      </c>
      <c r="E187" s="119">
        <v>44244.94</v>
      </c>
      <c r="F187" s="119">
        <v>88087.340000000026</v>
      </c>
      <c r="G187" s="119">
        <v>111434.70000000001</v>
      </c>
      <c r="H187" s="119">
        <v>112486.9</v>
      </c>
      <c r="I187" s="119">
        <v>114845.01999999999</v>
      </c>
      <c r="J187" s="119">
        <v>145317.97000000003</v>
      </c>
      <c r="K187" s="119">
        <v>95387.340000000011</v>
      </c>
      <c r="L187" s="119">
        <v>65582.289999999979</v>
      </c>
      <c r="M187" s="119">
        <v>126081.23</v>
      </c>
      <c r="N187" s="119">
        <v>163855.46999999997</v>
      </c>
      <c r="O187" s="119">
        <v>148045.53</v>
      </c>
      <c r="P187" s="119">
        <v>0</v>
      </c>
      <c r="Q187" s="119">
        <f t="shared" si="2"/>
        <v>1215368.73</v>
      </c>
      <c r="R187" s="115"/>
      <c r="S187" s="116"/>
      <c r="T187" s="113"/>
      <c r="U187" s="119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1215368.73</v>
      </c>
      <c r="V187" s="115"/>
    </row>
    <row r="188" spans="2:22" ht="15" x14ac:dyDescent="0.25">
      <c r="B188" s="113"/>
      <c r="C188" s="165" t="s">
        <v>574</v>
      </c>
      <c r="D188" s="157" t="s">
        <v>602</v>
      </c>
      <c r="E188" s="119">
        <v>0</v>
      </c>
      <c r="F188" s="119">
        <v>0</v>
      </c>
      <c r="G188" s="119">
        <v>0</v>
      </c>
      <c r="H188" s="119">
        <v>0</v>
      </c>
      <c r="I188" s="119">
        <v>0</v>
      </c>
      <c r="J188" s="119">
        <v>0</v>
      </c>
      <c r="K188" s="119">
        <v>0</v>
      </c>
      <c r="L188" s="119">
        <v>0</v>
      </c>
      <c r="M188" s="119">
        <v>0</v>
      </c>
      <c r="N188" s="119">
        <v>0</v>
      </c>
      <c r="O188" s="119">
        <v>0</v>
      </c>
      <c r="P188" s="119">
        <v>0</v>
      </c>
      <c r="Q188" s="119">
        <f t="shared" si="2"/>
        <v>0</v>
      </c>
      <c r="R188" s="115"/>
      <c r="S188" s="116"/>
      <c r="T188" s="113"/>
      <c r="U188" s="119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0</v>
      </c>
      <c r="V188" s="115"/>
    </row>
    <row r="189" spans="2:22" ht="15" x14ac:dyDescent="0.25">
      <c r="B189" s="113"/>
      <c r="C189" s="165" t="s">
        <v>575</v>
      </c>
      <c r="D189" s="157" t="s">
        <v>603</v>
      </c>
      <c r="E189" s="119">
        <v>0</v>
      </c>
      <c r="F189" s="119">
        <v>0</v>
      </c>
      <c r="G189" s="119">
        <v>0</v>
      </c>
      <c r="H189" s="119">
        <v>0</v>
      </c>
      <c r="I189" s="119">
        <v>0</v>
      </c>
      <c r="J189" s="119">
        <v>0</v>
      </c>
      <c r="K189" s="119">
        <v>0</v>
      </c>
      <c r="L189" s="119">
        <v>0</v>
      </c>
      <c r="M189" s="119">
        <v>0</v>
      </c>
      <c r="N189" s="119">
        <v>0</v>
      </c>
      <c r="O189" s="119">
        <v>0</v>
      </c>
      <c r="P189" s="119">
        <v>0</v>
      </c>
      <c r="Q189" s="119">
        <f t="shared" si="2"/>
        <v>0</v>
      </c>
      <c r="R189" s="115"/>
      <c r="S189" s="116"/>
      <c r="T189" s="113"/>
      <c r="U189" s="119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0</v>
      </c>
      <c r="V189" s="115"/>
    </row>
    <row r="190" spans="2:22" ht="15" x14ac:dyDescent="0.25">
      <c r="B190" s="113"/>
      <c r="C190" s="165" t="s">
        <v>190</v>
      </c>
      <c r="D190" s="157" t="s">
        <v>411</v>
      </c>
      <c r="E190" s="119">
        <v>52045.11</v>
      </c>
      <c r="F190" s="119">
        <v>53824.700000000004</v>
      </c>
      <c r="G190" s="119">
        <v>65272.630000000005</v>
      </c>
      <c r="H190" s="119">
        <v>140596.35</v>
      </c>
      <c r="I190" s="119">
        <v>98182.6</v>
      </c>
      <c r="J190" s="119">
        <v>80874.37</v>
      </c>
      <c r="K190" s="119">
        <v>77496.83</v>
      </c>
      <c r="L190" s="119">
        <v>81478.420000000013</v>
      </c>
      <c r="M190" s="119">
        <v>151317.26999999996</v>
      </c>
      <c r="N190" s="119">
        <v>87248.89</v>
      </c>
      <c r="O190" s="119">
        <v>70729.010000000009</v>
      </c>
      <c r="P190" s="119">
        <v>0</v>
      </c>
      <c r="Q190" s="119">
        <f t="shared" si="2"/>
        <v>959066.18</v>
      </c>
      <c r="R190" s="115"/>
      <c r="S190" s="116"/>
      <c r="T190" s="113"/>
      <c r="U190" s="119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959066.18</v>
      </c>
      <c r="V190" s="115"/>
    </row>
    <row r="191" spans="2:22" ht="15" x14ac:dyDescent="0.25">
      <c r="B191" s="113"/>
      <c r="C191" s="165" t="s">
        <v>576</v>
      </c>
      <c r="D191" s="157" t="s">
        <v>604</v>
      </c>
      <c r="E191" s="119">
        <v>0</v>
      </c>
      <c r="F191" s="119">
        <v>0</v>
      </c>
      <c r="G191" s="119">
        <v>0</v>
      </c>
      <c r="H191" s="119">
        <v>0</v>
      </c>
      <c r="I191" s="119">
        <v>0</v>
      </c>
      <c r="J191" s="119">
        <v>0</v>
      </c>
      <c r="K191" s="119">
        <v>0</v>
      </c>
      <c r="L191" s="119">
        <v>0</v>
      </c>
      <c r="M191" s="119">
        <v>0</v>
      </c>
      <c r="N191" s="119">
        <v>0</v>
      </c>
      <c r="O191" s="119">
        <v>0</v>
      </c>
      <c r="P191" s="119">
        <v>0</v>
      </c>
      <c r="Q191" s="119">
        <f t="shared" si="2"/>
        <v>0</v>
      </c>
      <c r="R191" s="115"/>
      <c r="S191" s="116"/>
      <c r="T191" s="113"/>
      <c r="U191" s="119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0</v>
      </c>
      <c r="V191" s="115"/>
    </row>
    <row r="192" spans="2:22" ht="15" x14ac:dyDescent="0.25">
      <c r="B192" s="113"/>
      <c r="C192" s="165" t="s">
        <v>577</v>
      </c>
      <c r="D192" s="157" t="s">
        <v>605</v>
      </c>
      <c r="E192" s="119">
        <v>0</v>
      </c>
      <c r="F192" s="119">
        <v>0</v>
      </c>
      <c r="G192" s="119">
        <v>0</v>
      </c>
      <c r="H192" s="119">
        <v>0</v>
      </c>
      <c r="I192" s="119">
        <v>0</v>
      </c>
      <c r="J192" s="119">
        <v>0</v>
      </c>
      <c r="K192" s="119">
        <v>0</v>
      </c>
      <c r="L192" s="119">
        <v>0</v>
      </c>
      <c r="M192" s="119">
        <v>0</v>
      </c>
      <c r="N192" s="119">
        <v>0</v>
      </c>
      <c r="O192" s="119">
        <v>0</v>
      </c>
      <c r="P192" s="119">
        <v>0</v>
      </c>
      <c r="Q192" s="119">
        <f t="shared" si="2"/>
        <v>0</v>
      </c>
      <c r="R192" s="115"/>
      <c r="S192" s="116"/>
      <c r="T192" s="113"/>
      <c r="U192" s="119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0</v>
      </c>
      <c r="V192" s="115"/>
    </row>
    <row r="193" spans="2:22" ht="15" x14ac:dyDescent="0.25">
      <c r="B193" s="113"/>
      <c r="C193" s="165" t="s">
        <v>191</v>
      </c>
      <c r="D193" s="157" t="s">
        <v>412</v>
      </c>
      <c r="E193" s="119">
        <v>61992.7</v>
      </c>
      <c r="F193" s="119">
        <v>93566.459999999977</v>
      </c>
      <c r="G193" s="119">
        <v>91493.83</v>
      </c>
      <c r="H193" s="119">
        <v>104348.34999999996</v>
      </c>
      <c r="I193" s="119">
        <v>91580.329999999987</v>
      </c>
      <c r="J193" s="119">
        <v>104242.45</v>
      </c>
      <c r="K193" s="119">
        <v>102844.96000000002</v>
      </c>
      <c r="L193" s="119">
        <v>117652.52999999998</v>
      </c>
      <c r="M193" s="119">
        <v>201309.09999999998</v>
      </c>
      <c r="N193" s="119">
        <v>103876.18000000004</v>
      </c>
      <c r="O193" s="119">
        <v>175711.37000000002</v>
      </c>
      <c r="P193" s="119">
        <v>0</v>
      </c>
      <c r="Q193" s="119">
        <f t="shared" si="2"/>
        <v>1248618.26</v>
      </c>
      <c r="R193" s="115"/>
      <c r="S193" s="116"/>
      <c r="T193" s="113"/>
      <c r="U193" s="119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1248618.26</v>
      </c>
      <c r="V193" s="115"/>
    </row>
    <row r="194" spans="2:22" ht="15" x14ac:dyDescent="0.25">
      <c r="B194" s="113"/>
      <c r="C194" s="165" t="s">
        <v>192</v>
      </c>
      <c r="D194" s="157" t="s">
        <v>413</v>
      </c>
      <c r="E194" s="119">
        <v>56023.970000000016</v>
      </c>
      <c r="F194" s="119">
        <v>1259589.0100000002</v>
      </c>
      <c r="G194" s="119">
        <v>2359747.61</v>
      </c>
      <c r="H194" s="119">
        <v>1460790.18</v>
      </c>
      <c r="I194" s="119">
        <v>1418542.62</v>
      </c>
      <c r="J194" s="119">
        <v>1198259.99</v>
      </c>
      <c r="K194" s="119">
        <v>1209737.06</v>
      </c>
      <c r="L194" s="119">
        <v>1201574.4400000002</v>
      </c>
      <c r="M194" s="119">
        <v>1193506.9400000002</v>
      </c>
      <c r="N194" s="119">
        <v>1255223.3400000001</v>
      </c>
      <c r="O194" s="119">
        <v>1216141.0999999999</v>
      </c>
      <c r="P194" s="119">
        <v>0</v>
      </c>
      <c r="Q194" s="119">
        <f t="shared" si="2"/>
        <v>13829136.259999998</v>
      </c>
      <c r="R194" s="115"/>
      <c r="S194" s="116"/>
      <c r="T194" s="113"/>
      <c r="U194" s="119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13829136.259999998</v>
      </c>
      <c r="V194" s="115"/>
    </row>
    <row r="195" spans="2:22" ht="15" x14ac:dyDescent="0.25">
      <c r="B195" s="113"/>
      <c r="C195" s="165" t="s">
        <v>193</v>
      </c>
      <c r="D195" s="157" t="s">
        <v>414</v>
      </c>
      <c r="E195" s="119">
        <v>14777.91</v>
      </c>
      <c r="F195" s="119">
        <v>1413466.6800000002</v>
      </c>
      <c r="G195" s="119">
        <v>2544183.3600000003</v>
      </c>
      <c r="H195" s="119">
        <v>1233943.9099999999</v>
      </c>
      <c r="I195" s="119">
        <v>1419324.54</v>
      </c>
      <c r="J195" s="119">
        <v>1375806.25</v>
      </c>
      <c r="K195" s="119">
        <v>1375155.8</v>
      </c>
      <c r="L195" s="119">
        <v>2239625.08</v>
      </c>
      <c r="M195" s="119">
        <v>1849511.1800000002</v>
      </c>
      <c r="N195" s="119">
        <v>2319190.0700000003</v>
      </c>
      <c r="O195" s="119">
        <v>2152861.6399999997</v>
      </c>
      <c r="P195" s="119">
        <v>0</v>
      </c>
      <c r="Q195" s="119">
        <f t="shared" si="2"/>
        <v>17937846.420000002</v>
      </c>
      <c r="R195" s="115"/>
      <c r="S195" s="116"/>
      <c r="T195" s="113"/>
      <c r="U195" s="119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17937846.420000002</v>
      </c>
      <c r="V195" s="115"/>
    </row>
    <row r="196" spans="2:22" ht="15" x14ac:dyDescent="0.25">
      <c r="B196" s="113"/>
      <c r="C196" s="165" t="s">
        <v>194</v>
      </c>
      <c r="D196" s="157" t="s">
        <v>415</v>
      </c>
      <c r="E196" s="119">
        <v>0</v>
      </c>
      <c r="F196" s="119">
        <v>890.83</v>
      </c>
      <c r="G196" s="119">
        <v>1680.1300000000003</v>
      </c>
      <c r="H196" s="119">
        <v>1447.31</v>
      </c>
      <c r="I196" s="119">
        <v>3673.1900000000005</v>
      </c>
      <c r="J196" s="119">
        <v>20888.699999999997</v>
      </c>
      <c r="K196" s="119">
        <v>3056.34</v>
      </c>
      <c r="L196" s="119">
        <v>3764.25</v>
      </c>
      <c r="M196" s="119">
        <v>5121.96</v>
      </c>
      <c r="N196" s="119">
        <v>4041.5199999999995</v>
      </c>
      <c r="O196" s="119">
        <v>12243.710000000001</v>
      </c>
      <c r="P196" s="119">
        <v>0</v>
      </c>
      <c r="Q196" s="119">
        <f t="shared" si="2"/>
        <v>56807.939999999995</v>
      </c>
      <c r="R196" s="115"/>
      <c r="S196" s="116"/>
      <c r="T196" s="113"/>
      <c r="U196" s="119">
        <f>IF($E$5=Master!$D$4,E196,
IF($F$5=Master!$D$4,SUM(E196:F196),
IF($G$5=Master!$D$4,SUM(E196:G196),
IF($H$5=Master!$D$4,SUM(E196:H196),
IF($I$5=Master!$D$4,SUM(E196:I196),
IF($J$5=Master!$D$4,SUM(E196:J196),
IF($K$5=Master!$D$4,SUM(E196:K196),
IF($L$5=Master!$D$4,SUM(E196:L196),
IF($M$5=Master!$D$4,SUM(E196:M196),
IF($N$5=Master!$D$4,SUM(E196:N196),
IF($O$5=Master!$D$4,SUM(E196:O196),
IF($P$5=Master!$D$4,SUM(E196:P196),0))))))))))))</f>
        <v>56807.939999999995</v>
      </c>
      <c r="V196" s="115"/>
    </row>
    <row r="197" spans="2:22" ht="15" x14ac:dyDescent="0.25">
      <c r="B197" s="113"/>
      <c r="C197" s="165" t="s">
        <v>578</v>
      </c>
      <c r="D197" s="157" t="s">
        <v>606</v>
      </c>
      <c r="E197" s="119">
        <v>0</v>
      </c>
      <c r="F197" s="119">
        <v>0</v>
      </c>
      <c r="G197" s="119">
        <v>0</v>
      </c>
      <c r="H197" s="119">
        <v>0</v>
      </c>
      <c r="I197" s="119">
        <v>0</v>
      </c>
      <c r="J197" s="119">
        <v>0</v>
      </c>
      <c r="K197" s="119">
        <v>0</v>
      </c>
      <c r="L197" s="119">
        <v>0</v>
      </c>
      <c r="M197" s="119">
        <v>0</v>
      </c>
      <c r="N197" s="119">
        <v>0</v>
      </c>
      <c r="O197" s="119">
        <v>0</v>
      </c>
      <c r="P197" s="119">
        <v>0</v>
      </c>
      <c r="Q197" s="119">
        <f t="shared" si="2"/>
        <v>0</v>
      </c>
      <c r="R197" s="115"/>
      <c r="S197" s="116"/>
      <c r="T197" s="113"/>
      <c r="U197" s="119">
        <f>IF($E$5=Master!$D$4,E197,
IF($F$5=Master!$D$4,SUM(E197:F197),
IF($G$5=Master!$D$4,SUM(E197:G197),
IF($H$5=Master!$D$4,SUM(E197:H197),
IF($I$5=Master!$D$4,SUM(E197:I197),
IF($J$5=Master!$D$4,SUM(E197:J197),
IF($K$5=Master!$D$4,SUM(E197:K197),
IF($L$5=Master!$D$4,SUM(E197:L197),
IF($M$5=Master!$D$4,SUM(E197:M197),
IF($N$5=Master!$D$4,SUM(E197:N197),
IF($O$5=Master!$D$4,SUM(E197:O197),
IF($P$5=Master!$D$4,SUM(E197:P197),0))))))))))))</f>
        <v>0</v>
      </c>
      <c r="V197" s="115"/>
    </row>
    <row r="198" spans="2:22" ht="15" x14ac:dyDescent="0.25">
      <c r="B198" s="113"/>
      <c r="C198" s="165" t="s">
        <v>195</v>
      </c>
      <c r="D198" s="157" t="s">
        <v>416</v>
      </c>
      <c r="E198" s="119">
        <v>0</v>
      </c>
      <c r="F198" s="119">
        <v>0</v>
      </c>
      <c r="G198" s="119">
        <v>228338.25</v>
      </c>
      <c r="H198" s="119">
        <v>127707.20000000001</v>
      </c>
      <c r="I198" s="119">
        <v>0</v>
      </c>
      <c r="J198" s="119">
        <v>164992.09</v>
      </c>
      <c r="K198" s="119">
        <v>18380</v>
      </c>
      <c r="L198" s="119">
        <v>885926.27</v>
      </c>
      <c r="M198" s="119">
        <v>0</v>
      </c>
      <c r="N198" s="119">
        <v>17.82</v>
      </c>
      <c r="O198" s="119">
        <v>69147.259999999995</v>
      </c>
      <c r="P198" s="119">
        <v>0</v>
      </c>
      <c r="Q198" s="119">
        <f t="shared" si="2"/>
        <v>1494508.8900000001</v>
      </c>
      <c r="R198" s="115"/>
      <c r="S198" s="116"/>
      <c r="T198" s="113"/>
      <c r="U198" s="119">
        <f>IF($E$5=Master!$D$4,E198,
IF($F$5=Master!$D$4,SUM(E198:F198),
IF($G$5=Master!$D$4,SUM(E198:G198),
IF($H$5=Master!$D$4,SUM(E198:H198),
IF($I$5=Master!$D$4,SUM(E198:I198),
IF($J$5=Master!$D$4,SUM(E198:J198),
IF($K$5=Master!$D$4,SUM(E198:K198),
IF($L$5=Master!$D$4,SUM(E198:L198),
IF($M$5=Master!$D$4,SUM(E198:M198),
IF($N$5=Master!$D$4,SUM(E198:N198),
IF($O$5=Master!$D$4,SUM(E198:O198),
IF($P$5=Master!$D$4,SUM(E198:P198),0))))))))))))</f>
        <v>1494508.8900000001</v>
      </c>
      <c r="V198" s="115"/>
    </row>
    <row r="199" spans="2:22" ht="15" x14ac:dyDescent="0.25">
      <c r="B199" s="113"/>
      <c r="C199" s="165" t="s">
        <v>196</v>
      </c>
      <c r="D199" s="157" t="s">
        <v>417</v>
      </c>
      <c r="E199" s="119">
        <v>0</v>
      </c>
      <c r="F199" s="119">
        <v>4573789.34</v>
      </c>
      <c r="G199" s="119">
        <v>2492335.4500000002</v>
      </c>
      <c r="H199" s="119">
        <v>4786722</v>
      </c>
      <c r="I199" s="119">
        <v>2973323.15</v>
      </c>
      <c r="J199" s="119">
        <v>5839991.2199999997</v>
      </c>
      <c r="K199" s="119">
        <v>10374373.440000001</v>
      </c>
      <c r="L199" s="119">
        <v>3191699.33</v>
      </c>
      <c r="M199" s="119">
        <v>7471928.3500000006</v>
      </c>
      <c r="N199" s="119">
        <v>7073864.04</v>
      </c>
      <c r="O199" s="119">
        <v>12241666.68</v>
      </c>
      <c r="P199" s="119">
        <v>0</v>
      </c>
      <c r="Q199" s="119">
        <f t="shared" si="2"/>
        <v>61019693</v>
      </c>
      <c r="R199" s="115"/>
      <c r="S199" s="116"/>
      <c r="T199" s="113"/>
      <c r="U199" s="119">
        <f>IF($E$5=Master!$D$4,E199,
IF($F$5=Master!$D$4,SUM(E199:F199),
IF($G$5=Master!$D$4,SUM(E199:G199),
IF($H$5=Master!$D$4,SUM(E199:H199),
IF($I$5=Master!$D$4,SUM(E199:I199),
IF($J$5=Master!$D$4,SUM(E199:J199),
IF($K$5=Master!$D$4,SUM(E199:K199),
IF($L$5=Master!$D$4,SUM(E199:L199),
IF($M$5=Master!$D$4,SUM(E199:M199),
IF($N$5=Master!$D$4,SUM(E199:N199),
IF($O$5=Master!$D$4,SUM(E199:O199),
IF($P$5=Master!$D$4,SUM(E199:P199),0))))))))))))</f>
        <v>61019693</v>
      </c>
      <c r="V199" s="115"/>
    </row>
    <row r="200" spans="2:22" ht="15" x14ac:dyDescent="0.25">
      <c r="B200" s="113"/>
      <c r="C200" s="165" t="s">
        <v>197</v>
      </c>
      <c r="D200" s="157" t="s">
        <v>418</v>
      </c>
      <c r="E200" s="119">
        <v>0</v>
      </c>
      <c r="F200" s="119">
        <v>0</v>
      </c>
      <c r="G200" s="119">
        <v>11223.11</v>
      </c>
      <c r="H200" s="119">
        <v>0</v>
      </c>
      <c r="I200" s="119">
        <v>0</v>
      </c>
      <c r="J200" s="119">
        <v>0</v>
      </c>
      <c r="K200" s="119">
        <v>0</v>
      </c>
      <c r="L200" s="119">
        <v>0</v>
      </c>
      <c r="M200" s="119">
        <v>3630</v>
      </c>
      <c r="N200" s="119">
        <v>0</v>
      </c>
      <c r="O200" s="119">
        <v>0</v>
      </c>
      <c r="P200" s="119">
        <v>0</v>
      </c>
      <c r="Q200" s="119">
        <f t="shared" ref="Q200:Q263" si="3">SUM(E200:P200)</f>
        <v>14853.11</v>
      </c>
      <c r="R200" s="115"/>
      <c r="S200" s="116"/>
      <c r="T200" s="113"/>
      <c r="U200" s="119">
        <f>IF($E$5=Master!$D$4,E200,
IF($F$5=Master!$D$4,SUM(E200:F200),
IF($G$5=Master!$D$4,SUM(E200:G200),
IF($H$5=Master!$D$4,SUM(E200:H200),
IF($I$5=Master!$D$4,SUM(E200:I200),
IF($J$5=Master!$D$4,SUM(E200:J200),
IF($K$5=Master!$D$4,SUM(E200:K200),
IF($L$5=Master!$D$4,SUM(E200:L200),
IF($M$5=Master!$D$4,SUM(E200:M200),
IF($N$5=Master!$D$4,SUM(E200:N200),
IF($O$5=Master!$D$4,SUM(E200:O200),
IF($P$5=Master!$D$4,SUM(E200:P200),0))))))))))))</f>
        <v>14853.11</v>
      </c>
      <c r="V200" s="115"/>
    </row>
    <row r="201" spans="2:22" ht="15" x14ac:dyDescent="0.25">
      <c r="B201" s="113"/>
      <c r="C201" s="165" t="s">
        <v>198</v>
      </c>
      <c r="D201" s="157" t="s">
        <v>419</v>
      </c>
      <c r="E201" s="119">
        <v>0</v>
      </c>
      <c r="F201" s="119">
        <v>3177.76</v>
      </c>
      <c r="G201" s="119">
        <v>8702.67</v>
      </c>
      <c r="H201" s="119">
        <v>15877.48</v>
      </c>
      <c r="I201" s="119">
        <v>26037.129999999997</v>
      </c>
      <c r="J201" s="119">
        <v>0</v>
      </c>
      <c r="K201" s="119">
        <v>8131.26</v>
      </c>
      <c r="L201" s="119">
        <v>2221.2399999999998</v>
      </c>
      <c r="M201" s="119">
        <v>0</v>
      </c>
      <c r="N201" s="119">
        <v>985978.23999999987</v>
      </c>
      <c r="O201" s="119">
        <v>925687.39000000013</v>
      </c>
      <c r="P201" s="119">
        <v>0</v>
      </c>
      <c r="Q201" s="119">
        <f t="shared" si="3"/>
        <v>1975813.17</v>
      </c>
      <c r="R201" s="115"/>
      <c r="S201" s="116"/>
      <c r="T201" s="113"/>
      <c r="U201" s="119">
        <f>IF($E$5=Master!$D$4,E201,
IF($F$5=Master!$D$4,SUM(E201:F201),
IF($G$5=Master!$D$4,SUM(E201:G201),
IF($H$5=Master!$D$4,SUM(E201:H201),
IF($I$5=Master!$D$4,SUM(E201:I201),
IF($J$5=Master!$D$4,SUM(E201:J201),
IF($K$5=Master!$D$4,SUM(E201:K201),
IF($L$5=Master!$D$4,SUM(E201:L201),
IF($M$5=Master!$D$4,SUM(E201:M201),
IF($N$5=Master!$D$4,SUM(E201:N201),
IF($O$5=Master!$D$4,SUM(E201:O201),
IF($P$5=Master!$D$4,SUM(E201:P201),0))))))))))))</f>
        <v>1975813.17</v>
      </c>
      <c r="V201" s="115"/>
    </row>
    <row r="202" spans="2:22" ht="15" x14ac:dyDescent="0.25">
      <c r="B202" s="113"/>
      <c r="C202" s="165" t="s">
        <v>199</v>
      </c>
      <c r="D202" s="157" t="s">
        <v>420</v>
      </c>
      <c r="E202" s="119">
        <v>4862.6499999999996</v>
      </c>
      <c r="F202" s="119">
        <v>618937</v>
      </c>
      <c r="G202" s="119">
        <v>706254.3600000001</v>
      </c>
      <c r="H202" s="119">
        <v>1362338.64</v>
      </c>
      <c r="I202" s="119">
        <v>3156362.19</v>
      </c>
      <c r="J202" s="119">
        <v>307398.86000000004</v>
      </c>
      <c r="K202" s="119">
        <v>992460.84000000008</v>
      </c>
      <c r="L202" s="119">
        <v>3241738.1300000004</v>
      </c>
      <c r="M202" s="119">
        <v>1426102.64</v>
      </c>
      <c r="N202" s="119">
        <v>5892560.8499999996</v>
      </c>
      <c r="O202" s="119">
        <v>3338644.08</v>
      </c>
      <c r="P202" s="119">
        <v>0</v>
      </c>
      <c r="Q202" s="119">
        <f t="shared" si="3"/>
        <v>21047660.240000002</v>
      </c>
      <c r="R202" s="115"/>
      <c r="S202" s="116"/>
      <c r="T202" s="113"/>
      <c r="U202" s="119">
        <f>IF($E$5=Master!$D$4,E202,
IF($F$5=Master!$D$4,SUM(E202:F202),
IF($G$5=Master!$D$4,SUM(E202:G202),
IF($H$5=Master!$D$4,SUM(E202:H202),
IF($I$5=Master!$D$4,SUM(E202:I202),
IF($J$5=Master!$D$4,SUM(E202:J202),
IF($K$5=Master!$D$4,SUM(E202:K202),
IF($L$5=Master!$D$4,SUM(E202:L202),
IF($M$5=Master!$D$4,SUM(E202:M202),
IF($N$5=Master!$D$4,SUM(E202:N202),
IF($O$5=Master!$D$4,SUM(E202:O202),
IF($P$5=Master!$D$4,SUM(E202:P202),0))))))))))))</f>
        <v>21047660.240000002</v>
      </c>
      <c r="V202" s="115"/>
    </row>
    <row r="203" spans="2:22" ht="25.5" x14ac:dyDescent="0.25">
      <c r="B203" s="113"/>
      <c r="C203" s="165" t="s">
        <v>200</v>
      </c>
      <c r="D203" s="157" t="s">
        <v>421</v>
      </c>
      <c r="E203" s="119">
        <v>0</v>
      </c>
      <c r="F203" s="119">
        <v>300000</v>
      </c>
      <c r="G203" s="119">
        <v>580462.73</v>
      </c>
      <c r="H203" s="119">
        <v>972298.21</v>
      </c>
      <c r="I203" s="119">
        <v>320065.21999999997</v>
      </c>
      <c r="J203" s="119">
        <v>233219.24000000002</v>
      </c>
      <c r="K203" s="119">
        <v>569270.93999999994</v>
      </c>
      <c r="L203" s="119">
        <v>821527.41</v>
      </c>
      <c r="M203" s="119">
        <v>1458910.9199999997</v>
      </c>
      <c r="N203" s="119">
        <v>541827.6</v>
      </c>
      <c r="O203" s="119">
        <v>854680.41</v>
      </c>
      <c r="P203" s="119">
        <v>0</v>
      </c>
      <c r="Q203" s="119">
        <f t="shared" si="3"/>
        <v>6652262.6799999997</v>
      </c>
      <c r="R203" s="115"/>
      <c r="S203" s="116"/>
      <c r="T203" s="113"/>
      <c r="U203" s="119">
        <f>IF($E$5=Master!$D$4,E203,
IF($F$5=Master!$D$4,SUM(E203:F203),
IF($G$5=Master!$D$4,SUM(E203:G203),
IF($H$5=Master!$D$4,SUM(E203:H203),
IF($I$5=Master!$D$4,SUM(E203:I203),
IF($J$5=Master!$D$4,SUM(E203:J203),
IF($K$5=Master!$D$4,SUM(E203:K203),
IF($L$5=Master!$D$4,SUM(E203:L203),
IF($M$5=Master!$D$4,SUM(E203:M203),
IF($N$5=Master!$D$4,SUM(E203:N203),
IF($O$5=Master!$D$4,SUM(E203:O203),
IF($P$5=Master!$D$4,SUM(E203:P203),0))))))))))))</f>
        <v>6652262.6799999997</v>
      </c>
      <c r="V203" s="115"/>
    </row>
    <row r="204" spans="2:22" ht="15" x14ac:dyDescent="0.25">
      <c r="B204" s="113"/>
      <c r="C204" s="165" t="s">
        <v>512</v>
      </c>
      <c r="D204" s="157" t="s">
        <v>513</v>
      </c>
      <c r="E204" s="119">
        <v>9619.7799999999988</v>
      </c>
      <c r="F204" s="119">
        <v>24994.6</v>
      </c>
      <c r="G204" s="119">
        <v>1531216.45</v>
      </c>
      <c r="H204" s="119">
        <v>1550098.79</v>
      </c>
      <c r="I204" s="119">
        <v>1019951.15</v>
      </c>
      <c r="J204" s="119">
        <v>48802.689999999988</v>
      </c>
      <c r="K204" s="119">
        <v>28073.639999999996</v>
      </c>
      <c r="L204" s="119">
        <v>40702.370000000003</v>
      </c>
      <c r="M204" s="119">
        <v>305750.17</v>
      </c>
      <c r="N204" s="119">
        <v>34841.93</v>
      </c>
      <c r="O204" s="119">
        <v>54324.69</v>
      </c>
      <c r="P204" s="119">
        <v>0</v>
      </c>
      <c r="Q204" s="119">
        <f t="shared" si="3"/>
        <v>4648376.26</v>
      </c>
      <c r="R204" s="115"/>
      <c r="S204" s="116"/>
      <c r="T204" s="113"/>
      <c r="U204" s="119">
        <f>IF($E$5=Master!$D$4,E204,
IF($F$5=Master!$D$4,SUM(E204:F204),
IF($G$5=Master!$D$4,SUM(E204:G204),
IF($H$5=Master!$D$4,SUM(E204:H204),
IF($I$5=Master!$D$4,SUM(E204:I204),
IF($J$5=Master!$D$4,SUM(E204:J204),
IF($K$5=Master!$D$4,SUM(E204:K204),
IF($L$5=Master!$D$4,SUM(E204:L204),
IF($M$5=Master!$D$4,SUM(E204:M204),
IF($N$5=Master!$D$4,SUM(E204:N204),
IF($O$5=Master!$D$4,SUM(E204:O204),
IF($P$5=Master!$D$4,SUM(E204:P204),0))))))))))))</f>
        <v>4648376.26</v>
      </c>
      <c r="V204" s="115"/>
    </row>
    <row r="205" spans="2:22" ht="15" x14ac:dyDescent="0.25">
      <c r="B205" s="113"/>
      <c r="C205" s="165" t="s">
        <v>546</v>
      </c>
      <c r="D205" s="157" t="s">
        <v>547</v>
      </c>
      <c r="E205" s="119">
        <v>288774.56</v>
      </c>
      <c r="F205" s="119">
        <v>43912.960000000006</v>
      </c>
      <c r="G205" s="119">
        <v>163641.88</v>
      </c>
      <c r="H205" s="119">
        <v>88463.510000000009</v>
      </c>
      <c r="I205" s="119">
        <v>77067.959999999992</v>
      </c>
      <c r="J205" s="119">
        <v>78925.73000000001</v>
      </c>
      <c r="K205" s="119">
        <v>885361.90000000014</v>
      </c>
      <c r="L205" s="119">
        <v>96640.729999999981</v>
      </c>
      <c r="M205" s="119">
        <v>95506.000000000015</v>
      </c>
      <c r="N205" s="119">
        <v>147768.53000000003</v>
      </c>
      <c r="O205" s="119">
        <v>70337.429999999993</v>
      </c>
      <c r="P205" s="119">
        <v>0</v>
      </c>
      <c r="Q205" s="119">
        <f t="shared" si="3"/>
        <v>2036401.19</v>
      </c>
      <c r="R205" s="115"/>
      <c r="S205" s="116"/>
      <c r="T205" s="113"/>
      <c r="U205" s="119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2036401.19</v>
      </c>
      <c r="V205" s="115"/>
    </row>
    <row r="206" spans="2:22" ht="15" x14ac:dyDescent="0.25">
      <c r="B206" s="113"/>
      <c r="C206" s="165" t="s">
        <v>548</v>
      </c>
      <c r="D206" s="157" t="s">
        <v>549</v>
      </c>
      <c r="E206" s="119">
        <v>42293.220000000008</v>
      </c>
      <c r="F206" s="119">
        <v>76277.74000000002</v>
      </c>
      <c r="G206" s="119">
        <v>170494.88</v>
      </c>
      <c r="H206" s="119">
        <v>93912.799999999988</v>
      </c>
      <c r="I206" s="119">
        <v>81488.569999999978</v>
      </c>
      <c r="J206" s="119">
        <v>84123.919999999984</v>
      </c>
      <c r="K206" s="119">
        <v>106222.20999999999</v>
      </c>
      <c r="L206" s="119">
        <v>157964.24</v>
      </c>
      <c r="M206" s="119">
        <v>113773.93</v>
      </c>
      <c r="N206" s="119">
        <v>72088.110000000015</v>
      </c>
      <c r="O206" s="119">
        <v>77258.13</v>
      </c>
      <c r="P206" s="119">
        <v>0</v>
      </c>
      <c r="Q206" s="119">
        <f t="shared" si="3"/>
        <v>1075897.7499999998</v>
      </c>
      <c r="R206" s="115"/>
      <c r="S206" s="116"/>
      <c r="T206" s="113"/>
      <c r="U206" s="119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1075897.7499999998</v>
      </c>
      <c r="V206" s="115"/>
    </row>
    <row r="207" spans="2:22" ht="15" x14ac:dyDescent="0.25">
      <c r="B207" s="113"/>
      <c r="C207" s="165" t="s">
        <v>201</v>
      </c>
      <c r="D207" s="157" t="s">
        <v>422</v>
      </c>
      <c r="E207" s="119">
        <v>23998.699999999997</v>
      </c>
      <c r="F207" s="119">
        <v>25176.560000000001</v>
      </c>
      <c r="G207" s="119">
        <v>40574.949999999997</v>
      </c>
      <c r="H207" s="119">
        <v>39672.71</v>
      </c>
      <c r="I207" s="119">
        <v>23356.99</v>
      </c>
      <c r="J207" s="119">
        <v>127681.37000000001</v>
      </c>
      <c r="K207" s="119">
        <v>77173.420000000013</v>
      </c>
      <c r="L207" s="119">
        <v>29579.780000000002</v>
      </c>
      <c r="M207" s="119">
        <v>35323.51</v>
      </c>
      <c r="N207" s="119">
        <v>71228.77</v>
      </c>
      <c r="O207" s="119">
        <v>109673.24000000002</v>
      </c>
      <c r="P207" s="119">
        <v>0</v>
      </c>
      <c r="Q207" s="119">
        <f t="shared" si="3"/>
        <v>603440</v>
      </c>
      <c r="R207" s="115"/>
      <c r="S207" s="116"/>
      <c r="T207" s="113"/>
      <c r="U207" s="119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603440</v>
      </c>
      <c r="V207" s="115"/>
    </row>
    <row r="208" spans="2:22" ht="15" x14ac:dyDescent="0.25">
      <c r="B208" s="113"/>
      <c r="C208" s="165" t="s">
        <v>202</v>
      </c>
      <c r="D208" s="157" t="s">
        <v>423</v>
      </c>
      <c r="E208" s="119">
        <v>10220.049999999999</v>
      </c>
      <c r="F208" s="119">
        <v>111351.62</v>
      </c>
      <c r="G208" s="119">
        <v>791326.70000000007</v>
      </c>
      <c r="H208" s="119">
        <v>167774.58</v>
      </c>
      <c r="I208" s="119">
        <v>64941.88</v>
      </c>
      <c r="J208" s="119">
        <v>55227.169999999984</v>
      </c>
      <c r="K208" s="119">
        <v>48016.77</v>
      </c>
      <c r="L208" s="119">
        <v>25476.45</v>
      </c>
      <c r="M208" s="119">
        <v>177887.93000000002</v>
      </c>
      <c r="N208" s="119">
        <v>56723.15</v>
      </c>
      <c r="O208" s="119">
        <v>185653.12000000002</v>
      </c>
      <c r="P208" s="119">
        <v>0</v>
      </c>
      <c r="Q208" s="119">
        <f t="shared" si="3"/>
        <v>1694599.42</v>
      </c>
      <c r="R208" s="115"/>
      <c r="S208" s="116"/>
      <c r="T208" s="113"/>
      <c r="U208" s="119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1694599.42</v>
      </c>
      <c r="V208" s="115"/>
    </row>
    <row r="209" spans="2:22" ht="15" x14ac:dyDescent="0.25">
      <c r="B209" s="113"/>
      <c r="C209" s="165" t="s">
        <v>203</v>
      </c>
      <c r="D209" s="157" t="s">
        <v>424</v>
      </c>
      <c r="E209" s="119">
        <v>74416</v>
      </c>
      <c r="F209" s="119">
        <v>85841.309999999983</v>
      </c>
      <c r="G209" s="119">
        <v>146872.57</v>
      </c>
      <c r="H209" s="119">
        <v>220895.16</v>
      </c>
      <c r="I209" s="119">
        <v>116636.2</v>
      </c>
      <c r="J209" s="119">
        <v>397192.57999999996</v>
      </c>
      <c r="K209" s="119">
        <v>202848.38</v>
      </c>
      <c r="L209" s="119">
        <v>146874.81</v>
      </c>
      <c r="M209" s="119">
        <v>371729.38999999996</v>
      </c>
      <c r="N209" s="119">
        <v>493037.66000000003</v>
      </c>
      <c r="O209" s="119">
        <v>226837.67999999993</v>
      </c>
      <c r="P209" s="119">
        <v>0</v>
      </c>
      <c r="Q209" s="119">
        <f t="shared" si="3"/>
        <v>2483181.7400000002</v>
      </c>
      <c r="R209" s="115"/>
      <c r="S209" s="116"/>
      <c r="T209" s="113"/>
      <c r="U209" s="119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2483181.7400000002</v>
      </c>
      <c r="V209" s="115"/>
    </row>
    <row r="210" spans="2:22" ht="15" x14ac:dyDescent="0.25">
      <c r="B210" s="113"/>
      <c r="C210" s="165" t="s">
        <v>204</v>
      </c>
      <c r="D210" s="157" t="s">
        <v>425</v>
      </c>
      <c r="E210" s="119">
        <v>0</v>
      </c>
      <c r="F210" s="119">
        <v>585993.26</v>
      </c>
      <c r="G210" s="119">
        <v>130361.86</v>
      </c>
      <c r="H210" s="119">
        <v>0</v>
      </c>
      <c r="I210" s="119">
        <v>1418741.52</v>
      </c>
      <c r="J210" s="119">
        <v>872514.97</v>
      </c>
      <c r="K210" s="119">
        <v>2676299</v>
      </c>
      <c r="L210" s="119">
        <v>981765.01</v>
      </c>
      <c r="M210" s="119">
        <v>775223.55</v>
      </c>
      <c r="N210" s="119">
        <v>996419.52</v>
      </c>
      <c r="O210" s="119">
        <v>1164974.3400000001</v>
      </c>
      <c r="P210" s="119">
        <v>0</v>
      </c>
      <c r="Q210" s="119">
        <f t="shared" si="3"/>
        <v>9602293.0299999993</v>
      </c>
      <c r="R210" s="115"/>
      <c r="S210" s="116"/>
      <c r="T210" s="113"/>
      <c r="U210" s="119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9602293.0299999993</v>
      </c>
      <c r="V210" s="115"/>
    </row>
    <row r="211" spans="2:22" ht="15" x14ac:dyDescent="0.25">
      <c r="B211" s="113"/>
      <c r="C211" s="165" t="s">
        <v>205</v>
      </c>
      <c r="D211" s="157" t="s">
        <v>426</v>
      </c>
      <c r="E211" s="119">
        <v>0</v>
      </c>
      <c r="F211" s="119">
        <v>0</v>
      </c>
      <c r="G211" s="119">
        <v>0</v>
      </c>
      <c r="H211" s="119">
        <v>0</v>
      </c>
      <c r="I211" s="119">
        <v>0</v>
      </c>
      <c r="J211" s="119">
        <v>436446.77</v>
      </c>
      <c r="K211" s="119">
        <v>280440</v>
      </c>
      <c r="L211" s="119">
        <v>499726.48</v>
      </c>
      <c r="M211" s="119">
        <v>274241.72000000003</v>
      </c>
      <c r="N211" s="119">
        <v>0</v>
      </c>
      <c r="O211" s="119">
        <v>11.13</v>
      </c>
      <c r="P211" s="119">
        <v>0</v>
      </c>
      <c r="Q211" s="119">
        <f t="shared" si="3"/>
        <v>1490866.0999999999</v>
      </c>
      <c r="R211" s="115"/>
      <c r="S211" s="116"/>
      <c r="T211" s="113"/>
      <c r="U211" s="119">
        <f>IF($E$5=Master!$D$4,E211,
IF($F$5=Master!$D$4,SUM(E211:F211),
IF($G$5=Master!$D$4,SUM(E211:G211),
IF($H$5=Master!$D$4,SUM(E211:H211),
IF($I$5=Master!$D$4,SUM(E211:I211),
IF($J$5=Master!$D$4,SUM(E211:J211),
IF($K$5=Master!$D$4,SUM(E211:K211),
IF($L$5=Master!$D$4,SUM(E211:L211),
IF($M$5=Master!$D$4,SUM(E211:M211),
IF($N$5=Master!$D$4,SUM(E211:N211),
IF($O$5=Master!$D$4,SUM(E211:O211),
IF($P$5=Master!$D$4,SUM(E211:P211),0))))))))))))</f>
        <v>1490866.0999999999</v>
      </c>
      <c r="V211" s="115"/>
    </row>
    <row r="212" spans="2:22" ht="15" x14ac:dyDescent="0.25">
      <c r="B212" s="113"/>
      <c r="C212" s="165" t="s">
        <v>206</v>
      </c>
      <c r="D212" s="157" t="s">
        <v>427</v>
      </c>
      <c r="E212" s="119">
        <v>124888.95000000004</v>
      </c>
      <c r="F212" s="119">
        <v>132234.41999999998</v>
      </c>
      <c r="G212" s="119">
        <v>179813.76999999996</v>
      </c>
      <c r="H212" s="119">
        <v>447080.13</v>
      </c>
      <c r="I212" s="119">
        <v>307743.61000000022</v>
      </c>
      <c r="J212" s="119">
        <v>129823.84999999999</v>
      </c>
      <c r="K212" s="119">
        <v>203680.77999999997</v>
      </c>
      <c r="L212" s="119">
        <v>343665.25</v>
      </c>
      <c r="M212" s="119">
        <v>240250.82000000021</v>
      </c>
      <c r="N212" s="119">
        <v>216565.81000000003</v>
      </c>
      <c r="O212" s="119">
        <v>274254.45999999996</v>
      </c>
      <c r="P212" s="119">
        <v>0</v>
      </c>
      <c r="Q212" s="119">
        <f t="shared" si="3"/>
        <v>2600001.8500000006</v>
      </c>
      <c r="R212" s="115"/>
      <c r="S212" s="116"/>
      <c r="T212" s="113"/>
      <c r="U212" s="119">
        <f>IF($E$5=Master!$D$4,E212,
IF($F$5=Master!$D$4,SUM(E212:F212),
IF($G$5=Master!$D$4,SUM(E212:G212),
IF($H$5=Master!$D$4,SUM(E212:H212),
IF($I$5=Master!$D$4,SUM(E212:I212),
IF($J$5=Master!$D$4,SUM(E212:J212),
IF($K$5=Master!$D$4,SUM(E212:K212),
IF($L$5=Master!$D$4,SUM(E212:L212),
IF($M$5=Master!$D$4,SUM(E212:M212),
IF($N$5=Master!$D$4,SUM(E212:N212),
IF($O$5=Master!$D$4,SUM(E212:O212),
IF($P$5=Master!$D$4,SUM(E212:P212),0))))))))))))</f>
        <v>2600001.8500000006</v>
      </c>
      <c r="V212" s="115"/>
    </row>
    <row r="213" spans="2:22" ht="15" x14ac:dyDescent="0.25">
      <c r="B213" s="113"/>
      <c r="C213" s="165" t="s">
        <v>207</v>
      </c>
      <c r="D213" s="157" t="s">
        <v>428</v>
      </c>
      <c r="E213" s="119">
        <v>63221.540000000008</v>
      </c>
      <c r="F213" s="119">
        <v>62260.95</v>
      </c>
      <c r="G213" s="119">
        <v>92840.180000000008</v>
      </c>
      <c r="H213" s="119">
        <v>70794.720000000001</v>
      </c>
      <c r="I213" s="119">
        <v>88577.08</v>
      </c>
      <c r="J213" s="119">
        <v>62842.05</v>
      </c>
      <c r="K213" s="119">
        <v>60486.840000000011</v>
      </c>
      <c r="L213" s="119">
        <v>58168.490000000005</v>
      </c>
      <c r="M213" s="119">
        <v>59995.49</v>
      </c>
      <c r="N213" s="119">
        <v>93878.949999999983</v>
      </c>
      <c r="O213" s="119">
        <v>120069.59</v>
      </c>
      <c r="P213" s="119">
        <v>0</v>
      </c>
      <c r="Q213" s="119">
        <f t="shared" si="3"/>
        <v>833135.88</v>
      </c>
      <c r="R213" s="115"/>
      <c r="S213" s="116"/>
      <c r="T213" s="113"/>
      <c r="U213" s="119">
        <f>IF($E$5=Master!$D$4,E213,
IF($F$5=Master!$D$4,SUM(E213:F213),
IF($G$5=Master!$D$4,SUM(E213:G213),
IF($H$5=Master!$D$4,SUM(E213:H213),
IF($I$5=Master!$D$4,SUM(E213:I213),
IF($J$5=Master!$D$4,SUM(E213:J213),
IF($K$5=Master!$D$4,SUM(E213:K213),
IF($L$5=Master!$D$4,SUM(E213:L213),
IF($M$5=Master!$D$4,SUM(E213:M213),
IF($N$5=Master!$D$4,SUM(E213:N213),
IF($O$5=Master!$D$4,SUM(E213:O213),
IF($P$5=Master!$D$4,SUM(E213:P213),0))))))))))))</f>
        <v>833135.88</v>
      </c>
      <c r="V213" s="115"/>
    </row>
    <row r="214" spans="2:22" ht="25.5" x14ac:dyDescent="0.25">
      <c r="B214" s="113"/>
      <c r="C214" s="165" t="s">
        <v>579</v>
      </c>
      <c r="D214" s="157" t="s">
        <v>607</v>
      </c>
      <c r="E214" s="119">
        <v>0</v>
      </c>
      <c r="F214" s="119">
        <v>0</v>
      </c>
      <c r="G214" s="119">
        <v>0</v>
      </c>
      <c r="H214" s="119">
        <v>0</v>
      </c>
      <c r="I214" s="119">
        <v>0</v>
      </c>
      <c r="J214" s="119">
        <v>0</v>
      </c>
      <c r="K214" s="119">
        <v>0</v>
      </c>
      <c r="L214" s="119">
        <v>0</v>
      </c>
      <c r="M214" s="119">
        <v>0</v>
      </c>
      <c r="N214" s="119">
        <v>0</v>
      </c>
      <c r="O214" s="119">
        <v>0</v>
      </c>
      <c r="P214" s="119">
        <v>0</v>
      </c>
      <c r="Q214" s="119">
        <f t="shared" si="3"/>
        <v>0</v>
      </c>
      <c r="R214" s="115"/>
      <c r="S214" s="116"/>
      <c r="T214" s="113"/>
      <c r="U214" s="119">
        <f>IF($E$5=Master!$D$4,E214,
IF($F$5=Master!$D$4,SUM(E214:F214),
IF($G$5=Master!$D$4,SUM(E214:G214),
IF($H$5=Master!$D$4,SUM(E214:H214),
IF($I$5=Master!$D$4,SUM(E214:I214),
IF($J$5=Master!$D$4,SUM(E214:J214),
IF($K$5=Master!$D$4,SUM(E214:K214),
IF($L$5=Master!$D$4,SUM(E214:L214),
IF($M$5=Master!$D$4,SUM(E214:M214),
IF($N$5=Master!$D$4,SUM(E214:N214),
IF($O$5=Master!$D$4,SUM(E214:O214),
IF($P$5=Master!$D$4,SUM(E214:P214),0))))))))))))</f>
        <v>0</v>
      </c>
      <c r="V214" s="115"/>
    </row>
    <row r="215" spans="2:22" ht="15" x14ac:dyDescent="0.25">
      <c r="B215" s="113"/>
      <c r="C215" s="165" t="s">
        <v>208</v>
      </c>
      <c r="D215" s="157" t="s">
        <v>429</v>
      </c>
      <c r="E215" s="119">
        <v>86358.51</v>
      </c>
      <c r="F215" s="119">
        <v>263945.2</v>
      </c>
      <c r="G215" s="119">
        <v>117523.99999999997</v>
      </c>
      <c r="H215" s="119">
        <v>94692.699999999983</v>
      </c>
      <c r="I215" s="119">
        <v>91694.75999999998</v>
      </c>
      <c r="J215" s="119">
        <v>183328.42000000004</v>
      </c>
      <c r="K215" s="119">
        <v>224191.50999999995</v>
      </c>
      <c r="L215" s="119">
        <v>390.27</v>
      </c>
      <c r="M215" s="119">
        <v>0</v>
      </c>
      <c r="N215" s="119">
        <v>0</v>
      </c>
      <c r="O215" s="119">
        <v>0</v>
      </c>
      <c r="P215" s="119">
        <v>0</v>
      </c>
      <c r="Q215" s="119">
        <f t="shared" si="3"/>
        <v>1062125.3699999999</v>
      </c>
      <c r="R215" s="115"/>
      <c r="S215" s="116"/>
      <c r="T215" s="113"/>
      <c r="U215" s="119">
        <f>IF($E$5=Master!$D$4,E215,
IF($F$5=Master!$D$4,SUM(E215:F215),
IF($G$5=Master!$D$4,SUM(E215:G215),
IF($H$5=Master!$D$4,SUM(E215:H215),
IF($I$5=Master!$D$4,SUM(E215:I215),
IF($J$5=Master!$D$4,SUM(E215:J215),
IF($K$5=Master!$D$4,SUM(E215:K215),
IF($L$5=Master!$D$4,SUM(E215:L215),
IF($M$5=Master!$D$4,SUM(E215:M215),
IF($N$5=Master!$D$4,SUM(E215:N215),
IF($O$5=Master!$D$4,SUM(E215:O215),
IF($P$5=Master!$D$4,SUM(E215:P215),0))))))))))))</f>
        <v>1062125.3699999999</v>
      </c>
      <c r="V215" s="115"/>
    </row>
    <row r="216" spans="2:22" ht="15" x14ac:dyDescent="0.25">
      <c r="B216" s="113"/>
      <c r="C216" s="165" t="s">
        <v>554</v>
      </c>
      <c r="D216" s="157" t="s">
        <v>555</v>
      </c>
      <c r="E216" s="119">
        <v>0</v>
      </c>
      <c r="F216" s="119">
        <v>0</v>
      </c>
      <c r="G216" s="119">
        <v>0</v>
      </c>
      <c r="H216" s="119">
        <v>0</v>
      </c>
      <c r="I216" s="119">
        <v>0</v>
      </c>
      <c r="J216" s="119">
        <v>0</v>
      </c>
      <c r="K216" s="119">
        <v>0</v>
      </c>
      <c r="L216" s="119">
        <v>0</v>
      </c>
      <c r="M216" s="119">
        <v>0</v>
      </c>
      <c r="N216" s="119">
        <v>0</v>
      </c>
      <c r="O216" s="119">
        <v>0</v>
      </c>
      <c r="P216" s="119">
        <v>0</v>
      </c>
      <c r="Q216" s="119">
        <f t="shared" si="3"/>
        <v>0</v>
      </c>
      <c r="R216" s="115"/>
      <c r="S216" s="116"/>
      <c r="T216" s="113"/>
      <c r="U216" s="119">
        <f>IF($E$5=Master!$D$4,E216,
IF($F$5=Master!$D$4,SUM(E216:F216),
IF($G$5=Master!$D$4,SUM(E216:G216),
IF($H$5=Master!$D$4,SUM(E216:H216),
IF($I$5=Master!$D$4,SUM(E216:I216),
IF($J$5=Master!$D$4,SUM(E216:J216),
IF($K$5=Master!$D$4,SUM(E216:K216),
IF($L$5=Master!$D$4,SUM(E216:L216),
IF($M$5=Master!$D$4,SUM(E216:M216),
IF($N$5=Master!$D$4,SUM(E216:N216),
IF($O$5=Master!$D$4,SUM(E216:O216),
IF($P$5=Master!$D$4,SUM(E216:P216),0))))))))))))</f>
        <v>0</v>
      </c>
      <c r="V216" s="115"/>
    </row>
    <row r="217" spans="2:22" ht="25.5" x14ac:dyDescent="0.25">
      <c r="B217" s="113"/>
      <c r="C217" s="165" t="s">
        <v>580</v>
      </c>
      <c r="D217" s="157" t="s">
        <v>607</v>
      </c>
      <c r="E217" s="119">
        <v>0</v>
      </c>
      <c r="F217" s="119">
        <v>0</v>
      </c>
      <c r="G217" s="119">
        <v>0</v>
      </c>
      <c r="H217" s="119">
        <v>0</v>
      </c>
      <c r="I217" s="119">
        <v>0</v>
      </c>
      <c r="J217" s="119">
        <v>0</v>
      </c>
      <c r="K217" s="119">
        <v>0</v>
      </c>
      <c r="L217" s="119">
        <v>0</v>
      </c>
      <c r="M217" s="119">
        <v>0</v>
      </c>
      <c r="N217" s="119">
        <v>0</v>
      </c>
      <c r="O217" s="119">
        <v>0</v>
      </c>
      <c r="P217" s="119">
        <v>0</v>
      </c>
      <c r="Q217" s="119">
        <f t="shared" si="3"/>
        <v>0</v>
      </c>
      <c r="R217" s="115"/>
      <c r="S217" s="116"/>
      <c r="T217" s="113"/>
      <c r="U217" s="119">
        <f>IF($E$5=Master!$D$4,E217,
IF($F$5=Master!$D$4,SUM(E217:F217),
IF($G$5=Master!$D$4,SUM(E217:G217),
IF($H$5=Master!$D$4,SUM(E217:H217),
IF($I$5=Master!$D$4,SUM(E217:I217),
IF($J$5=Master!$D$4,SUM(E217:J217),
IF($K$5=Master!$D$4,SUM(E217:K217),
IF($L$5=Master!$D$4,SUM(E217:L217),
IF($M$5=Master!$D$4,SUM(E217:M217),
IF($N$5=Master!$D$4,SUM(E217:N217),
IF($O$5=Master!$D$4,SUM(E217:O217),
IF($P$5=Master!$D$4,SUM(E217:P217),0))))))))))))</f>
        <v>0</v>
      </c>
      <c r="V217" s="115"/>
    </row>
    <row r="218" spans="2:22" ht="15" x14ac:dyDescent="0.25">
      <c r="B218" s="113"/>
      <c r="C218" s="165" t="s">
        <v>209</v>
      </c>
      <c r="D218" s="157" t="s">
        <v>430</v>
      </c>
      <c r="E218" s="119">
        <v>100198.88</v>
      </c>
      <c r="F218" s="119">
        <v>138108.68</v>
      </c>
      <c r="G218" s="119">
        <v>158442.37999999998</v>
      </c>
      <c r="H218" s="119">
        <v>117270.12999999999</v>
      </c>
      <c r="I218" s="119">
        <v>114399.99999999999</v>
      </c>
      <c r="J218" s="119">
        <v>123006.96000000002</v>
      </c>
      <c r="K218" s="119">
        <v>125183.29999999999</v>
      </c>
      <c r="L218" s="119">
        <v>108329.81000000001</v>
      </c>
      <c r="M218" s="119">
        <v>227417.07999999996</v>
      </c>
      <c r="N218" s="119">
        <v>147241.91000000003</v>
      </c>
      <c r="O218" s="119">
        <v>134497.28999999992</v>
      </c>
      <c r="P218" s="119">
        <v>0</v>
      </c>
      <c r="Q218" s="119">
        <f t="shared" si="3"/>
        <v>1494096.4200000004</v>
      </c>
      <c r="R218" s="115"/>
      <c r="S218" s="116"/>
      <c r="T218" s="113"/>
      <c r="U218" s="119">
        <f>IF($E$5=Master!$D$4,E218,
IF($F$5=Master!$D$4,SUM(E218:F218),
IF($G$5=Master!$D$4,SUM(E218:G218),
IF($H$5=Master!$D$4,SUM(E218:H218),
IF($I$5=Master!$D$4,SUM(E218:I218),
IF($J$5=Master!$D$4,SUM(E218:J218),
IF($K$5=Master!$D$4,SUM(E218:K218),
IF($L$5=Master!$D$4,SUM(E218:L218),
IF($M$5=Master!$D$4,SUM(E218:M218),
IF($N$5=Master!$D$4,SUM(E218:N218),
IF($O$5=Master!$D$4,SUM(E218:O218),
IF($P$5=Master!$D$4,SUM(E218:P218),0))))))))))))</f>
        <v>1494096.4200000004</v>
      </c>
      <c r="V218" s="115"/>
    </row>
    <row r="219" spans="2:22" ht="15" x14ac:dyDescent="0.25">
      <c r="B219" s="113"/>
      <c r="C219" s="165" t="s">
        <v>210</v>
      </c>
      <c r="D219" s="157" t="s">
        <v>431</v>
      </c>
      <c r="E219" s="119">
        <v>6531.41</v>
      </c>
      <c r="F219" s="119">
        <v>6536.35</v>
      </c>
      <c r="G219" s="119">
        <v>10874.75</v>
      </c>
      <c r="H219" s="119">
        <v>8584.49</v>
      </c>
      <c r="I219" s="119">
        <v>9518.2099999999991</v>
      </c>
      <c r="J219" s="119">
        <v>10334.470000000001</v>
      </c>
      <c r="K219" s="119">
        <v>10554.880000000001</v>
      </c>
      <c r="L219" s="119">
        <v>9180.880000000001</v>
      </c>
      <c r="M219" s="119">
        <v>9714.2400000000016</v>
      </c>
      <c r="N219" s="119">
        <v>11428.89</v>
      </c>
      <c r="O219" s="119">
        <v>9883.4699999999975</v>
      </c>
      <c r="P219" s="119">
        <v>0</v>
      </c>
      <c r="Q219" s="119">
        <f t="shared" si="3"/>
        <v>103142.04000000001</v>
      </c>
      <c r="R219" s="115"/>
      <c r="S219" s="116"/>
      <c r="T219" s="113"/>
      <c r="U219" s="119">
        <f>IF($E$5=Master!$D$4,E219,
IF($F$5=Master!$D$4,SUM(E219:F219),
IF($G$5=Master!$D$4,SUM(E219:G219),
IF($H$5=Master!$D$4,SUM(E219:H219),
IF($I$5=Master!$D$4,SUM(E219:I219),
IF($J$5=Master!$D$4,SUM(E219:J219),
IF($K$5=Master!$D$4,SUM(E219:K219),
IF($L$5=Master!$D$4,SUM(E219:L219),
IF($M$5=Master!$D$4,SUM(E219:M219),
IF($N$5=Master!$D$4,SUM(E219:N219),
IF($O$5=Master!$D$4,SUM(E219:O219),
IF($P$5=Master!$D$4,SUM(E219:P219),0))))))))))))</f>
        <v>103142.04000000001</v>
      </c>
      <c r="V219" s="115"/>
    </row>
    <row r="220" spans="2:22" ht="25.5" x14ac:dyDescent="0.25">
      <c r="B220" s="113"/>
      <c r="C220" s="165" t="s">
        <v>503</v>
      </c>
      <c r="D220" s="157" t="s">
        <v>504</v>
      </c>
      <c r="E220" s="119">
        <v>203199.96000000002</v>
      </c>
      <c r="F220" s="119">
        <v>430839.26</v>
      </c>
      <c r="G220" s="119">
        <v>1003003.6099999998</v>
      </c>
      <c r="H220" s="119">
        <v>261170.27999999997</v>
      </c>
      <c r="I220" s="119">
        <v>719699.00999999989</v>
      </c>
      <c r="J220" s="119">
        <v>148326.38</v>
      </c>
      <c r="K220" s="119">
        <v>244987.69</v>
      </c>
      <c r="L220" s="119">
        <v>137639.93</v>
      </c>
      <c r="M220" s="119">
        <v>201228.41999999998</v>
      </c>
      <c r="N220" s="119">
        <v>808891.43000000017</v>
      </c>
      <c r="O220" s="119">
        <v>288392.5</v>
      </c>
      <c r="P220" s="119">
        <v>0</v>
      </c>
      <c r="Q220" s="119">
        <f t="shared" si="3"/>
        <v>4447378.47</v>
      </c>
      <c r="R220" s="115"/>
      <c r="S220" s="116"/>
      <c r="T220" s="113"/>
      <c r="U220" s="119">
        <f>IF($E$5=Master!$D$4,E220,
IF($F$5=Master!$D$4,SUM(E220:F220),
IF($G$5=Master!$D$4,SUM(E220:G220),
IF($H$5=Master!$D$4,SUM(E220:H220),
IF($I$5=Master!$D$4,SUM(E220:I220),
IF($J$5=Master!$D$4,SUM(E220:J220),
IF($K$5=Master!$D$4,SUM(E220:K220),
IF($L$5=Master!$D$4,SUM(E220:L220),
IF($M$5=Master!$D$4,SUM(E220:M220),
IF($N$5=Master!$D$4,SUM(E220:N220),
IF($O$5=Master!$D$4,SUM(E220:O220),
IF($P$5=Master!$D$4,SUM(E220:P220),0))))))))))))</f>
        <v>4447378.47</v>
      </c>
      <c r="V220" s="115"/>
    </row>
    <row r="221" spans="2:22" ht="15" x14ac:dyDescent="0.25">
      <c r="B221" s="113"/>
      <c r="C221" s="165" t="s">
        <v>505</v>
      </c>
      <c r="D221" s="157" t="s">
        <v>506</v>
      </c>
      <c r="E221" s="119">
        <v>40656.249999999993</v>
      </c>
      <c r="F221" s="119">
        <v>46758.139999999992</v>
      </c>
      <c r="G221" s="119">
        <v>349092.49</v>
      </c>
      <c r="H221" s="119">
        <v>78904.310000000012</v>
      </c>
      <c r="I221" s="119">
        <v>98421.440000000002</v>
      </c>
      <c r="J221" s="119">
        <v>65334.19999999999</v>
      </c>
      <c r="K221" s="119">
        <v>70628.27</v>
      </c>
      <c r="L221" s="119">
        <v>68385.820000000007</v>
      </c>
      <c r="M221" s="119">
        <v>81993.47</v>
      </c>
      <c r="N221" s="119">
        <v>125081.28000000001</v>
      </c>
      <c r="O221" s="119">
        <v>89160.39</v>
      </c>
      <c r="P221" s="119">
        <v>0</v>
      </c>
      <c r="Q221" s="119">
        <f t="shared" si="3"/>
        <v>1114416.0599999998</v>
      </c>
      <c r="R221" s="115"/>
      <c r="S221" s="116"/>
      <c r="T221" s="113"/>
      <c r="U221" s="119">
        <f>IF($E$5=Master!$D$4,E221,
IF($F$5=Master!$D$4,SUM(E221:F221),
IF($G$5=Master!$D$4,SUM(E221:G221),
IF($H$5=Master!$D$4,SUM(E221:H221),
IF($I$5=Master!$D$4,SUM(E221:I221),
IF($J$5=Master!$D$4,SUM(E221:J221),
IF($K$5=Master!$D$4,SUM(E221:K221),
IF($L$5=Master!$D$4,SUM(E221:L221),
IF($M$5=Master!$D$4,SUM(E221:M221),
IF($N$5=Master!$D$4,SUM(E221:N221),
IF($O$5=Master!$D$4,SUM(E221:O221),
IF($P$5=Master!$D$4,SUM(E221:P221),0))))))))))))</f>
        <v>1114416.0599999998</v>
      </c>
      <c r="V221" s="115"/>
    </row>
    <row r="222" spans="2:22" ht="15" x14ac:dyDescent="0.25">
      <c r="B222" s="113"/>
      <c r="C222" s="165" t="s">
        <v>507</v>
      </c>
      <c r="D222" s="157" t="s">
        <v>362</v>
      </c>
      <c r="E222" s="119">
        <v>49190.239999999998</v>
      </c>
      <c r="F222" s="119">
        <v>77139.11</v>
      </c>
      <c r="G222" s="119">
        <v>83872.83</v>
      </c>
      <c r="H222" s="119">
        <v>119679.19</v>
      </c>
      <c r="I222" s="119">
        <v>76027.410000000018</v>
      </c>
      <c r="J222" s="119">
        <v>60977.700000000012</v>
      </c>
      <c r="K222" s="119">
        <v>88865.98</v>
      </c>
      <c r="L222" s="119">
        <v>103899.46000000002</v>
      </c>
      <c r="M222" s="119">
        <v>94397.23000000001</v>
      </c>
      <c r="N222" s="119">
        <v>86889.940000000017</v>
      </c>
      <c r="O222" s="119">
        <v>94392.12</v>
      </c>
      <c r="P222" s="119">
        <v>0</v>
      </c>
      <c r="Q222" s="119">
        <f t="shared" si="3"/>
        <v>935331.2100000002</v>
      </c>
      <c r="R222" s="115"/>
      <c r="S222" s="116"/>
      <c r="T222" s="113"/>
      <c r="U222" s="119">
        <f>IF($E$5=Master!$D$4,E222,
IF($F$5=Master!$D$4,SUM(E222:F222),
IF($G$5=Master!$D$4,SUM(E222:G222),
IF($H$5=Master!$D$4,SUM(E222:H222),
IF($I$5=Master!$D$4,SUM(E222:I222),
IF($J$5=Master!$D$4,SUM(E222:J222),
IF($K$5=Master!$D$4,SUM(E222:K222),
IF($L$5=Master!$D$4,SUM(E222:L222),
IF($M$5=Master!$D$4,SUM(E222:M222),
IF($N$5=Master!$D$4,SUM(E222:N222),
IF($O$5=Master!$D$4,SUM(E222:O222),
IF($P$5=Master!$D$4,SUM(E222:P222),0))))))))))))</f>
        <v>935331.2100000002</v>
      </c>
      <c r="V222" s="115"/>
    </row>
    <row r="223" spans="2:22" ht="15" x14ac:dyDescent="0.25">
      <c r="B223" s="113"/>
      <c r="C223" s="165" t="s">
        <v>508</v>
      </c>
      <c r="D223" s="157" t="s">
        <v>509</v>
      </c>
      <c r="E223" s="119">
        <v>176960.52000000002</v>
      </c>
      <c r="F223" s="119">
        <v>267085.38</v>
      </c>
      <c r="G223" s="119">
        <v>289799.8</v>
      </c>
      <c r="H223" s="119">
        <v>376436.19000000006</v>
      </c>
      <c r="I223" s="119">
        <v>319260.88</v>
      </c>
      <c r="J223" s="119">
        <v>210930.92</v>
      </c>
      <c r="K223" s="119">
        <v>321400.71999999997</v>
      </c>
      <c r="L223" s="119">
        <v>399855.37</v>
      </c>
      <c r="M223" s="119">
        <v>309873.34000000003</v>
      </c>
      <c r="N223" s="119">
        <v>273022.99</v>
      </c>
      <c r="O223" s="119">
        <v>341315.99</v>
      </c>
      <c r="P223" s="119">
        <v>0</v>
      </c>
      <c r="Q223" s="119">
        <f t="shared" si="3"/>
        <v>3285942.0999999996</v>
      </c>
      <c r="R223" s="115"/>
      <c r="S223" s="116"/>
      <c r="T223" s="113"/>
      <c r="U223" s="119">
        <f>IF($E$5=Master!$D$4,E223,
IF($F$5=Master!$D$4,SUM(E223:F223),
IF($G$5=Master!$D$4,SUM(E223:G223),
IF($H$5=Master!$D$4,SUM(E223:H223),
IF($I$5=Master!$D$4,SUM(E223:I223),
IF($J$5=Master!$D$4,SUM(E223:J223),
IF($K$5=Master!$D$4,SUM(E223:K223),
IF($L$5=Master!$D$4,SUM(E223:L223),
IF($M$5=Master!$D$4,SUM(E223:M223),
IF($N$5=Master!$D$4,SUM(E223:N223),
IF($O$5=Master!$D$4,SUM(E223:O223),
IF($P$5=Master!$D$4,SUM(E223:P223),0))))))))))))</f>
        <v>3285942.0999999996</v>
      </c>
      <c r="V223" s="115"/>
    </row>
    <row r="224" spans="2:22" ht="25.5" x14ac:dyDescent="0.25">
      <c r="B224" s="113"/>
      <c r="C224" s="165" t="s">
        <v>516</v>
      </c>
      <c r="D224" s="157" t="s">
        <v>517</v>
      </c>
      <c r="E224" s="119">
        <v>40615.969999999994</v>
      </c>
      <c r="F224" s="119">
        <v>75922.499999999985</v>
      </c>
      <c r="G224" s="119">
        <v>862786.67</v>
      </c>
      <c r="H224" s="119">
        <v>150897.33000000005</v>
      </c>
      <c r="I224" s="119">
        <v>77400.170000000013</v>
      </c>
      <c r="J224" s="119">
        <v>127735.00000000001</v>
      </c>
      <c r="K224" s="119">
        <v>252244.7</v>
      </c>
      <c r="L224" s="119">
        <v>113661.91999999993</v>
      </c>
      <c r="M224" s="119">
        <v>109041.76000000002</v>
      </c>
      <c r="N224" s="119">
        <v>78606.110000000015</v>
      </c>
      <c r="O224" s="119">
        <v>105972.10000000002</v>
      </c>
      <c r="P224" s="119">
        <v>0</v>
      </c>
      <c r="Q224" s="119">
        <f t="shared" si="3"/>
        <v>1994884.23</v>
      </c>
      <c r="R224" s="115"/>
      <c r="S224" s="116"/>
      <c r="T224" s="113"/>
      <c r="U224" s="119">
        <f>IF($E$5=Master!$D$4,E224,
IF($F$5=Master!$D$4,SUM(E224:F224),
IF($G$5=Master!$D$4,SUM(E224:G224),
IF($H$5=Master!$D$4,SUM(E224:H224),
IF($I$5=Master!$D$4,SUM(E224:I224),
IF($J$5=Master!$D$4,SUM(E224:J224),
IF($K$5=Master!$D$4,SUM(E224:K224),
IF($L$5=Master!$D$4,SUM(E224:L224),
IF($M$5=Master!$D$4,SUM(E224:M224),
IF($N$5=Master!$D$4,SUM(E224:N224),
IF($O$5=Master!$D$4,SUM(E224:O224),
IF($P$5=Master!$D$4,SUM(E224:P224),0))))))))))))</f>
        <v>1994884.23</v>
      </c>
      <c r="V224" s="115"/>
    </row>
    <row r="225" spans="2:22" ht="15" x14ac:dyDescent="0.25">
      <c r="B225" s="113"/>
      <c r="C225" s="165" t="s">
        <v>581</v>
      </c>
      <c r="D225" s="157" t="s">
        <v>608</v>
      </c>
      <c r="E225" s="119">
        <v>0</v>
      </c>
      <c r="F225" s="119">
        <v>0</v>
      </c>
      <c r="G225" s="119">
        <v>0</v>
      </c>
      <c r="H225" s="119">
        <v>0</v>
      </c>
      <c r="I225" s="119">
        <v>0</v>
      </c>
      <c r="J225" s="119">
        <v>0</v>
      </c>
      <c r="K225" s="119">
        <v>0</v>
      </c>
      <c r="L225" s="119">
        <v>142300.91</v>
      </c>
      <c r="M225" s="119">
        <v>144583.29000000004</v>
      </c>
      <c r="N225" s="119">
        <v>144196.74000000002</v>
      </c>
      <c r="O225" s="119">
        <v>144867.05000000002</v>
      </c>
      <c r="P225" s="119">
        <v>0</v>
      </c>
      <c r="Q225" s="119">
        <f t="shared" si="3"/>
        <v>575947.99000000011</v>
      </c>
      <c r="R225" s="115"/>
      <c r="S225" s="116"/>
      <c r="T225" s="113"/>
      <c r="U225" s="119">
        <f>IF($E$5=Master!$D$4,E225,
IF($F$5=Master!$D$4,SUM(E225:F225),
IF($G$5=Master!$D$4,SUM(E225:G225),
IF($H$5=Master!$D$4,SUM(E225:H225),
IF($I$5=Master!$D$4,SUM(E225:I225),
IF($J$5=Master!$D$4,SUM(E225:J225),
IF($K$5=Master!$D$4,SUM(E225:K225),
IF($L$5=Master!$D$4,SUM(E225:L225),
IF($M$5=Master!$D$4,SUM(E225:M225),
IF($N$5=Master!$D$4,SUM(E225:N225),
IF($O$5=Master!$D$4,SUM(E225:O225),
IF($P$5=Master!$D$4,SUM(E225:P225),0))))))))))))</f>
        <v>575947.99000000011</v>
      </c>
      <c r="V225" s="115"/>
    </row>
    <row r="226" spans="2:22" ht="15" x14ac:dyDescent="0.25">
      <c r="B226" s="113"/>
      <c r="C226" s="165" t="s">
        <v>211</v>
      </c>
      <c r="D226" s="157" t="s">
        <v>432</v>
      </c>
      <c r="E226" s="119">
        <v>262820.45</v>
      </c>
      <c r="F226" s="119">
        <v>278973.22999999986</v>
      </c>
      <c r="G226" s="119">
        <v>493664.93</v>
      </c>
      <c r="H226" s="119">
        <v>374424.02</v>
      </c>
      <c r="I226" s="119">
        <v>485527.3899999999</v>
      </c>
      <c r="J226" s="119">
        <v>354817.24999999994</v>
      </c>
      <c r="K226" s="119">
        <v>348431.56000000006</v>
      </c>
      <c r="L226" s="119">
        <v>498119.46</v>
      </c>
      <c r="M226" s="119">
        <v>510586.9</v>
      </c>
      <c r="N226" s="119">
        <v>487721.69000000006</v>
      </c>
      <c r="O226" s="119">
        <v>382591.56000000006</v>
      </c>
      <c r="P226" s="119">
        <v>0</v>
      </c>
      <c r="Q226" s="119">
        <f t="shared" si="3"/>
        <v>4477678.4399999995</v>
      </c>
      <c r="R226" s="115"/>
      <c r="S226" s="116"/>
      <c r="T226" s="113"/>
      <c r="U226" s="119">
        <f>IF($E$5=Master!$D$4,E226,
IF($F$5=Master!$D$4,SUM(E226:F226),
IF($G$5=Master!$D$4,SUM(E226:G226),
IF($H$5=Master!$D$4,SUM(E226:H226),
IF($I$5=Master!$D$4,SUM(E226:I226),
IF($J$5=Master!$D$4,SUM(E226:J226),
IF($K$5=Master!$D$4,SUM(E226:K226),
IF($L$5=Master!$D$4,SUM(E226:L226),
IF($M$5=Master!$D$4,SUM(E226:M226),
IF($N$5=Master!$D$4,SUM(E226:N226),
IF($O$5=Master!$D$4,SUM(E226:O226),
IF($P$5=Master!$D$4,SUM(E226:P226),0))))))))))))</f>
        <v>4477678.4399999995</v>
      </c>
      <c r="V226" s="115"/>
    </row>
    <row r="227" spans="2:22" ht="15" x14ac:dyDescent="0.25">
      <c r="B227" s="113"/>
      <c r="C227" s="165" t="s">
        <v>212</v>
      </c>
      <c r="D227" s="157" t="s">
        <v>433</v>
      </c>
      <c r="E227" s="119">
        <v>67671.8</v>
      </c>
      <c r="F227" s="119">
        <v>71512.98</v>
      </c>
      <c r="G227" s="119">
        <v>227088.07999999996</v>
      </c>
      <c r="H227" s="119">
        <v>164502.91</v>
      </c>
      <c r="I227" s="119">
        <v>68204.820000000007</v>
      </c>
      <c r="J227" s="119">
        <v>160397.4</v>
      </c>
      <c r="K227" s="119">
        <v>94742.87000000001</v>
      </c>
      <c r="L227" s="119">
        <v>1403725.8499999999</v>
      </c>
      <c r="M227" s="119">
        <v>2197252.5</v>
      </c>
      <c r="N227" s="119">
        <v>214676.40999999997</v>
      </c>
      <c r="O227" s="119">
        <v>107508.95</v>
      </c>
      <c r="P227" s="119">
        <v>0</v>
      </c>
      <c r="Q227" s="119">
        <f t="shared" si="3"/>
        <v>4777284.57</v>
      </c>
      <c r="R227" s="115"/>
      <c r="S227" s="116"/>
      <c r="T227" s="113"/>
      <c r="U227" s="119">
        <f>IF($E$5=Master!$D$4,E227,
IF($F$5=Master!$D$4,SUM(E227:F227),
IF($G$5=Master!$D$4,SUM(E227:G227),
IF($H$5=Master!$D$4,SUM(E227:H227),
IF($I$5=Master!$D$4,SUM(E227:I227),
IF($J$5=Master!$D$4,SUM(E227:J227),
IF($K$5=Master!$D$4,SUM(E227:K227),
IF($L$5=Master!$D$4,SUM(E227:L227),
IF($M$5=Master!$D$4,SUM(E227:M227),
IF($N$5=Master!$D$4,SUM(E227:N227),
IF($O$5=Master!$D$4,SUM(E227:O227),
IF($P$5=Master!$D$4,SUM(E227:P227),0))))))))))))</f>
        <v>4777284.57</v>
      </c>
      <c r="V227" s="115"/>
    </row>
    <row r="228" spans="2:22" ht="15" x14ac:dyDescent="0.25">
      <c r="B228" s="113"/>
      <c r="C228" s="165" t="s">
        <v>213</v>
      </c>
      <c r="D228" s="157" t="s">
        <v>434</v>
      </c>
      <c r="E228" s="119">
        <v>67379.639999999985</v>
      </c>
      <c r="F228" s="119">
        <v>73392.250000000015</v>
      </c>
      <c r="G228" s="119">
        <v>91696.170000000013</v>
      </c>
      <c r="H228" s="119">
        <v>229408.24000000002</v>
      </c>
      <c r="I228" s="119">
        <v>231746.18</v>
      </c>
      <c r="J228" s="119">
        <v>280242.31999999995</v>
      </c>
      <c r="K228" s="119">
        <v>121995.29999999999</v>
      </c>
      <c r="L228" s="119">
        <v>142101.37999999998</v>
      </c>
      <c r="M228" s="119">
        <v>109599.97000000003</v>
      </c>
      <c r="N228" s="119">
        <v>122123.81000000003</v>
      </c>
      <c r="O228" s="119">
        <v>144098.53999999998</v>
      </c>
      <c r="P228" s="119">
        <v>0</v>
      </c>
      <c r="Q228" s="119">
        <f t="shared" si="3"/>
        <v>1613783.7999999998</v>
      </c>
      <c r="R228" s="115"/>
      <c r="S228" s="116"/>
      <c r="T228" s="113"/>
      <c r="U228" s="119">
        <f>IF($E$5=Master!$D$4,E228,
IF($F$5=Master!$D$4,SUM(E228:F228),
IF($G$5=Master!$D$4,SUM(E228:G228),
IF($H$5=Master!$D$4,SUM(E228:H228),
IF($I$5=Master!$D$4,SUM(E228:I228),
IF($J$5=Master!$D$4,SUM(E228:J228),
IF($K$5=Master!$D$4,SUM(E228:K228),
IF($L$5=Master!$D$4,SUM(E228:L228),
IF($M$5=Master!$D$4,SUM(E228:M228),
IF($N$5=Master!$D$4,SUM(E228:N228),
IF($O$5=Master!$D$4,SUM(E228:O228),
IF($P$5=Master!$D$4,SUM(E228:P228),0))))))))))))</f>
        <v>1613783.7999999998</v>
      </c>
      <c r="V228" s="115"/>
    </row>
    <row r="229" spans="2:22" ht="15" x14ac:dyDescent="0.25">
      <c r="B229" s="113"/>
      <c r="C229" s="165" t="s">
        <v>214</v>
      </c>
      <c r="D229" s="157" t="s">
        <v>435</v>
      </c>
      <c r="E229" s="119">
        <v>45781.150000000016</v>
      </c>
      <c r="F229" s="119">
        <v>64278.53</v>
      </c>
      <c r="G229" s="119">
        <v>192285.37</v>
      </c>
      <c r="H229" s="119">
        <v>75959.87</v>
      </c>
      <c r="I229" s="119">
        <v>85888.909999999989</v>
      </c>
      <c r="J229" s="119">
        <v>194063.28</v>
      </c>
      <c r="K229" s="119">
        <v>241574.24000000002</v>
      </c>
      <c r="L229" s="119">
        <v>166486.03000000003</v>
      </c>
      <c r="M229" s="119">
        <v>70557.060000000012</v>
      </c>
      <c r="N229" s="119">
        <v>126803.73000000001</v>
      </c>
      <c r="O229" s="119">
        <v>77307.12</v>
      </c>
      <c r="P229" s="119">
        <v>0</v>
      </c>
      <c r="Q229" s="119">
        <f t="shared" si="3"/>
        <v>1340985.29</v>
      </c>
      <c r="R229" s="115"/>
      <c r="S229" s="116"/>
      <c r="T229" s="113"/>
      <c r="U229" s="119">
        <f>IF($E$5=Master!$D$4,E229,
IF($F$5=Master!$D$4,SUM(E229:F229),
IF($G$5=Master!$D$4,SUM(E229:G229),
IF($H$5=Master!$D$4,SUM(E229:H229),
IF($I$5=Master!$D$4,SUM(E229:I229),
IF($J$5=Master!$D$4,SUM(E229:J229),
IF($K$5=Master!$D$4,SUM(E229:K229),
IF($L$5=Master!$D$4,SUM(E229:L229),
IF($M$5=Master!$D$4,SUM(E229:M229),
IF($N$5=Master!$D$4,SUM(E229:N229),
IF($O$5=Master!$D$4,SUM(E229:O229),
IF($P$5=Master!$D$4,SUM(E229:P229),0))))))))))))</f>
        <v>1340985.29</v>
      </c>
      <c r="V229" s="115"/>
    </row>
    <row r="230" spans="2:22" ht="15" x14ac:dyDescent="0.25">
      <c r="B230" s="113"/>
      <c r="C230" s="165" t="s">
        <v>215</v>
      </c>
      <c r="D230" s="157" t="s">
        <v>436</v>
      </c>
      <c r="E230" s="119">
        <v>30707.709999999995</v>
      </c>
      <c r="F230" s="119">
        <v>59959.810000000012</v>
      </c>
      <c r="G230" s="119">
        <v>47997.739999999983</v>
      </c>
      <c r="H230" s="119">
        <v>75325.62999999999</v>
      </c>
      <c r="I230" s="119">
        <v>64779.799999999996</v>
      </c>
      <c r="J230" s="119">
        <v>74500.45</v>
      </c>
      <c r="K230" s="119">
        <v>102228.32</v>
      </c>
      <c r="L230" s="119">
        <v>37305.62000000001</v>
      </c>
      <c r="M230" s="119">
        <v>62070.890000000007</v>
      </c>
      <c r="N230" s="119">
        <v>53603.990000000005</v>
      </c>
      <c r="O230" s="119">
        <v>49621.55999999999</v>
      </c>
      <c r="P230" s="119">
        <v>0</v>
      </c>
      <c r="Q230" s="119">
        <f t="shared" si="3"/>
        <v>658101.5199999999</v>
      </c>
      <c r="R230" s="115"/>
      <c r="S230" s="116"/>
      <c r="T230" s="113"/>
      <c r="U230" s="119">
        <f>IF($E$5=Master!$D$4,E230,
IF($F$5=Master!$D$4,SUM(E230:F230),
IF($G$5=Master!$D$4,SUM(E230:G230),
IF($H$5=Master!$D$4,SUM(E230:H230),
IF($I$5=Master!$D$4,SUM(E230:I230),
IF($J$5=Master!$D$4,SUM(E230:J230),
IF($K$5=Master!$D$4,SUM(E230:K230),
IF($L$5=Master!$D$4,SUM(E230:L230),
IF($M$5=Master!$D$4,SUM(E230:M230),
IF($N$5=Master!$D$4,SUM(E230:N230),
IF($O$5=Master!$D$4,SUM(E230:O230),
IF($P$5=Master!$D$4,SUM(E230:P230),0))))))))))))</f>
        <v>658101.5199999999</v>
      </c>
      <c r="V230" s="115"/>
    </row>
    <row r="231" spans="2:22" ht="25.5" x14ac:dyDescent="0.25">
      <c r="B231" s="113"/>
      <c r="C231" s="165" t="s">
        <v>216</v>
      </c>
      <c r="D231" s="157" t="s">
        <v>437</v>
      </c>
      <c r="E231" s="119">
        <v>16947.210000000003</v>
      </c>
      <c r="F231" s="119">
        <v>29141.26</v>
      </c>
      <c r="G231" s="119">
        <v>29124.260000000002</v>
      </c>
      <c r="H231" s="119">
        <v>46701.52</v>
      </c>
      <c r="I231" s="119">
        <v>32650.059999999994</v>
      </c>
      <c r="J231" s="119">
        <v>24208.35</v>
      </c>
      <c r="K231" s="119">
        <v>43181.56</v>
      </c>
      <c r="L231" s="119">
        <v>19424.560000000001</v>
      </c>
      <c r="M231" s="119">
        <v>67509.540000000008</v>
      </c>
      <c r="N231" s="119">
        <v>23898.170000000006</v>
      </c>
      <c r="O231" s="119">
        <v>26034.819999999996</v>
      </c>
      <c r="P231" s="119">
        <v>0</v>
      </c>
      <c r="Q231" s="119">
        <f t="shared" si="3"/>
        <v>358821.31</v>
      </c>
      <c r="R231" s="115"/>
      <c r="S231" s="116"/>
      <c r="T231" s="113"/>
      <c r="U231" s="119">
        <f>IF($E$5=Master!$D$4,E231,
IF($F$5=Master!$D$4,SUM(E231:F231),
IF($G$5=Master!$D$4,SUM(E231:G231),
IF($H$5=Master!$D$4,SUM(E231:H231),
IF($I$5=Master!$D$4,SUM(E231:I231),
IF($J$5=Master!$D$4,SUM(E231:J231),
IF($K$5=Master!$D$4,SUM(E231:K231),
IF($L$5=Master!$D$4,SUM(E231:L231),
IF($M$5=Master!$D$4,SUM(E231:M231),
IF($N$5=Master!$D$4,SUM(E231:N231),
IF($O$5=Master!$D$4,SUM(E231:O231),
IF($P$5=Master!$D$4,SUM(E231:P231),0))))))))))))</f>
        <v>358821.31</v>
      </c>
      <c r="V231" s="115"/>
    </row>
    <row r="232" spans="2:22" ht="15" x14ac:dyDescent="0.25">
      <c r="B232" s="113"/>
      <c r="C232" s="165" t="s">
        <v>217</v>
      </c>
      <c r="D232" s="157" t="s">
        <v>439</v>
      </c>
      <c r="E232" s="119">
        <v>0</v>
      </c>
      <c r="F232" s="119">
        <v>0</v>
      </c>
      <c r="G232" s="119">
        <v>0</v>
      </c>
      <c r="H232" s="119">
        <v>0</v>
      </c>
      <c r="I232" s="119">
        <v>1388.69</v>
      </c>
      <c r="J232" s="119">
        <v>0</v>
      </c>
      <c r="K232" s="119">
        <v>0</v>
      </c>
      <c r="L232" s="119">
        <v>0</v>
      </c>
      <c r="M232" s="119">
        <v>0</v>
      </c>
      <c r="N232" s="119">
        <v>0</v>
      </c>
      <c r="O232" s="119">
        <v>0</v>
      </c>
      <c r="P232" s="119">
        <v>0</v>
      </c>
      <c r="Q232" s="119">
        <f t="shared" si="3"/>
        <v>1388.69</v>
      </c>
      <c r="R232" s="115"/>
      <c r="S232" s="116"/>
      <c r="T232" s="113"/>
      <c r="U232" s="119">
        <f>IF($E$5=Master!$D$4,E232,
IF($F$5=Master!$D$4,SUM(E232:F232),
IF($G$5=Master!$D$4,SUM(E232:G232),
IF($H$5=Master!$D$4,SUM(E232:H232),
IF($I$5=Master!$D$4,SUM(E232:I232),
IF($J$5=Master!$D$4,SUM(E232:J232),
IF($K$5=Master!$D$4,SUM(E232:K232),
IF($L$5=Master!$D$4,SUM(E232:L232),
IF($M$5=Master!$D$4,SUM(E232:M232),
IF($N$5=Master!$D$4,SUM(E232:N232),
IF($O$5=Master!$D$4,SUM(E232:O232),
IF($P$5=Master!$D$4,SUM(E232:P232),0))))))))))))</f>
        <v>1388.69</v>
      </c>
      <c r="V232" s="115"/>
    </row>
    <row r="233" spans="2:22" ht="15" x14ac:dyDescent="0.25">
      <c r="B233" s="113"/>
      <c r="C233" s="165" t="s">
        <v>218</v>
      </c>
      <c r="D233" s="157" t="s">
        <v>440</v>
      </c>
      <c r="E233" s="119">
        <v>32375.51</v>
      </c>
      <c r="F233" s="119">
        <v>2577886.94</v>
      </c>
      <c r="G233" s="119">
        <v>1060226.79</v>
      </c>
      <c r="H233" s="119">
        <v>215134.46</v>
      </c>
      <c r="I233" s="119">
        <v>147992.28999999998</v>
      </c>
      <c r="J233" s="119">
        <v>289030.14</v>
      </c>
      <c r="K233" s="119">
        <v>417882.15</v>
      </c>
      <c r="L233" s="119">
        <v>4756804.24</v>
      </c>
      <c r="M233" s="119">
        <v>1130117.8099999998</v>
      </c>
      <c r="N233" s="119">
        <v>1233464.5000000002</v>
      </c>
      <c r="O233" s="119">
        <v>2048397.7499999998</v>
      </c>
      <c r="P233" s="119">
        <v>0</v>
      </c>
      <c r="Q233" s="119">
        <f t="shared" si="3"/>
        <v>13909312.58</v>
      </c>
      <c r="R233" s="115"/>
      <c r="S233" s="116"/>
      <c r="T233" s="113"/>
      <c r="U233" s="119">
        <f>IF($E$5=Master!$D$4,E233,
IF($F$5=Master!$D$4,SUM(E233:F233),
IF($G$5=Master!$D$4,SUM(E233:G233),
IF($H$5=Master!$D$4,SUM(E233:H233),
IF($I$5=Master!$D$4,SUM(E233:I233),
IF($J$5=Master!$D$4,SUM(E233:J233),
IF($K$5=Master!$D$4,SUM(E233:K233),
IF($L$5=Master!$D$4,SUM(E233:L233),
IF($M$5=Master!$D$4,SUM(E233:M233),
IF($N$5=Master!$D$4,SUM(E233:N233),
IF($O$5=Master!$D$4,SUM(E233:O233),
IF($P$5=Master!$D$4,SUM(E233:P233),0))))))))))))</f>
        <v>13909312.58</v>
      </c>
      <c r="V233" s="115"/>
    </row>
    <row r="234" spans="2:22" ht="15" x14ac:dyDescent="0.25">
      <c r="B234" s="113"/>
      <c r="C234" s="165" t="s">
        <v>582</v>
      </c>
      <c r="D234" s="157" t="s">
        <v>439</v>
      </c>
      <c r="E234" s="119">
        <v>0</v>
      </c>
      <c r="F234" s="119">
        <v>0</v>
      </c>
      <c r="G234" s="119">
        <v>0</v>
      </c>
      <c r="H234" s="119">
        <v>0</v>
      </c>
      <c r="I234" s="119">
        <v>0</v>
      </c>
      <c r="J234" s="119">
        <v>0</v>
      </c>
      <c r="K234" s="119">
        <v>0</v>
      </c>
      <c r="L234" s="119">
        <v>0</v>
      </c>
      <c r="M234" s="119">
        <v>0</v>
      </c>
      <c r="N234" s="119">
        <v>0</v>
      </c>
      <c r="O234" s="119">
        <v>0</v>
      </c>
      <c r="P234" s="119">
        <v>0</v>
      </c>
      <c r="Q234" s="119">
        <f t="shared" si="3"/>
        <v>0</v>
      </c>
      <c r="R234" s="115"/>
      <c r="S234" s="116"/>
      <c r="T234" s="113"/>
      <c r="U234" s="119">
        <f>IF($E$5=Master!$D$4,E234,
IF($F$5=Master!$D$4,SUM(E234:F234),
IF($G$5=Master!$D$4,SUM(E234:G234),
IF($H$5=Master!$D$4,SUM(E234:H234),
IF($I$5=Master!$D$4,SUM(E234:I234),
IF($J$5=Master!$D$4,SUM(E234:J234),
IF($K$5=Master!$D$4,SUM(E234:K234),
IF($L$5=Master!$D$4,SUM(E234:L234),
IF($M$5=Master!$D$4,SUM(E234:M234),
IF($N$5=Master!$D$4,SUM(E234:N234),
IF($O$5=Master!$D$4,SUM(E234:O234),
IF($P$5=Master!$D$4,SUM(E234:P234),0))))))))))))</f>
        <v>0</v>
      </c>
      <c r="V234" s="115"/>
    </row>
    <row r="235" spans="2:22" ht="15" x14ac:dyDescent="0.25">
      <c r="B235" s="113"/>
      <c r="C235" s="165" t="s">
        <v>219</v>
      </c>
      <c r="D235" s="157" t="s">
        <v>441</v>
      </c>
      <c r="E235" s="119">
        <v>3396445.6100000008</v>
      </c>
      <c r="F235" s="119">
        <v>3500409.6600000006</v>
      </c>
      <c r="G235" s="119">
        <v>4156069.84</v>
      </c>
      <c r="H235" s="119">
        <v>3709662.7099999995</v>
      </c>
      <c r="I235" s="119">
        <v>3598872.3000000003</v>
      </c>
      <c r="J235" s="119">
        <v>3718534.5500000007</v>
      </c>
      <c r="K235" s="119">
        <v>3619297.0900000003</v>
      </c>
      <c r="L235" s="119">
        <v>3506183.36</v>
      </c>
      <c r="M235" s="119">
        <v>3632730.8699999992</v>
      </c>
      <c r="N235" s="119">
        <v>3725010.0200000005</v>
      </c>
      <c r="O235" s="119">
        <v>3952628.6300000008</v>
      </c>
      <c r="P235" s="119">
        <v>0</v>
      </c>
      <c r="Q235" s="119">
        <f t="shared" si="3"/>
        <v>40515844.640000008</v>
      </c>
      <c r="R235" s="115"/>
      <c r="S235" s="116"/>
      <c r="T235" s="113"/>
      <c r="U235" s="119">
        <f>IF($E$5=Master!$D$4,E235,
IF($F$5=Master!$D$4,SUM(E235:F235),
IF($G$5=Master!$D$4,SUM(E235:G235),
IF($H$5=Master!$D$4,SUM(E235:H235),
IF($I$5=Master!$D$4,SUM(E235:I235),
IF($J$5=Master!$D$4,SUM(E235:J235),
IF($K$5=Master!$D$4,SUM(E235:K235),
IF($L$5=Master!$D$4,SUM(E235:L235),
IF($M$5=Master!$D$4,SUM(E235:M235),
IF($N$5=Master!$D$4,SUM(E235:N235),
IF($O$5=Master!$D$4,SUM(E235:O235),
IF($P$5=Master!$D$4,SUM(E235:P235),0))))))))))))</f>
        <v>40515844.640000008</v>
      </c>
      <c r="V235" s="115"/>
    </row>
    <row r="236" spans="2:22" ht="15" x14ac:dyDescent="0.25">
      <c r="B236" s="113"/>
      <c r="C236" s="165" t="s">
        <v>220</v>
      </c>
      <c r="D236" s="157" t="s">
        <v>442</v>
      </c>
      <c r="E236" s="119">
        <v>9722959.7100000009</v>
      </c>
      <c r="F236" s="119">
        <v>10469424.789999995</v>
      </c>
      <c r="G236" s="119">
        <v>11273721.1</v>
      </c>
      <c r="H236" s="119">
        <v>11279015.920000002</v>
      </c>
      <c r="I236" s="119">
        <v>10574893.170000004</v>
      </c>
      <c r="J236" s="119">
        <v>10601884.089999998</v>
      </c>
      <c r="K236" s="119">
        <v>10059019.490000002</v>
      </c>
      <c r="L236" s="119">
        <v>10120035.270000001</v>
      </c>
      <c r="M236" s="119">
        <v>9277539.2699999996</v>
      </c>
      <c r="N236" s="119">
        <v>12344723.249999996</v>
      </c>
      <c r="O236" s="119">
        <v>10451206.079999998</v>
      </c>
      <c r="P236" s="119">
        <v>0</v>
      </c>
      <c r="Q236" s="119">
        <f t="shared" si="3"/>
        <v>116174422.13999999</v>
      </c>
      <c r="R236" s="115"/>
      <c r="S236" s="116"/>
      <c r="T236" s="113"/>
      <c r="U236" s="119">
        <f>IF($E$5=Master!$D$4,E236,
IF($F$5=Master!$D$4,SUM(E236:F236),
IF($G$5=Master!$D$4,SUM(E236:G236),
IF($H$5=Master!$D$4,SUM(E236:H236),
IF($I$5=Master!$D$4,SUM(E236:I236),
IF($J$5=Master!$D$4,SUM(E236:J236),
IF($K$5=Master!$D$4,SUM(E236:K236),
IF($L$5=Master!$D$4,SUM(E236:L236),
IF($M$5=Master!$D$4,SUM(E236:M236),
IF($N$5=Master!$D$4,SUM(E236:N236),
IF($O$5=Master!$D$4,SUM(E236:O236),
IF($P$5=Master!$D$4,SUM(E236:P236),0))))))))))))</f>
        <v>116174422.13999999</v>
      </c>
      <c r="V236" s="115"/>
    </row>
    <row r="237" spans="2:22" ht="15" x14ac:dyDescent="0.25">
      <c r="B237" s="113"/>
      <c r="C237" s="165" t="s">
        <v>221</v>
      </c>
      <c r="D237" s="157" t="s">
        <v>443</v>
      </c>
      <c r="E237" s="119">
        <v>3788034.620000001</v>
      </c>
      <c r="F237" s="119">
        <v>4209271.42</v>
      </c>
      <c r="G237" s="119">
        <v>4341573.78</v>
      </c>
      <c r="H237" s="119">
        <v>4612846.57</v>
      </c>
      <c r="I237" s="119">
        <v>4295017.5900000008</v>
      </c>
      <c r="J237" s="119">
        <v>4137315.6299999994</v>
      </c>
      <c r="K237" s="119">
        <v>3839917.2399999998</v>
      </c>
      <c r="L237" s="119">
        <v>3699923.7699999996</v>
      </c>
      <c r="M237" s="119">
        <v>4232400.9700000007</v>
      </c>
      <c r="N237" s="119">
        <v>4386382.7000000011</v>
      </c>
      <c r="O237" s="119">
        <v>4149496.2299999991</v>
      </c>
      <c r="P237" s="119">
        <v>0</v>
      </c>
      <c r="Q237" s="119">
        <f t="shared" si="3"/>
        <v>45692180.519999996</v>
      </c>
      <c r="R237" s="115"/>
      <c r="S237" s="116"/>
      <c r="T237" s="113"/>
      <c r="U237" s="119">
        <f>IF($E$5=Master!$D$4,E237,
IF($F$5=Master!$D$4,SUM(E237:F237),
IF($G$5=Master!$D$4,SUM(E237:G237),
IF($H$5=Master!$D$4,SUM(E237:H237),
IF($I$5=Master!$D$4,SUM(E237:I237),
IF($J$5=Master!$D$4,SUM(E237:J237),
IF($K$5=Master!$D$4,SUM(E237:K237),
IF($L$5=Master!$D$4,SUM(E237:L237),
IF($M$5=Master!$D$4,SUM(E237:M237),
IF($N$5=Master!$D$4,SUM(E237:N237),
IF($O$5=Master!$D$4,SUM(E237:O237),
IF($P$5=Master!$D$4,SUM(E237:P237),0))))))))))))</f>
        <v>45692180.519999996</v>
      </c>
      <c r="V237" s="115"/>
    </row>
    <row r="238" spans="2:22" ht="15" x14ac:dyDescent="0.25">
      <c r="B238" s="113"/>
      <c r="C238" s="165" t="s">
        <v>222</v>
      </c>
      <c r="D238" s="157" t="s">
        <v>444</v>
      </c>
      <c r="E238" s="119">
        <v>0</v>
      </c>
      <c r="F238" s="119">
        <v>638570.47</v>
      </c>
      <c r="G238" s="119">
        <v>1389319.7599999998</v>
      </c>
      <c r="H238" s="119">
        <v>1393607.71</v>
      </c>
      <c r="I238" s="119">
        <v>1359187.2599999998</v>
      </c>
      <c r="J238" s="119">
        <v>1373542.26</v>
      </c>
      <c r="K238" s="119">
        <v>1397596.35</v>
      </c>
      <c r="L238" s="119">
        <v>1314213.1700000002</v>
      </c>
      <c r="M238" s="119">
        <v>1406917</v>
      </c>
      <c r="N238" s="119">
        <v>1326571.5900000001</v>
      </c>
      <c r="O238" s="119">
        <v>713374.44</v>
      </c>
      <c r="P238" s="119">
        <v>0</v>
      </c>
      <c r="Q238" s="119">
        <f t="shared" si="3"/>
        <v>12312900.009999998</v>
      </c>
      <c r="R238" s="115"/>
      <c r="S238" s="116"/>
      <c r="T238" s="113"/>
      <c r="U238" s="119">
        <f>IF($E$5=Master!$D$4,E238,
IF($F$5=Master!$D$4,SUM(E238:F238),
IF($G$5=Master!$D$4,SUM(E238:G238),
IF($H$5=Master!$D$4,SUM(E238:H238),
IF($I$5=Master!$D$4,SUM(E238:I238),
IF($J$5=Master!$D$4,SUM(E238:J238),
IF($K$5=Master!$D$4,SUM(E238:K238),
IF($L$5=Master!$D$4,SUM(E238:L238),
IF($M$5=Master!$D$4,SUM(E238:M238),
IF($N$5=Master!$D$4,SUM(E238:N238),
IF($O$5=Master!$D$4,SUM(E238:O238),
IF($P$5=Master!$D$4,SUM(E238:P238),0))))))))))))</f>
        <v>12312900.009999998</v>
      </c>
      <c r="V238" s="115"/>
    </row>
    <row r="239" spans="2:22" ht="15" x14ac:dyDescent="0.25">
      <c r="B239" s="113"/>
      <c r="C239" s="165" t="s">
        <v>223</v>
      </c>
      <c r="D239" s="157" t="s">
        <v>445</v>
      </c>
      <c r="E239" s="119">
        <v>2944177.87</v>
      </c>
      <c r="F239" s="119">
        <v>3475360.45</v>
      </c>
      <c r="G239" s="119">
        <v>3498379.7800000003</v>
      </c>
      <c r="H239" s="119">
        <v>3529617.2900000005</v>
      </c>
      <c r="I239" s="119">
        <v>3654758.9699999997</v>
      </c>
      <c r="J239" s="119">
        <v>3511466.54</v>
      </c>
      <c r="K239" s="119">
        <v>211652.29000000004</v>
      </c>
      <c r="L239" s="119">
        <v>3449168.35</v>
      </c>
      <c r="M239" s="119">
        <v>3685906.56</v>
      </c>
      <c r="N239" s="119">
        <v>6904166.5899999999</v>
      </c>
      <c r="O239" s="119">
        <v>309118.2</v>
      </c>
      <c r="P239" s="119">
        <v>0</v>
      </c>
      <c r="Q239" s="119">
        <f t="shared" si="3"/>
        <v>35173772.890000001</v>
      </c>
      <c r="R239" s="115"/>
      <c r="S239" s="116"/>
      <c r="T239" s="113"/>
      <c r="U239" s="119">
        <f>IF($E$5=Master!$D$4,E239,
IF($F$5=Master!$D$4,SUM(E239:F239),
IF($G$5=Master!$D$4,SUM(E239:G239),
IF($H$5=Master!$D$4,SUM(E239:H239),
IF($I$5=Master!$D$4,SUM(E239:I239),
IF($J$5=Master!$D$4,SUM(E239:J239),
IF($K$5=Master!$D$4,SUM(E239:K239),
IF($L$5=Master!$D$4,SUM(E239:L239),
IF($M$5=Master!$D$4,SUM(E239:M239),
IF($N$5=Master!$D$4,SUM(E239:N239),
IF($O$5=Master!$D$4,SUM(E239:O239),
IF($P$5=Master!$D$4,SUM(E239:P239),0))))))))))))</f>
        <v>35173772.890000001</v>
      </c>
      <c r="V239" s="115"/>
    </row>
    <row r="240" spans="2:22" ht="15" x14ac:dyDescent="0.25">
      <c r="B240" s="113"/>
      <c r="C240" s="165" t="s">
        <v>224</v>
      </c>
      <c r="D240" s="157" t="s">
        <v>446</v>
      </c>
      <c r="E240" s="119">
        <v>0</v>
      </c>
      <c r="F240" s="119">
        <v>643448.18000000005</v>
      </c>
      <c r="G240" s="119">
        <v>620404.58000000007</v>
      </c>
      <c r="H240" s="119">
        <v>645896.31000000006</v>
      </c>
      <c r="I240" s="119">
        <v>465081.48999999993</v>
      </c>
      <c r="J240" s="119">
        <v>508180.93000000011</v>
      </c>
      <c r="K240" s="119">
        <v>370352.07</v>
      </c>
      <c r="L240" s="119">
        <v>93223.63</v>
      </c>
      <c r="M240" s="119">
        <v>123050.11</v>
      </c>
      <c r="N240" s="119">
        <v>443208.65999999992</v>
      </c>
      <c r="O240" s="119">
        <v>541895.6</v>
      </c>
      <c r="P240" s="119">
        <v>0</v>
      </c>
      <c r="Q240" s="119">
        <f t="shared" si="3"/>
        <v>4454741.5599999996</v>
      </c>
      <c r="R240" s="115"/>
      <c r="S240" s="116"/>
      <c r="T240" s="113"/>
      <c r="U240" s="119">
        <f>IF($E$5=Master!$D$4,E240,
IF($F$5=Master!$D$4,SUM(E240:F240),
IF($G$5=Master!$D$4,SUM(E240:G240),
IF($H$5=Master!$D$4,SUM(E240:H240),
IF($I$5=Master!$D$4,SUM(E240:I240),
IF($J$5=Master!$D$4,SUM(E240:J240),
IF($K$5=Master!$D$4,SUM(E240:K240),
IF($L$5=Master!$D$4,SUM(E240:L240),
IF($M$5=Master!$D$4,SUM(E240:M240),
IF($N$5=Master!$D$4,SUM(E240:N240),
IF($O$5=Master!$D$4,SUM(E240:O240),
IF($P$5=Master!$D$4,SUM(E240:P240),0))))))))))))</f>
        <v>4454741.5599999996</v>
      </c>
      <c r="V240" s="115"/>
    </row>
    <row r="241" spans="2:22" ht="15" x14ac:dyDescent="0.25">
      <c r="B241" s="113"/>
      <c r="C241" s="165" t="s">
        <v>225</v>
      </c>
      <c r="D241" s="157" t="s">
        <v>447</v>
      </c>
      <c r="E241" s="119">
        <v>257001.94000000003</v>
      </c>
      <c r="F241" s="119">
        <v>1714940.92</v>
      </c>
      <c r="G241" s="119">
        <v>1095610.04</v>
      </c>
      <c r="H241" s="119">
        <v>1106548.3599999999</v>
      </c>
      <c r="I241" s="119">
        <v>997275.23</v>
      </c>
      <c r="J241" s="119">
        <v>989203.36</v>
      </c>
      <c r="K241" s="119">
        <v>244398.22999999998</v>
      </c>
      <c r="L241" s="119">
        <v>239846.44</v>
      </c>
      <c r="M241" s="119">
        <v>1122411.5899999999</v>
      </c>
      <c r="N241" s="119">
        <v>964145.45</v>
      </c>
      <c r="O241" s="119">
        <v>212718.56000000003</v>
      </c>
      <c r="P241" s="119">
        <v>0</v>
      </c>
      <c r="Q241" s="119">
        <f t="shared" si="3"/>
        <v>8944100.120000001</v>
      </c>
      <c r="R241" s="115"/>
      <c r="S241" s="116"/>
      <c r="T241" s="113"/>
      <c r="U241" s="119">
        <f>IF($E$5=Master!$D$4,E241,
IF($F$5=Master!$D$4,SUM(E241:F241),
IF($G$5=Master!$D$4,SUM(E241:G241),
IF($H$5=Master!$D$4,SUM(E241:H241),
IF($I$5=Master!$D$4,SUM(E241:I241),
IF($J$5=Master!$D$4,SUM(E241:J241),
IF($K$5=Master!$D$4,SUM(E241:K241),
IF($L$5=Master!$D$4,SUM(E241:L241),
IF($M$5=Master!$D$4,SUM(E241:M241),
IF($N$5=Master!$D$4,SUM(E241:N241),
IF($O$5=Master!$D$4,SUM(E241:O241),
IF($P$5=Master!$D$4,SUM(E241:P241),0))))))))))))</f>
        <v>8944100.120000001</v>
      </c>
      <c r="V241" s="115"/>
    </row>
    <row r="242" spans="2:22" ht="15" x14ac:dyDescent="0.25">
      <c r="B242" s="113"/>
      <c r="C242" s="165" t="s">
        <v>226</v>
      </c>
      <c r="D242" s="157" t="s">
        <v>448</v>
      </c>
      <c r="E242" s="119">
        <v>41500.71</v>
      </c>
      <c r="F242" s="119">
        <v>161172.34</v>
      </c>
      <c r="G242" s="119">
        <v>270552.44</v>
      </c>
      <c r="H242" s="119">
        <v>488215.24000000005</v>
      </c>
      <c r="I242" s="119">
        <v>104341.58</v>
      </c>
      <c r="J242" s="119">
        <v>352846.73000000004</v>
      </c>
      <c r="K242" s="119">
        <v>251030.70999999996</v>
      </c>
      <c r="L242" s="119">
        <v>124760.62</v>
      </c>
      <c r="M242" s="119">
        <v>276474.49000000005</v>
      </c>
      <c r="N242" s="119">
        <v>216209.02000000008</v>
      </c>
      <c r="O242" s="119">
        <v>292201.15999999997</v>
      </c>
      <c r="P242" s="119">
        <v>0</v>
      </c>
      <c r="Q242" s="119">
        <f t="shared" si="3"/>
        <v>2579305.0400000005</v>
      </c>
      <c r="R242" s="115"/>
      <c r="S242" s="116"/>
      <c r="T242" s="113"/>
      <c r="U242" s="119">
        <f>IF($E$5=Master!$D$4,E242,
IF($F$5=Master!$D$4,SUM(E242:F242),
IF($G$5=Master!$D$4,SUM(E242:G242),
IF($H$5=Master!$D$4,SUM(E242:H242),
IF($I$5=Master!$D$4,SUM(E242:I242),
IF($J$5=Master!$D$4,SUM(E242:J242),
IF($K$5=Master!$D$4,SUM(E242:K242),
IF($L$5=Master!$D$4,SUM(E242:L242),
IF($M$5=Master!$D$4,SUM(E242:M242),
IF($N$5=Master!$D$4,SUM(E242:N242),
IF($O$5=Master!$D$4,SUM(E242:O242),
IF($P$5=Master!$D$4,SUM(E242:P242),0))))))))))))</f>
        <v>2579305.0400000005</v>
      </c>
      <c r="V242" s="115"/>
    </row>
    <row r="243" spans="2:22" ht="15" x14ac:dyDescent="0.25">
      <c r="B243" s="113"/>
      <c r="C243" s="165" t="s">
        <v>227</v>
      </c>
      <c r="D243" s="157" t="s">
        <v>449</v>
      </c>
      <c r="E243" s="119">
        <v>0</v>
      </c>
      <c r="F243" s="119">
        <v>0</v>
      </c>
      <c r="G243" s="119">
        <v>3658483.0100000002</v>
      </c>
      <c r="H243" s="119">
        <v>1308784.8900000001</v>
      </c>
      <c r="I243" s="119">
        <v>161463.26</v>
      </c>
      <c r="J243" s="119">
        <v>236222.21999999997</v>
      </c>
      <c r="K243" s="119">
        <v>3513729.32</v>
      </c>
      <c r="L243" s="119">
        <v>390986.04000000004</v>
      </c>
      <c r="M243" s="119">
        <v>227139.37000000005</v>
      </c>
      <c r="N243" s="119">
        <v>556830.71</v>
      </c>
      <c r="O243" s="119">
        <v>232251.8000000006</v>
      </c>
      <c r="P243" s="119">
        <v>0</v>
      </c>
      <c r="Q243" s="119">
        <f t="shared" si="3"/>
        <v>10285890.619999997</v>
      </c>
      <c r="R243" s="115"/>
      <c r="S243" s="116"/>
      <c r="T243" s="113"/>
      <c r="U243" s="119">
        <f>IF($E$5=Master!$D$4,E243,
IF($F$5=Master!$D$4,SUM(E243:F243),
IF($G$5=Master!$D$4,SUM(E243:G243),
IF($H$5=Master!$D$4,SUM(E243:H243),
IF($I$5=Master!$D$4,SUM(E243:I243),
IF($J$5=Master!$D$4,SUM(E243:J243),
IF($K$5=Master!$D$4,SUM(E243:K243),
IF($L$5=Master!$D$4,SUM(E243:L243),
IF($M$5=Master!$D$4,SUM(E243:M243),
IF($N$5=Master!$D$4,SUM(E243:N243),
IF($O$5=Master!$D$4,SUM(E243:O243),
IF($P$5=Master!$D$4,SUM(E243:P243),0))))))))))))</f>
        <v>10285890.619999997</v>
      </c>
      <c r="V243" s="115"/>
    </row>
    <row r="244" spans="2:22" ht="15" x14ac:dyDescent="0.25">
      <c r="B244" s="113"/>
      <c r="C244" s="165" t="s">
        <v>583</v>
      </c>
      <c r="D244" s="157" t="s">
        <v>450</v>
      </c>
      <c r="E244" s="119">
        <v>0</v>
      </c>
      <c r="F244" s="119">
        <v>0</v>
      </c>
      <c r="G244" s="119">
        <v>0</v>
      </c>
      <c r="H244" s="119">
        <v>0</v>
      </c>
      <c r="I244" s="119">
        <v>0</v>
      </c>
      <c r="J244" s="119">
        <v>0</v>
      </c>
      <c r="K244" s="119">
        <v>0</v>
      </c>
      <c r="L244" s="119">
        <v>0</v>
      </c>
      <c r="M244" s="119">
        <v>0</v>
      </c>
      <c r="N244" s="119">
        <v>0</v>
      </c>
      <c r="O244" s="119">
        <v>0</v>
      </c>
      <c r="P244" s="119">
        <v>0</v>
      </c>
      <c r="Q244" s="119">
        <f t="shared" si="3"/>
        <v>0</v>
      </c>
      <c r="R244" s="115"/>
      <c r="S244" s="116"/>
      <c r="T244" s="113"/>
      <c r="U244" s="119">
        <f>IF($E$5=Master!$D$4,E244,
IF($F$5=Master!$D$4,SUM(E244:F244),
IF($G$5=Master!$D$4,SUM(E244:G244),
IF($H$5=Master!$D$4,SUM(E244:H244),
IF($I$5=Master!$D$4,SUM(E244:I244),
IF($J$5=Master!$D$4,SUM(E244:J244),
IF($K$5=Master!$D$4,SUM(E244:K244),
IF($L$5=Master!$D$4,SUM(E244:L244),
IF($M$5=Master!$D$4,SUM(E244:M244),
IF($N$5=Master!$D$4,SUM(E244:N244),
IF($O$5=Master!$D$4,SUM(E244:O244),
IF($P$5=Master!$D$4,SUM(E244:P244),0))))))))))))</f>
        <v>0</v>
      </c>
      <c r="V244" s="115"/>
    </row>
    <row r="245" spans="2:22" ht="15" x14ac:dyDescent="0.25">
      <c r="B245" s="113"/>
      <c r="C245" s="165" t="s">
        <v>228</v>
      </c>
      <c r="D245" s="157" t="s">
        <v>438</v>
      </c>
      <c r="E245" s="119">
        <v>0</v>
      </c>
      <c r="F245" s="119">
        <v>0</v>
      </c>
      <c r="G245" s="119">
        <v>104420.34</v>
      </c>
      <c r="H245" s="119">
        <v>0</v>
      </c>
      <c r="I245" s="119">
        <v>0</v>
      </c>
      <c r="J245" s="119">
        <v>54550.720000000001</v>
      </c>
      <c r="K245" s="119">
        <v>0</v>
      </c>
      <c r="L245" s="119">
        <v>136704.13</v>
      </c>
      <c r="M245" s="119">
        <v>70263.539999999994</v>
      </c>
      <c r="N245" s="119">
        <v>113579.36</v>
      </c>
      <c r="O245" s="119">
        <v>56400.39</v>
      </c>
      <c r="P245" s="119">
        <v>0</v>
      </c>
      <c r="Q245" s="119">
        <f t="shared" si="3"/>
        <v>535918.48</v>
      </c>
      <c r="R245" s="115"/>
      <c r="S245" s="116"/>
      <c r="T245" s="113"/>
      <c r="U245" s="119">
        <f>IF($E$5=Master!$D$4,E245,
IF($F$5=Master!$D$4,SUM(E245:F245),
IF($G$5=Master!$D$4,SUM(E245:G245),
IF($H$5=Master!$D$4,SUM(E245:H245),
IF($I$5=Master!$D$4,SUM(E245:I245),
IF($J$5=Master!$D$4,SUM(E245:J245),
IF($K$5=Master!$D$4,SUM(E245:K245),
IF($L$5=Master!$D$4,SUM(E245:L245),
IF($M$5=Master!$D$4,SUM(E245:M245),
IF($N$5=Master!$D$4,SUM(E245:N245),
IF($O$5=Master!$D$4,SUM(E245:O245),
IF($P$5=Master!$D$4,SUM(E245:P245),0))))))))))))</f>
        <v>535918.48</v>
      </c>
      <c r="V245" s="115"/>
    </row>
    <row r="246" spans="2:22" ht="15" x14ac:dyDescent="0.25">
      <c r="B246" s="113"/>
      <c r="C246" s="165" t="s">
        <v>229</v>
      </c>
      <c r="D246" s="157" t="s">
        <v>451</v>
      </c>
      <c r="E246" s="119">
        <v>0</v>
      </c>
      <c r="F246" s="119">
        <v>10535</v>
      </c>
      <c r="G246" s="119">
        <v>22591</v>
      </c>
      <c r="H246" s="119">
        <v>6128.57</v>
      </c>
      <c r="I246" s="119">
        <v>3330</v>
      </c>
      <c r="J246" s="119">
        <v>29072.629999999997</v>
      </c>
      <c r="K246" s="119">
        <v>6740</v>
      </c>
      <c r="L246" s="119">
        <v>0</v>
      </c>
      <c r="M246" s="119">
        <v>1898.57</v>
      </c>
      <c r="N246" s="119">
        <v>9910</v>
      </c>
      <c r="O246" s="119">
        <v>3970</v>
      </c>
      <c r="P246" s="119">
        <v>0</v>
      </c>
      <c r="Q246" s="119">
        <f t="shared" si="3"/>
        <v>94175.77</v>
      </c>
      <c r="R246" s="115"/>
      <c r="S246" s="116"/>
      <c r="T246" s="113"/>
      <c r="U246" s="119">
        <f>IF($E$5=Master!$D$4,E246,
IF($F$5=Master!$D$4,SUM(E246:F246),
IF($G$5=Master!$D$4,SUM(E246:G246),
IF($H$5=Master!$D$4,SUM(E246:H246),
IF($I$5=Master!$D$4,SUM(E246:I246),
IF($J$5=Master!$D$4,SUM(E246:J246),
IF($K$5=Master!$D$4,SUM(E246:K246),
IF($L$5=Master!$D$4,SUM(E246:L246),
IF($M$5=Master!$D$4,SUM(E246:M246),
IF($N$5=Master!$D$4,SUM(E246:N246),
IF($O$5=Master!$D$4,SUM(E246:O246),
IF($P$5=Master!$D$4,SUM(E246:P246),0))))))))))))</f>
        <v>94175.77</v>
      </c>
      <c r="V246" s="115"/>
    </row>
    <row r="247" spans="2:22" ht="15" x14ac:dyDescent="0.25">
      <c r="B247" s="113"/>
      <c r="C247" s="165" t="s">
        <v>230</v>
      </c>
      <c r="D247" s="157" t="s">
        <v>452</v>
      </c>
      <c r="E247" s="119">
        <v>16540.650000000001</v>
      </c>
      <c r="F247" s="119">
        <v>36976</v>
      </c>
      <c r="G247" s="119">
        <v>78486.289999999994</v>
      </c>
      <c r="H247" s="119">
        <v>215966.60000000003</v>
      </c>
      <c r="I247" s="119">
        <v>1659540.18</v>
      </c>
      <c r="J247" s="119">
        <v>58556.59</v>
      </c>
      <c r="K247" s="119">
        <v>738594.46000000008</v>
      </c>
      <c r="L247" s="119">
        <v>426824.5</v>
      </c>
      <c r="M247" s="119">
        <v>122055.62999999999</v>
      </c>
      <c r="N247" s="119">
        <v>361897.18999999994</v>
      </c>
      <c r="O247" s="119">
        <v>105670.01</v>
      </c>
      <c r="P247" s="119">
        <v>0</v>
      </c>
      <c r="Q247" s="119">
        <f t="shared" si="3"/>
        <v>3821108.0999999996</v>
      </c>
      <c r="R247" s="115"/>
      <c r="S247" s="116"/>
      <c r="T247" s="113"/>
      <c r="U247" s="119">
        <f>IF($E$5=Master!$D$4,E247,
IF($F$5=Master!$D$4,SUM(E247:F247),
IF($G$5=Master!$D$4,SUM(E247:G247),
IF($H$5=Master!$D$4,SUM(E247:H247),
IF($I$5=Master!$D$4,SUM(E247:I247),
IF($J$5=Master!$D$4,SUM(E247:J247),
IF($K$5=Master!$D$4,SUM(E247:K247),
IF($L$5=Master!$D$4,SUM(E247:L247),
IF($M$5=Master!$D$4,SUM(E247:M247),
IF($N$5=Master!$D$4,SUM(E247:N247),
IF($O$5=Master!$D$4,SUM(E247:O247),
IF($P$5=Master!$D$4,SUM(E247:P247),0))))))))))))</f>
        <v>3821108.0999999996</v>
      </c>
      <c r="V247" s="115"/>
    </row>
    <row r="248" spans="2:22" ht="25.5" x14ac:dyDescent="0.25">
      <c r="B248" s="113"/>
      <c r="C248" s="165" t="s">
        <v>584</v>
      </c>
      <c r="D248" s="157" t="s">
        <v>609</v>
      </c>
      <c r="E248" s="119">
        <v>0</v>
      </c>
      <c r="F248" s="119">
        <v>0</v>
      </c>
      <c r="G248" s="119">
        <v>0</v>
      </c>
      <c r="H248" s="119">
        <v>0</v>
      </c>
      <c r="I248" s="119">
        <v>0</v>
      </c>
      <c r="J248" s="119">
        <v>0</v>
      </c>
      <c r="K248" s="119">
        <v>0</v>
      </c>
      <c r="L248" s="119">
        <v>0</v>
      </c>
      <c r="M248" s="119">
        <v>0</v>
      </c>
      <c r="N248" s="119">
        <v>0</v>
      </c>
      <c r="O248" s="119">
        <v>0</v>
      </c>
      <c r="P248" s="119">
        <v>0</v>
      </c>
      <c r="Q248" s="119">
        <f t="shared" si="3"/>
        <v>0</v>
      </c>
      <c r="R248" s="115"/>
      <c r="S248" s="116"/>
      <c r="T248" s="113"/>
      <c r="U248" s="119">
        <f>IF($E$5=Master!$D$4,E248,
IF($F$5=Master!$D$4,SUM(E248:F248),
IF($G$5=Master!$D$4,SUM(E248:G248),
IF($H$5=Master!$D$4,SUM(E248:H248),
IF($I$5=Master!$D$4,SUM(E248:I248),
IF($J$5=Master!$D$4,SUM(E248:J248),
IF($K$5=Master!$D$4,SUM(E248:K248),
IF($L$5=Master!$D$4,SUM(E248:L248),
IF($M$5=Master!$D$4,SUM(E248:M248),
IF($N$5=Master!$D$4,SUM(E248:N248),
IF($O$5=Master!$D$4,SUM(E248:O248),
IF($P$5=Master!$D$4,SUM(E248:P248),0))))))))))))</f>
        <v>0</v>
      </c>
      <c r="V248" s="115"/>
    </row>
    <row r="249" spans="2:22" ht="15" x14ac:dyDescent="0.25">
      <c r="B249" s="113"/>
      <c r="C249" s="165" t="s">
        <v>231</v>
      </c>
      <c r="D249" s="157" t="s">
        <v>453</v>
      </c>
      <c r="E249" s="119">
        <v>0</v>
      </c>
      <c r="F249" s="119">
        <v>642219.99</v>
      </c>
      <c r="G249" s="119">
        <v>0</v>
      </c>
      <c r="H249" s="119">
        <v>0</v>
      </c>
      <c r="I249" s="119">
        <v>0</v>
      </c>
      <c r="J249" s="119">
        <v>351546.79</v>
      </c>
      <c r="K249" s="119">
        <v>0</v>
      </c>
      <c r="L249" s="119">
        <v>0</v>
      </c>
      <c r="M249" s="119">
        <v>0</v>
      </c>
      <c r="N249" s="119">
        <v>0</v>
      </c>
      <c r="O249" s="119">
        <v>254666.07</v>
      </c>
      <c r="P249" s="119">
        <v>0</v>
      </c>
      <c r="Q249" s="119">
        <f t="shared" si="3"/>
        <v>1248432.8500000001</v>
      </c>
      <c r="R249" s="115"/>
      <c r="S249" s="116"/>
      <c r="T249" s="113"/>
      <c r="U249" s="119">
        <f>IF($E$5=Master!$D$4,E249,
IF($F$5=Master!$D$4,SUM(E249:F249),
IF($G$5=Master!$D$4,SUM(E249:G249),
IF($H$5=Master!$D$4,SUM(E249:H249),
IF($I$5=Master!$D$4,SUM(E249:I249),
IF($J$5=Master!$D$4,SUM(E249:J249),
IF($K$5=Master!$D$4,SUM(E249:K249),
IF($L$5=Master!$D$4,SUM(E249:L249),
IF($M$5=Master!$D$4,SUM(E249:M249),
IF($N$5=Master!$D$4,SUM(E249:N249),
IF($O$5=Master!$D$4,SUM(E249:O249),
IF($P$5=Master!$D$4,SUM(E249:P249),0))))))))))))</f>
        <v>1248432.8500000001</v>
      </c>
      <c r="V249" s="115"/>
    </row>
    <row r="250" spans="2:22" ht="15" x14ac:dyDescent="0.25">
      <c r="B250" s="113"/>
      <c r="C250" s="165" t="s">
        <v>585</v>
      </c>
      <c r="D250" s="157" t="s">
        <v>610</v>
      </c>
      <c r="E250" s="119">
        <v>0</v>
      </c>
      <c r="F250" s="119">
        <v>0</v>
      </c>
      <c r="G250" s="119">
        <v>0</v>
      </c>
      <c r="H250" s="119">
        <v>0</v>
      </c>
      <c r="I250" s="119">
        <v>0</v>
      </c>
      <c r="J250" s="119">
        <v>0</v>
      </c>
      <c r="K250" s="119">
        <v>0</v>
      </c>
      <c r="L250" s="119">
        <v>0</v>
      </c>
      <c r="M250" s="119">
        <v>0</v>
      </c>
      <c r="N250" s="119">
        <v>0</v>
      </c>
      <c r="O250" s="119">
        <v>0</v>
      </c>
      <c r="P250" s="119">
        <v>0</v>
      </c>
      <c r="Q250" s="119">
        <f t="shared" si="3"/>
        <v>0</v>
      </c>
      <c r="R250" s="115"/>
      <c r="S250" s="116"/>
      <c r="T250" s="113"/>
      <c r="U250" s="119">
        <f>IF($E$5=Master!$D$4,E250,
IF($F$5=Master!$D$4,SUM(E250:F250),
IF($G$5=Master!$D$4,SUM(E250:G250),
IF($H$5=Master!$D$4,SUM(E250:H250),
IF($I$5=Master!$D$4,SUM(E250:I250),
IF($J$5=Master!$D$4,SUM(E250:J250),
IF($K$5=Master!$D$4,SUM(E250:K250),
IF($L$5=Master!$D$4,SUM(E250:L250),
IF($M$5=Master!$D$4,SUM(E250:M250),
IF($N$5=Master!$D$4,SUM(E250:N250),
IF($O$5=Master!$D$4,SUM(E250:O250),
IF($P$5=Master!$D$4,SUM(E250:P250),0))))))))))))</f>
        <v>0</v>
      </c>
      <c r="V250" s="115"/>
    </row>
    <row r="251" spans="2:22" ht="15" x14ac:dyDescent="0.25">
      <c r="B251" s="113"/>
      <c r="C251" s="165" t="s">
        <v>232</v>
      </c>
      <c r="D251" s="157" t="s">
        <v>450</v>
      </c>
      <c r="E251" s="119">
        <v>40815.56</v>
      </c>
      <c r="F251" s="119">
        <v>50145.830000000009</v>
      </c>
      <c r="G251" s="119">
        <v>62488.189999999995</v>
      </c>
      <c r="H251" s="119">
        <v>89420.790000000037</v>
      </c>
      <c r="I251" s="119">
        <v>83701.00999999998</v>
      </c>
      <c r="J251" s="119">
        <v>101854.48999999998</v>
      </c>
      <c r="K251" s="119">
        <v>91656.299999999988</v>
      </c>
      <c r="L251" s="119">
        <v>77299.89999999998</v>
      </c>
      <c r="M251" s="119">
        <v>103641.42999999998</v>
      </c>
      <c r="N251" s="119">
        <v>97225.50999999998</v>
      </c>
      <c r="O251" s="119">
        <v>77815.739999999991</v>
      </c>
      <c r="P251" s="119">
        <v>0</v>
      </c>
      <c r="Q251" s="119">
        <f t="shared" si="3"/>
        <v>876064.74999999988</v>
      </c>
      <c r="R251" s="115"/>
      <c r="S251" s="116"/>
      <c r="T251" s="113"/>
      <c r="U251" s="119">
        <f>IF($E$5=Master!$D$4,E251,
IF($F$5=Master!$D$4,SUM(E251:F251),
IF($G$5=Master!$D$4,SUM(E251:G251),
IF($H$5=Master!$D$4,SUM(E251:H251),
IF($I$5=Master!$D$4,SUM(E251:I251),
IF($J$5=Master!$D$4,SUM(E251:J251),
IF($K$5=Master!$D$4,SUM(E251:K251),
IF($L$5=Master!$D$4,SUM(E251:L251),
IF($M$5=Master!$D$4,SUM(E251:M251),
IF($N$5=Master!$D$4,SUM(E251:N251),
IF($O$5=Master!$D$4,SUM(E251:O251),
IF($P$5=Master!$D$4,SUM(E251:P251),0))))))))))))</f>
        <v>876064.74999999988</v>
      </c>
      <c r="V251" s="115"/>
    </row>
    <row r="252" spans="2:22" ht="15" x14ac:dyDescent="0.25">
      <c r="B252" s="113"/>
      <c r="C252" s="165" t="s">
        <v>586</v>
      </c>
      <c r="D252" s="157" t="s">
        <v>611</v>
      </c>
      <c r="E252" s="119">
        <v>0</v>
      </c>
      <c r="F252" s="119">
        <v>0</v>
      </c>
      <c r="G252" s="119">
        <v>0</v>
      </c>
      <c r="H252" s="119">
        <v>0</v>
      </c>
      <c r="I252" s="119">
        <v>0</v>
      </c>
      <c r="J252" s="119">
        <v>0</v>
      </c>
      <c r="K252" s="119">
        <v>0</v>
      </c>
      <c r="L252" s="119">
        <v>0</v>
      </c>
      <c r="M252" s="119">
        <v>0</v>
      </c>
      <c r="N252" s="119">
        <v>0</v>
      </c>
      <c r="O252" s="119">
        <v>0</v>
      </c>
      <c r="P252" s="119">
        <v>0</v>
      </c>
      <c r="Q252" s="119">
        <f t="shared" si="3"/>
        <v>0</v>
      </c>
      <c r="R252" s="115"/>
      <c r="S252" s="116"/>
      <c r="T252" s="113"/>
      <c r="U252" s="119">
        <f>IF($E$5=Master!$D$4,E252,
IF($F$5=Master!$D$4,SUM(E252:F252),
IF($G$5=Master!$D$4,SUM(E252:G252),
IF($H$5=Master!$D$4,SUM(E252:H252),
IF($I$5=Master!$D$4,SUM(E252:I252),
IF($J$5=Master!$D$4,SUM(E252:J252),
IF($K$5=Master!$D$4,SUM(E252:K252),
IF($L$5=Master!$D$4,SUM(E252:L252),
IF($M$5=Master!$D$4,SUM(E252:M252),
IF($N$5=Master!$D$4,SUM(E252:N252),
IF($O$5=Master!$D$4,SUM(E252:O252),
IF($P$5=Master!$D$4,SUM(E252:P252),0))))))))))))</f>
        <v>0</v>
      </c>
      <c r="V252" s="115"/>
    </row>
    <row r="253" spans="2:22" ht="25.5" x14ac:dyDescent="0.25">
      <c r="B253" s="113"/>
      <c r="C253" s="165" t="s">
        <v>510</v>
      </c>
      <c r="D253" s="157" t="s">
        <v>511</v>
      </c>
      <c r="E253" s="119">
        <v>174406.84000000003</v>
      </c>
      <c r="F253" s="119">
        <v>572275.76</v>
      </c>
      <c r="G253" s="119">
        <v>1110533.67</v>
      </c>
      <c r="H253" s="119">
        <v>981766.04</v>
      </c>
      <c r="I253" s="119">
        <v>514205.54</v>
      </c>
      <c r="J253" s="119">
        <v>520587.46</v>
      </c>
      <c r="K253" s="119">
        <v>370112.1</v>
      </c>
      <c r="L253" s="119">
        <v>463092.9</v>
      </c>
      <c r="M253" s="119">
        <v>994886.21</v>
      </c>
      <c r="N253" s="119">
        <v>631098.55000000005</v>
      </c>
      <c r="O253" s="119">
        <v>625301.4</v>
      </c>
      <c r="P253" s="119">
        <v>0</v>
      </c>
      <c r="Q253" s="119">
        <f t="shared" si="3"/>
        <v>6958266.4700000007</v>
      </c>
      <c r="R253" s="115"/>
      <c r="S253" s="116"/>
      <c r="T253" s="113"/>
      <c r="U253" s="119">
        <f>IF($E$5=Master!$D$4,E253,
IF($F$5=Master!$D$4,SUM(E253:F253),
IF($G$5=Master!$D$4,SUM(E253:G253),
IF($H$5=Master!$D$4,SUM(E253:H253),
IF($I$5=Master!$D$4,SUM(E253:I253),
IF($J$5=Master!$D$4,SUM(E253:J253),
IF($K$5=Master!$D$4,SUM(E253:K253),
IF($L$5=Master!$D$4,SUM(E253:L253),
IF($M$5=Master!$D$4,SUM(E253:M253),
IF($N$5=Master!$D$4,SUM(E253:N253),
IF($O$5=Master!$D$4,SUM(E253:O253),
IF($P$5=Master!$D$4,SUM(E253:P253),0))))))))))))</f>
        <v>6958266.4700000007</v>
      </c>
      <c r="V253" s="115"/>
    </row>
    <row r="254" spans="2:22" ht="15" x14ac:dyDescent="0.25">
      <c r="B254" s="113"/>
      <c r="C254" s="165" t="s">
        <v>233</v>
      </c>
      <c r="D254" s="157" t="s">
        <v>454</v>
      </c>
      <c r="E254" s="119">
        <v>4540.17</v>
      </c>
      <c r="F254" s="119">
        <v>42396.46</v>
      </c>
      <c r="G254" s="119">
        <v>50863.16</v>
      </c>
      <c r="H254" s="119">
        <v>249469.64</v>
      </c>
      <c r="I254" s="119">
        <v>19715.599999999999</v>
      </c>
      <c r="J254" s="119">
        <v>364101.64</v>
      </c>
      <c r="K254" s="119">
        <v>719840.66</v>
      </c>
      <c r="L254" s="119">
        <v>387645.75</v>
      </c>
      <c r="M254" s="119">
        <v>347523.46</v>
      </c>
      <c r="N254" s="119">
        <v>267094.08</v>
      </c>
      <c r="O254" s="119">
        <v>199889.41999999998</v>
      </c>
      <c r="P254" s="119">
        <v>0</v>
      </c>
      <c r="Q254" s="119">
        <f t="shared" si="3"/>
        <v>2653080.04</v>
      </c>
      <c r="R254" s="115"/>
      <c r="S254" s="116"/>
      <c r="T254" s="113"/>
      <c r="U254" s="119">
        <f>IF($E$5=Master!$D$4,E254,
IF($F$5=Master!$D$4,SUM(E254:F254),
IF($G$5=Master!$D$4,SUM(E254:G254),
IF($H$5=Master!$D$4,SUM(E254:H254),
IF($I$5=Master!$D$4,SUM(E254:I254),
IF($J$5=Master!$D$4,SUM(E254:J254),
IF($K$5=Master!$D$4,SUM(E254:K254),
IF($L$5=Master!$D$4,SUM(E254:L254),
IF($M$5=Master!$D$4,SUM(E254:M254),
IF($N$5=Master!$D$4,SUM(E254:N254),
IF($O$5=Master!$D$4,SUM(E254:O254),
IF($P$5=Master!$D$4,SUM(E254:P254),0))))))))))))</f>
        <v>2653080.04</v>
      </c>
      <c r="V254" s="115"/>
    </row>
    <row r="255" spans="2:22" ht="15" x14ac:dyDescent="0.25">
      <c r="B255" s="113"/>
      <c r="C255" s="165" t="s">
        <v>234</v>
      </c>
      <c r="D255" s="157" t="s">
        <v>455</v>
      </c>
      <c r="E255" s="119">
        <v>317742.67999999993</v>
      </c>
      <c r="F255" s="119">
        <v>483907.04000000015</v>
      </c>
      <c r="G255" s="119">
        <v>553587.05000000016</v>
      </c>
      <c r="H255" s="119">
        <v>768590.71999999986</v>
      </c>
      <c r="I255" s="119">
        <v>640377.12999999989</v>
      </c>
      <c r="J255" s="119">
        <v>725633.09999999974</v>
      </c>
      <c r="K255" s="119">
        <v>827207.59</v>
      </c>
      <c r="L255" s="119">
        <v>632256.52999999991</v>
      </c>
      <c r="M255" s="119">
        <v>620121.1</v>
      </c>
      <c r="N255" s="119">
        <v>736636.55999999982</v>
      </c>
      <c r="O255" s="119">
        <v>1453828.0200000003</v>
      </c>
      <c r="P255" s="119">
        <v>0</v>
      </c>
      <c r="Q255" s="119">
        <f t="shared" si="3"/>
        <v>7759887.5199999996</v>
      </c>
      <c r="R255" s="115"/>
      <c r="S255" s="116"/>
      <c r="T255" s="113"/>
      <c r="U255" s="119">
        <f>IF($E$5=Master!$D$4,E255,
IF($F$5=Master!$D$4,SUM(E255:F255),
IF($G$5=Master!$D$4,SUM(E255:G255),
IF($H$5=Master!$D$4,SUM(E255:H255),
IF($I$5=Master!$D$4,SUM(E255:I255),
IF($J$5=Master!$D$4,SUM(E255:J255),
IF($K$5=Master!$D$4,SUM(E255:K255),
IF($L$5=Master!$D$4,SUM(E255:L255),
IF($M$5=Master!$D$4,SUM(E255:M255),
IF($N$5=Master!$D$4,SUM(E255:N255),
IF($O$5=Master!$D$4,SUM(E255:O255),
IF($P$5=Master!$D$4,SUM(E255:P255),0))))))))))))</f>
        <v>7759887.5199999996</v>
      </c>
      <c r="V255" s="115"/>
    </row>
    <row r="256" spans="2:22" ht="15" x14ac:dyDescent="0.25">
      <c r="B256" s="113"/>
      <c r="C256" s="165" t="s">
        <v>235</v>
      </c>
      <c r="D256" s="157" t="s">
        <v>456</v>
      </c>
      <c r="E256" s="119">
        <v>984.97</v>
      </c>
      <c r="F256" s="119">
        <v>567.45999999999992</v>
      </c>
      <c r="G256" s="119">
        <v>1552.43</v>
      </c>
      <c r="H256" s="119">
        <v>1984.25</v>
      </c>
      <c r="I256" s="119">
        <v>448.26</v>
      </c>
      <c r="J256" s="119">
        <v>2299.4799999999996</v>
      </c>
      <c r="K256" s="119">
        <v>53917.860000000008</v>
      </c>
      <c r="L256" s="119">
        <v>28240.89</v>
      </c>
      <c r="M256" s="119">
        <v>8965.8499999999985</v>
      </c>
      <c r="N256" s="119">
        <v>11060.529999999999</v>
      </c>
      <c r="O256" s="119">
        <v>491266.05</v>
      </c>
      <c r="P256" s="119">
        <v>0</v>
      </c>
      <c r="Q256" s="119">
        <f t="shared" si="3"/>
        <v>601288.03</v>
      </c>
      <c r="R256" s="115"/>
      <c r="S256" s="116"/>
      <c r="T256" s="113"/>
      <c r="U256" s="119">
        <f>IF($E$5=Master!$D$4,E256,
IF($F$5=Master!$D$4,SUM(E256:F256),
IF($G$5=Master!$D$4,SUM(E256:G256),
IF($H$5=Master!$D$4,SUM(E256:H256),
IF($I$5=Master!$D$4,SUM(E256:I256),
IF($J$5=Master!$D$4,SUM(E256:J256),
IF($K$5=Master!$D$4,SUM(E256:K256),
IF($L$5=Master!$D$4,SUM(E256:L256),
IF($M$5=Master!$D$4,SUM(E256:M256),
IF($N$5=Master!$D$4,SUM(E256:N256),
IF($O$5=Master!$D$4,SUM(E256:O256),
IF($P$5=Master!$D$4,SUM(E256:P256),0))))))))))))</f>
        <v>601288.03</v>
      </c>
      <c r="V256" s="115"/>
    </row>
    <row r="257" spans="2:22" ht="15" x14ac:dyDescent="0.25">
      <c r="B257" s="113"/>
      <c r="C257" s="165" t="s">
        <v>236</v>
      </c>
      <c r="D257" s="157" t="s">
        <v>458</v>
      </c>
      <c r="E257" s="119">
        <v>2820.51</v>
      </c>
      <c r="F257" s="119">
        <v>2836.5299999999997</v>
      </c>
      <c r="G257" s="119">
        <v>44663.869999999995</v>
      </c>
      <c r="H257" s="119">
        <v>18064.379999999997</v>
      </c>
      <c r="I257" s="119">
        <v>10179.940000000002</v>
      </c>
      <c r="J257" s="119">
        <v>8403.9500000000007</v>
      </c>
      <c r="K257" s="119">
        <v>7210.05</v>
      </c>
      <c r="L257" s="119">
        <v>11343.31</v>
      </c>
      <c r="M257" s="119">
        <v>16496.25</v>
      </c>
      <c r="N257" s="119">
        <v>21485.16</v>
      </c>
      <c r="O257" s="119">
        <v>11137.52</v>
      </c>
      <c r="P257" s="119">
        <v>0</v>
      </c>
      <c r="Q257" s="119">
        <f t="shared" si="3"/>
        <v>154641.46999999997</v>
      </c>
      <c r="R257" s="115"/>
      <c r="S257" s="116"/>
      <c r="T257" s="113"/>
      <c r="U257" s="119">
        <f>IF($E$5=Master!$D$4,E257,
IF($F$5=Master!$D$4,SUM(E257:F257),
IF($G$5=Master!$D$4,SUM(E257:G257),
IF($H$5=Master!$D$4,SUM(E257:H257),
IF($I$5=Master!$D$4,SUM(E257:I257),
IF($J$5=Master!$D$4,SUM(E257:J257),
IF($K$5=Master!$D$4,SUM(E257:K257),
IF($L$5=Master!$D$4,SUM(E257:L257),
IF($M$5=Master!$D$4,SUM(E257:M257),
IF($N$5=Master!$D$4,SUM(E257:N257),
IF($O$5=Master!$D$4,SUM(E257:O257),
IF($P$5=Master!$D$4,SUM(E257:P257),0))))))))))))</f>
        <v>154641.46999999997</v>
      </c>
      <c r="V257" s="115"/>
    </row>
    <row r="258" spans="2:22" ht="15" x14ac:dyDescent="0.25">
      <c r="B258" s="113"/>
      <c r="C258" s="165" t="s">
        <v>237</v>
      </c>
      <c r="D258" s="157" t="s">
        <v>459</v>
      </c>
      <c r="E258" s="119">
        <v>233000.74000000002</v>
      </c>
      <c r="F258" s="119">
        <v>277173.15999999992</v>
      </c>
      <c r="G258" s="119">
        <v>285976.36000000004</v>
      </c>
      <c r="H258" s="119">
        <v>343273.60000000003</v>
      </c>
      <c r="I258" s="119">
        <v>295018.89999999997</v>
      </c>
      <c r="J258" s="119">
        <v>336213.82999999996</v>
      </c>
      <c r="K258" s="119">
        <v>365101.22999999992</v>
      </c>
      <c r="L258" s="119">
        <v>331138.56</v>
      </c>
      <c r="M258" s="119">
        <v>323887.16000000009</v>
      </c>
      <c r="N258" s="119">
        <v>302887.27000000014</v>
      </c>
      <c r="O258" s="119">
        <v>415227.44999999995</v>
      </c>
      <c r="P258" s="119">
        <v>0</v>
      </c>
      <c r="Q258" s="119">
        <f t="shared" si="3"/>
        <v>3508898.26</v>
      </c>
      <c r="R258" s="115"/>
      <c r="S258" s="116"/>
      <c r="T258" s="113"/>
      <c r="U258" s="119">
        <f>IF($E$5=Master!$D$4,E258,
IF($F$5=Master!$D$4,SUM(E258:F258),
IF($G$5=Master!$D$4,SUM(E258:G258),
IF($H$5=Master!$D$4,SUM(E258:H258),
IF($I$5=Master!$D$4,SUM(E258:I258),
IF($J$5=Master!$D$4,SUM(E258:J258),
IF($K$5=Master!$D$4,SUM(E258:K258),
IF($L$5=Master!$D$4,SUM(E258:L258),
IF($M$5=Master!$D$4,SUM(E258:M258),
IF($N$5=Master!$D$4,SUM(E258:N258),
IF($O$5=Master!$D$4,SUM(E258:O258),
IF($P$5=Master!$D$4,SUM(E258:P258),0))))))))))))</f>
        <v>3508898.26</v>
      </c>
      <c r="V258" s="115"/>
    </row>
    <row r="259" spans="2:22" ht="15" x14ac:dyDescent="0.25">
      <c r="B259" s="113"/>
      <c r="C259" s="165" t="s">
        <v>238</v>
      </c>
      <c r="D259" s="157" t="s">
        <v>460</v>
      </c>
      <c r="E259" s="119">
        <v>102788.00000000001</v>
      </c>
      <c r="F259" s="119">
        <v>113286.20000000001</v>
      </c>
      <c r="G259" s="119">
        <v>143542.31</v>
      </c>
      <c r="H259" s="119">
        <v>131194.61999999994</v>
      </c>
      <c r="I259" s="119">
        <v>108120.20000000001</v>
      </c>
      <c r="J259" s="119">
        <v>136227.68</v>
      </c>
      <c r="K259" s="119">
        <v>152324.90000000002</v>
      </c>
      <c r="L259" s="119">
        <v>114604.63000000002</v>
      </c>
      <c r="M259" s="119">
        <v>127124.04999999999</v>
      </c>
      <c r="N259" s="119">
        <v>168517.96000000002</v>
      </c>
      <c r="O259" s="119">
        <v>215636.37</v>
      </c>
      <c r="P259" s="119">
        <v>0</v>
      </c>
      <c r="Q259" s="119">
        <f t="shared" si="3"/>
        <v>1513366.92</v>
      </c>
      <c r="R259" s="115"/>
      <c r="S259" s="116"/>
      <c r="T259" s="113"/>
      <c r="U259" s="119">
        <f>IF($E$5=Master!$D$4,E259,
IF($F$5=Master!$D$4,SUM(E259:F259),
IF($G$5=Master!$D$4,SUM(E259:G259),
IF($H$5=Master!$D$4,SUM(E259:H259),
IF($I$5=Master!$D$4,SUM(E259:I259),
IF($J$5=Master!$D$4,SUM(E259:J259),
IF($K$5=Master!$D$4,SUM(E259:K259),
IF($L$5=Master!$D$4,SUM(E259:L259),
IF($M$5=Master!$D$4,SUM(E259:M259),
IF($N$5=Master!$D$4,SUM(E259:N259),
IF($O$5=Master!$D$4,SUM(E259:O259),
IF($P$5=Master!$D$4,SUM(E259:P259),0))))))))))))</f>
        <v>1513366.92</v>
      </c>
      <c r="V259" s="115"/>
    </row>
    <row r="260" spans="2:22" ht="15" x14ac:dyDescent="0.25">
      <c r="B260" s="113"/>
      <c r="C260" s="165" t="s">
        <v>239</v>
      </c>
      <c r="D260" s="157" t="s">
        <v>461</v>
      </c>
      <c r="E260" s="119">
        <v>66754.610000000015</v>
      </c>
      <c r="F260" s="119">
        <v>76078.909999999989</v>
      </c>
      <c r="G260" s="119">
        <v>76873.789999999994</v>
      </c>
      <c r="H260" s="119">
        <v>80448.53</v>
      </c>
      <c r="I260" s="119">
        <v>77077.640000000029</v>
      </c>
      <c r="J260" s="119">
        <v>79062.459999999992</v>
      </c>
      <c r="K260" s="119">
        <v>74442.420000000013</v>
      </c>
      <c r="L260" s="119">
        <v>74323.390000000014</v>
      </c>
      <c r="M260" s="119">
        <v>79302.73000000001</v>
      </c>
      <c r="N260" s="119">
        <v>85097.020000000019</v>
      </c>
      <c r="O260" s="119">
        <v>108139.61000000002</v>
      </c>
      <c r="P260" s="119">
        <v>0</v>
      </c>
      <c r="Q260" s="119">
        <f t="shared" si="3"/>
        <v>877601.11</v>
      </c>
      <c r="R260" s="115"/>
      <c r="S260" s="116"/>
      <c r="T260" s="113"/>
      <c r="U260" s="119">
        <f>IF($E$5=Master!$D$4,E260,
IF($F$5=Master!$D$4,SUM(E260:F260),
IF($G$5=Master!$D$4,SUM(E260:G260),
IF($H$5=Master!$D$4,SUM(E260:H260),
IF($I$5=Master!$D$4,SUM(E260:I260),
IF($J$5=Master!$D$4,SUM(E260:J260),
IF($K$5=Master!$D$4,SUM(E260:K260),
IF($L$5=Master!$D$4,SUM(E260:L260),
IF($M$5=Master!$D$4,SUM(E260:M260),
IF($N$5=Master!$D$4,SUM(E260:N260),
IF($O$5=Master!$D$4,SUM(E260:O260),
IF($P$5=Master!$D$4,SUM(E260:P260),0))))))))))))</f>
        <v>877601.11</v>
      </c>
      <c r="V260" s="115"/>
    </row>
    <row r="261" spans="2:22" x14ac:dyDescent="0.2">
      <c r="B261" s="113"/>
      <c r="C261" s="166" t="s">
        <v>240</v>
      </c>
      <c r="D261" s="157" t="s">
        <v>462</v>
      </c>
      <c r="E261" s="119">
        <v>150913.1</v>
      </c>
      <c r="F261" s="119">
        <v>170914.41999999998</v>
      </c>
      <c r="G261" s="119">
        <v>199384.49999999994</v>
      </c>
      <c r="H261" s="119">
        <v>168307.88</v>
      </c>
      <c r="I261" s="119">
        <v>185174.34</v>
      </c>
      <c r="J261" s="119">
        <v>212516.18000000005</v>
      </c>
      <c r="K261" s="119">
        <v>184003.77999999997</v>
      </c>
      <c r="L261" s="119">
        <v>169117.96999999994</v>
      </c>
      <c r="M261" s="119">
        <v>160692.58000000002</v>
      </c>
      <c r="N261" s="119">
        <v>172209.8600000001</v>
      </c>
      <c r="O261" s="119">
        <v>193824.6</v>
      </c>
      <c r="P261" s="119">
        <v>0</v>
      </c>
      <c r="Q261" s="119">
        <f t="shared" si="3"/>
        <v>1967059.2100000002</v>
      </c>
      <c r="R261" s="115"/>
      <c r="S261" s="116"/>
      <c r="T261" s="113"/>
      <c r="U261" s="119">
        <f>IF($E$5=Master!$D$4,E261,
IF($F$5=Master!$D$4,SUM(E261:F261),
IF($G$5=Master!$D$4,SUM(E261:G261),
IF($H$5=Master!$D$4,SUM(E261:H261),
IF($I$5=Master!$D$4,SUM(E261:I261),
IF($J$5=Master!$D$4,SUM(E261:J261),
IF($K$5=Master!$D$4,SUM(E261:K261),
IF($L$5=Master!$D$4,SUM(E261:L261),
IF($M$5=Master!$D$4,SUM(E261:M261),
IF($N$5=Master!$D$4,SUM(E261:N261),
IF($O$5=Master!$D$4,SUM(E261:O261),
IF($P$5=Master!$D$4,SUM(E261:P261),0))))))))))))</f>
        <v>1967059.2100000002</v>
      </c>
      <c r="V261" s="115"/>
    </row>
    <row r="262" spans="2:22" x14ac:dyDescent="0.2">
      <c r="B262" s="113"/>
      <c r="C262" s="166" t="s">
        <v>241</v>
      </c>
      <c r="D262" s="157" t="s">
        <v>463</v>
      </c>
      <c r="E262" s="119">
        <v>34106.83</v>
      </c>
      <c r="F262" s="119">
        <v>37959.55999999999</v>
      </c>
      <c r="G262" s="119">
        <v>42842.33</v>
      </c>
      <c r="H262" s="119">
        <v>57247.280000000013</v>
      </c>
      <c r="I262" s="119">
        <v>42518.46</v>
      </c>
      <c r="J262" s="119">
        <v>66639.010000000009</v>
      </c>
      <c r="K262" s="119">
        <v>114350.91</v>
      </c>
      <c r="L262" s="119">
        <v>38706.1</v>
      </c>
      <c r="M262" s="119">
        <v>49556.23</v>
      </c>
      <c r="N262" s="119">
        <v>45060.97</v>
      </c>
      <c r="O262" s="119">
        <v>61907.490000000005</v>
      </c>
      <c r="P262" s="119">
        <v>0</v>
      </c>
      <c r="Q262" s="119">
        <f t="shared" si="3"/>
        <v>590895.16999999993</v>
      </c>
      <c r="R262" s="115"/>
      <c r="S262" s="116"/>
      <c r="T262" s="113"/>
      <c r="U262" s="119">
        <f>IF($E$5=Master!$D$4,E262,
IF($F$5=Master!$D$4,SUM(E262:F262),
IF($G$5=Master!$D$4,SUM(E262:G262),
IF($H$5=Master!$D$4,SUM(E262:H262),
IF($I$5=Master!$D$4,SUM(E262:I262),
IF($J$5=Master!$D$4,SUM(E262:J262),
IF($K$5=Master!$D$4,SUM(E262:K262),
IF($L$5=Master!$D$4,SUM(E262:L262),
IF($M$5=Master!$D$4,SUM(E262:M262),
IF($N$5=Master!$D$4,SUM(E262:N262),
IF($O$5=Master!$D$4,SUM(E262:O262),
IF($P$5=Master!$D$4,SUM(E262:P262),0))))))))))))</f>
        <v>590895.16999999993</v>
      </c>
      <c r="V262" s="115"/>
    </row>
    <row r="263" spans="2:22" x14ac:dyDescent="0.2">
      <c r="B263" s="113"/>
      <c r="C263" s="166" t="s">
        <v>242</v>
      </c>
      <c r="D263" s="157" t="s">
        <v>464</v>
      </c>
      <c r="E263" s="119">
        <v>27979.63</v>
      </c>
      <c r="F263" s="119">
        <v>27979.63</v>
      </c>
      <c r="G263" s="119">
        <v>27979.63</v>
      </c>
      <c r="H263" s="119">
        <v>27979.63</v>
      </c>
      <c r="I263" s="119">
        <v>27979.63</v>
      </c>
      <c r="J263" s="119">
        <v>27979.63</v>
      </c>
      <c r="K263" s="119">
        <v>164252.73000000001</v>
      </c>
      <c r="L263" s="119">
        <v>76000.37</v>
      </c>
      <c r="M263" s="119">
        <v>20000</v>
      </c>
      <c r="N263" s="119">
        <v>30590</v>
      </c>
      <c r="O263" s="119">
        <v>30590</v>
      </c>
      <c r="P263" s="119">
        <v>0</v>
      </c>
      <c r="Q263" s="119">
        <f t="shared" si="3"/>
        <v>489310.88</v>
      </c>
      <c r="R263" s="115"/>
      <c r="S263" s="116"/>
      <c r="T263" s="113"/>
      <c r="U263" s="119">
        <f>IF($E$5=Master!$D$4,E263,
IF($F$5=Master!$D$4,SUM(E263:F263),
IF($G$5=Master!$D$4,SUM(E263:G263),
IF($H$5=Master!$D$4,SUM(E263:H263),
IF($I$5=Master!$D$4,SUM(E263:I263),
IF($J$5=Master!$D$4,SUM(E263:J263),
IF($K$5=Master!$D$4,SUM(E263:K263),
IF($L$5=Master!$D$4,SUM(E263:L263),
IF($M$5=Master!$D$4,SUM(E263:M263),
IF($N$5=Master!$D$4,SUM(E263:N263),
IF($O$5=Master!$D$4,SUM(E263:O263),
IF($P$5=Master!$D$4,SUM(E263:P263),0))))))))))))</f>
        <v>489310.88</v>
      </c>
      <c r="V263" s="115"/>
    </row>
    <row r="264" spans="2:22" x14ac:dyDescent="0.2">
      <c r="B264" s="113"/>
      <c r="C264" s="166" t="s">
        <v>243</v>
      </c>
      <c r="D264" s="157" t="s">
        <v>465</v>
      </c>
      <c r="E264" s="119">
        <v>11506.26</v>
      </c>
      <c r="F264" s="119">
        <v>16225.149999999996</v>
      </c>
      <c r="G264" s="119">
        <v>58922.229999999996</v>
      </c>
      <c r="H264" s="119">
        <v>36970.880000000005</v>
      </c>
      <c r="I264" s="119">
        <v>38193.42</v>
      </c>
      <c r="J264" s="119">
        <v>35802.28</v>
      </c>
      <c r="K264" s="119">
        <v>38496.94</v>
      </c>
      <c r="L264" s="119">
        <v>45401.89</v>
      </c>
      <c r="M264" s="119">
        <v>30898.780000000002</v>
      </c>
      <c r="N264" s="119">
        <v>29437.530000000002</v>
      </c>
      <c r="O264" s="119">
        <v>29306.730000000003</v>
      </c>
      <c r="P264" s="119">
        <v>0</v>
      </c>
      <c r="Q264" s="119">
        <f t="shared" ref="Q264:Q290" si="4">SUM(E264:P264)</f>
        <v>371162.09</v>
      </c>
      <c r="R264" s="115"/>
      <c r="S264" s="116"/>
      <c r="T264" s="113"/>
      <c r="U264" s="119">
        <f>IF($E$5=Master!$D$4,E264,
IF($F$5=Master!$D$4,SUM(E264:F264),
IF($G$5=Master!$D$4,SUM(E264:G264),
IF($H$5=Master!$D$4,SUM(E264:H264),
IF($I$5=Master!$D$4,SUM(E264:I264),
IF($J$5=Master!$D$4,SUM(E264:J264),
IF($K$5=Master!$D$4,SUM(E264:K264),
IF($L$5=Master!$D$4,SUM(E264:L264),
IF($M$5=Master!$D$4,SUM(E264:M264),
IF($N$5=Master!$D$4,SUM(E264:N264),
IF($O$5=Master!$D$4,SUM(E264:O264),
IF($P$5=Master!$D$4,SUM(E264:P264),0))))))))))))</f>
        <v>371162.09</v>
      </c>
      <c r="V264" s="115"/>
    </row>
    <row r="265" spans="2:22" x14ac:dyDescent="0.2">
      <c r="B265" s="113"/>
      <c r="C265" s="166" t="s">
        <v>244</v>
      </c>
      <c r="D265" s="157" t="s">
        <v>466</v>
      </c>
      <c r="E265" s="119">
        <v>0</v>
      </c>
      <c r="F265" s="119">
        <v>0</v>
      </c>
      <c r="G265" s="119">
        <v>0</v>
      </c>
      <c r="H265" s="119">
        <v>0</v>
      </c>
      <c r="I265" s="119">
        <v>0</v>
      </c>
      <c r="J265" s="119">
        <v>0</v>
      </c>
      <c r="K265" s="119">
        <v>0</v>
      </c>
      <c r="L265" s="119">
        <v>126644.82</v>
      </c>
      <c r="M265" s="119">
        <v>209416.54</v>
      </c>
      <c r="N265" s="119">
        <v>578555.98</v>
      </c>
      <c r="O265" s="119">
        <v>0</v>
      </c>
      <c r="P265" s="119">
        <v>0</v>
      </c>
      <c r="Q265" s="119">
        <f t="shared" si="4"/>
        <v>914617.34</v>
      </c>
      <c r="R265" s="115"/>
      <c r="S265" s="116"/>
      <c r="T265" s="113"/>
      <c r="U265" s="119">
        <f>IF($E$5=Master!$D$4,E265,
IF($F$5=Master!$D$4,SUM(E265:F265),
IF($G$5=Master!$D$4,SUM(E265:G265),
IF($H$5=Master!$D$4,SUM(E265:H265),
IF($I$5=Master!$D$4,SUM(E265:I265),
IF($J$5=Master!$D$4,SUM(E265:J265),
IF($K$5=Master!$D$4,SUM(E265:K265),
IF($L$5=Master!$D$4,SUM(E265:L265),
IF($M$5=Master!$D$4,SUM(E265:M265),
IF($N$5=Master!$D$4,SUM(E265:N265),
IF($O$5=Master!$D$4,SUM(E265:O265),
IF($P$5=Master!$D$4,SUM(E265:P265),0))))))))))))</f>
        <v>914617.34</v>
      </c>
      <c r="V265" s="115"/>
    </row>
    <row r="266" spans="2:22" x14ac:dyDescent="0.2">
      <c r="B266" s="113"/>
      <c r="C266" s="166" t="s">
        <v>245</v>
      </c>
      <c r="D266" s="157" t="s">
        <v>467</v>
      </c>
      <c r="E266" s="119">
        <v>4962.8499999999995</v>
      </c>
      <c r="F266" s="119">
        <v>5026.2599999999993</v>
      </c>
      <c r="G266" s="119">
        <v>6481.0700000000006</v>
      </c>
      <c r="H266" s="119">
        <v>5612.56</v>
      </c>
      <c r="I266" s="119">
        <v>4793.7699999999995</v>
      </c>
      <c r="J266" s="119">
        <v>5656.5299999999988</v>
      </c>
      <c r="K266" s="119">
        <v>6297.0300000000007</v>
      </c>
      <c r="L266" s="119">
        <v>6768.1500000000015</v>
      </c>
      <c r="M266" s="119">
        <v>6009.7800000000007</v>
      </c>
      <c r="N266" s="119">
        <v>8701.9700000000012</v>
      </c>
      <c r="O266" s="119">
        <v>5577.3900000000012</v>
      </c>
      <c r="P266" s="119">
        <v>0</v>
      </c>
      <c r="Q266" s="119">
        <f t="shared" si="4"/>
        <v>65887.360000000001</v>
      </c>
      <c r="R266" s="115"/>
      <c r="S266" s="116"/>
      <c r="T266" s="113"/>
      <c r="U266" s="119">
        <f>IF($E$5=Master!$D$4,E266,
IF($F$5=Master!$D$4,SUM(E266:F266),
IF($G$5=Master!$D$4,SUM(E266:G266),
IF($H$5=Master!$D$4,SUM(E266:H266),
IF($I$5=Master!$D$4,SUM(E266:I266),
IF($J$5=Master!$D$4,SUM(E266:J266),
IF($K$5=Master!$D$4,SUM(E266:K266),
IF($L$5=Master!$D$4,SUM(E266:L266),
IF($M$5=Master!$D$4,SUM(E266:M266),
IF($N$5=Master!$D$4,SUM(E266:N266),
IF($O$5=Master!$D$4,SUM(E266:O266),
IF($P$5=Master!$D$4,SUM(E266:P266),0))))))))))))</f>
        <v>65887.360000000001</v>
      </c>
      <c r="V266" s="115"/>
    </row>
    <row r="267" spans="2:22" x14ac:dyDescent="0.2">
      <c r="B267" s="113"/>
      <c r="C267" s="166" t="s">
        <v>246</v>
      </c>
      <c r="D267" s="157" t="s">
        <v>457</v>
      </c>
      <c r="E267" s="119">
        <v>63049.160000000011</v>
      </c>
      <c r="F267" s="119">
        <v>155929.49000000002</v>
      </c>
      <c r="G267" s="119">
        <v>120071.82999999999</v>
      </c>
      <c r="H267" s="119">
        <v>100954.43000000001</v>
      </c>
      <c r="I267" s="119">
        <v>115682.18000000004</v>
      </c>
      <c r="J267" s="119">
        <v>116987</v>
      </c>
      <c r="K267" s="119">
        <v>118434.98000000003</v>
      </c>
      <c r="L267" s="119">
        <v>105419.05000000002</v>
      </c>
      <c r="M267" s="119">
        <v>103924.67000000001</v>
      </c>
      <c r="N267" s="119">
        <v>175455.98</v>
      </c>
      <c r="O267" s="119">
        <v>218661.5</v>
      </c>
      <c r="P267" s="119">
        <v>0</v>
      </c>
      <c r="Q267" s="119">
        <f t="shared" si="4"/>
        <v>1394570.27</v>
      </c>
      <c r="R267" s="115"/>
      <c r="S267" s="116"/>
      <c r="T267" s="113"/>
      <c r="U267" s="119">
        <f>IF($E$5=Master!$D$4,E267,
IF($F$5=Master!$D$4,SUM(E267:F267),
IF($G$5=Master!$D$4,SUM(E267:G267),
IF($H$5=Master!$D$4,SUM(E267:H267),
IF($I$5=Master!$D$4,SUM(E267:I267),
IF($J$5=Master!$D$4,SUM(E267:J267),
IF($K$5=Master!$D$4,SUM(E267:K267),
IF($L$5=Master!$D$4,SUM(E267:L267),
IF($M$5=Master!$D$4,SUM(E267:M267),
IF($N$5=Master!$D$4,SUM(E267:N267),
IF($O$5=Master!$D$4,SUM(E267:O267),
IF($P$5=Master!$D$4,SUM(E267:P267),0))))))))))))</f>
        <v>1394570.27</v>
      </c>
      <c r="V267" s="115"/>
    </row>
    <row r="268" spans="2:22" x14ac:dyDescent="0.2">
      <c r="B268" s="113"/>
      <c r="C268" s="166" t="s">
        <v>247</v>
      </c>
      <c r="D268" s="157" t="s">
        <v>468</v>
      </c>
      <c r="E268" s="119">
        <v>0</v>
      </c>
      <c r="F268" s="119">
        <v>5260.67</v>
      </c>
      <c r="G268" s="119">
        <v>38594</v>
      </c>
      <c r="H268" s="119">
        <v>33333.33</v>
      </c>
      <c r="I268" s="119">
        <v>61406.01</v>
      </c>
      <c r="J268" s="119">
        <v>33333.33</v>
      </c>
      <c r="K268" s="119">
        <v>33333.33</v>
      </c>
      <c r="L268" s="119">
        <v>0</v>
      </c>
      <c r="M268" s="119">
        <v>91229.06</v>
      </c>
      <c r="N268" s="119">
        <v>45614.53</v>
      </c>
      <c r="O268" s="119">
        <v>12281.21</v>
      </c>
      <c r="P268" s="119">
        <v>0</v>
      </c>
      <c r="Q268" s="119">
        <f t="shared" si="4"/>
        <v>354385.47000000003</v>
      </c>
      <c r="R268" s="115"/>
      <c r="S268" s="116"/>
      <c r="T268" s="113"/>
      <c r="U268" s="119">
        <f>IF($E$5=Master!$D$4,E268,
IF($F$5=Master!$D$4,SUM(E268:F268),
IF($G$5=Master!$D$4,SUM(E268:G268),
IF($H$5=Master!$D$4,SUM(E268:H268),
IF($I$5=Master!$D$4,SUM(E268:I268),
IF($J$5=Master!$D$4,SUM(E268:J268),
IF($K$5=Master!$D$4,SUM(E268:K268),
IF($L$5=Master!$D$4,SUM(E268:L268),
IF($M$5=Master!$D$4,SUM(E268:M268),
IF($N$5=Master!$D$4,SUM(E268:N268),
IF($O$5=Master!$D$4,SUM(E268:O268),
IF($P$5=Master!$D$4,SUM(E268:P268),0))))))))))))</f>
        <v>354385.47000000003</v>
      </c>
      <c r="V268" s="115"/>
    </row>
    <row r="269" spans="2:22" x14ac:dyDescent="0.2">
      <c r="B269" s="113"/>
      <c r="C269" s="166" t="s">
        <v>248</v>
      </c>
      <c r="D269" s="157" t="s">
        <v>469</v>
      </c>
      <c r="E269" s="119">
        <v>0</v>
      </c>
      <c r="F269" s="119">
        <v>376167.12</v>
      </c>
      <c r="G269" s="119">
        <v>213057.11</v>
      </c>
      <c r="H269" s="119">
        <v>8544.15</v>
      </c>
      <c r="I269" s="119">
        <v>15756.7</v>
      </c>
      <c r="J269" s="119">
        <v>4197.4699999999993</v>
      </c>
      <c r="K269" s="119">
        <v>72253.08</v>
      </c>
      <c r="L269" s="119">
        <v>26383.980000000003</v>
      </c>
      <c r="M269" s="119">
        <v>446315.04</v>
      </c>
      <c r="N269" s="119">
        <v>67727.83</v>
      </c>
      <c r="O269" s="119">
        <v>28679.629999999997</v>
      </c>
      <c r="P269" s="119">
        <v>0</v>
      </c>
      <c r="Q269" s="119">
        <f t="shared" si="4"/>
        <v>1259082.1099999999</v>
      </c>
      <c r="R269" s="115"/>
      <c r="S269" s="116"/>
      <c r="T269" s="113"/>
      <c r="U269" s="119">
        <f>IF($E$5=Master!$D$4,E269,
IF($F$5=Master!$D$4,SUM(E269:F269),
IF($G$5=Master!$D$4,SUM(E269:G269),
IF($H$5=Master!$D$4,SUM(E269:H269),
IF($I$5=Master!$D$4,SUM(E269:I269),
IF($J$5=Master!$D$4,SUM(E269:J269),
IF($K$5=Master!$D$4,SUM(E269:K269),
IF($L$5=Master!$D$4,SUM(E269:L269),
IF($M$5=Master!$D$4,SUM(E269:M269),
IF($N$5=Master!$D$4,SUM(E269:N269),
IF($O$5=Master!$D$4,SUM(E269:O269),
IF($P$5=Master!$D$4,SUM(E269:P269),0))))))))))))</f>
        <v>1259082.1099999999</v>
      </c>
      <c r="V269" s="115"/>
    </row>
    <row r="270" spans="2:22" x14ac:dyDescent="0.2">
      <c r="B270" s="113"/>
      <c r="C270" s="166" t="s">
        <v>249</v>
      </c>
      <c r="D270" s="157" t="s">
        <v>470</v>
      </c>
      <c r="E270" s="119">
        <v>13227834.550000003</v>
      </c>
      <c r="F270" s="119">
        <v>15268692.500000006</v>
      </c>
      <c r="G270" s="119">
        <v>19226864.550000004</v>
      </c>
      <c r="H270" s="119">
        <v>18630682.479999997</v>
      </c>
      <c r="I270" s="119">
        <v>14844277.74</v>
      </c>
      <c r="J270" s="119">
        <v>19206800.589999996</v>
      </c>
      <c r="K270" s="119">
        <v>17212338.449999999</v>
      </c>
      <c r="L270" s="119">
        <v>17237209.59</v>
      </c>
      <c r="M270" s="119">
        <v>18396599.409999993</v>
      </c>
      <c r="N270" s="119">
        <v>18676085.920000002</v>
      </c>
      <c r="O270" s="119">
        <v>17838909.740000002</v>
      </c>
      <c r="P270" s="119">
        <v>0</v>
      </c>
      <c r="Q270" s="119">
        <f t="shared" si="4"/>
        <v>189766295.51999998</v>
      </c>
      <c r="R270" s="115"/>
      <c r="S270" s="116"/>
      <c r="T270" s="113"/>
      <c r="U270" s="119">
        <f>IF($E$5=Master!$D$4,E270,
IF($F$5=Master!$D$4,SUM(E270:F270),
IF($G$5=Master!$D$4,SUM(E270:G270),
IF($H$5=Master!$D$4,SUM(E270:H270),
IF($I$5=Master!$D$4,SUM(E270:I270),
IF($J$5=Master!$D$4,SUM(E270:J270),
IF($K$5=Master!$D$4,SUM(E270:K270),
IF($L$5=Master!$D$4,SUM(E270:L270),
IF($M$5=Master!$D$4,SUM(E270:M270),
IF($N$5=Master!$D$4,SUM(E270:N270),
IF($O$5=Master!$D$4,SUM(E270:O270),
IF($P$5=Master!$D$4,SUM(E270:P270),0))))))))))))</f>
        <v>189766295.51999998</v>
      </c>
      <c r="V270" s="115"/>
    </row>
    <row r="271" spans="2:22" x14ac:dyDescent="0.2">
      <c r="B271" s="113"/>
      <c r="C271" s="166" t="s">
        <v>250</v>
      </c>
      <c r="D271" s="157" t="s">
        <v>471</v>
      </c>
      <c r="E271" s="119">
        <v>0</v>
      </c>
      <c r="F271" s="119">
        <v>4643689.5199999996</v>
      </c>
      <c r="G271" s="119">
        <v>4752594.16</v>
      </c>
      <c r="H271" s="119">
        <v>3139695.9399999995</v>
      </c>
      <c r="I271" s="119">
        <v>3853509.3000000003</v>
      </c>
      <c r="J271" s="119">
        <v>4467015.38</v>
      </c>
      <c r="K271" s="119">
        <v>3965101.8999999994</v>
      </c>
      <c r="L271" s="119">
        <v>4581444.5099999988</v>
      </c>
      <c r="M271" s="119">
        <v>4636531.63</v>
      </c>
      <c r="N271" s="119">
        <v>4588553.3899999997</v>
      </c>
      <c r="O271" s="119">
        <v>4106749.81</v>
      </c>
      <c r="P271" s="119">
        <v>0</v>
      </c>
      <c r="Q271" s="119">
        <f t="shared" si="4"/>
        <v>42734885.539999999</v>
      </c>
      <c r="R271" s="115"/>
      <c r="S271" s="116"/>
      <c r="T271" s="113"/>
      <c r="U271" s="119">
        <f>IF($E$5=Master!$D$4,E271,
IF($F$5=Master!$D$4,SUM(E271:F271),
IF($G$5=Master!$D$4,SUM(E271:G271),
IF($H$5=Master!$D$4,SUM(E271:H271),
IF($I$5=Master!$D$4,SUM(E271:I271),
IF($J$5=Master!$D$4,SUM(E271:J271),
IF($K$5=Master!$D$4,SUM(E271:K271),
IF($L$5=Master!$D$4,SUM(E271:L271),
IF($M$5=Master!$D$4,SUM(E271:M271),
IF($N$5=Master!$D$4,SUM(E271:N271),
IF($O$5=Master!$D$4,SUM(E271:O271),
IF($P$5=Master!$D$4,SUM(E271:P271),0))))))))))))</f>
        <v>42734885.539999999</v>
      </c>
      <c r="V271" s="115"/>
    </row>
    <row r="272" spans="2:22" x14ac:dyDescent="0.2">
      <c r="B272" s="113"/>
      <c r="C272" s="166" t="s">
        <v>251</v>
      </c>
      <c r="D272" s="157" t="s">
        <v>472</v>
      </c>
      <c r="E272" s="119">
        <v>230867.4</v>
      </c>
      <c r="F272" s="119">
        <v>339898.16</v>
      </c>
      <c r="G272" s="119">
        <v>388043.96999999991</v>
      </c>
      <c r="H272" s="119">
        <v>503387.11</v>
      </c>
      <c r="I272" s="119">
        <v>398505.24</v>
      </c>
      <c r="J272" s="119">
        <v>359023.45</v>
      </c>
      <c r="K272" s="119">
        <v>1625315.3099999994</v>
      </c>
      <c r="L272" s="119">
        <v>742328.69000000018</v>
      </c>
      <c r="M272" s="119">
        <v>417673.82999999996</v>
      </c>
      <c r="N272" s="119">
        <v>408384.89999999997</v>
      </c>
      <c r="O272" s="119">
        <v>335538.20000000007</v>
      </c>
      <c r="P272" s="119">
        <v>0</v>
      </c>
      <c r="Q272" s="119">
        <f t="shared" si="4"/>
        <v>5748966.2599999998</v>
      </c>
      <c r="R272" s="115"/>
      <c r="S272" s="116"/>
      <c r="T272" s="113"/>
      <c r="U272" s="119">
        <f>IF($E$5=Master!$D$4,E272,
IF($F$5=Master!$D$4,SUM(E272:F272),
IF($G$5=Master!$D$4,SUM(E272:G272),
IF($H$5=Master!$D$4,SUM(E272:H272),
IF($I$5=Master!$D$4,SUM(E272:I272),
IF($J$5=Master!$D$4,SUM(E272:J272),
IF($K$5=Master!$D$4,SUM(E272:K272),
IF($L$5=Master!$D$4,SUM(E272:L272),
IF($M$5=Master!$D$4,SUM(E272:M272),
IF($N$5=Master!$D$4,SUM(E272:N272),
IF($O$5=Master!$D$4,SUM(E272:O272),
IF($P$5=Master!$D$4,SUM(E272:P272),0))))))))))))</f>
        <v>5748966.2599999998</v>
      </c>
      <c r="V272" s="115"/>
    </row>
    <row r="273" spans="2:22" x14ac:dyDescent="0.2">
      <c r="B273" s="113"/>
      <c r="C273" s="166" t="s">
        <v>252</v>
      </c>
      <c r="D273" s="157" t="s">
        <v>473</v>
      </c>
      <c r="E273" s="119">
        <v>370332.51000000007</v>
      </c>
      <c r="F273" s="119">
        <v>362593.56</v>
      </c>
      <c r="G273" s="119">
        <v>636588.85000000009</v>
      </c>
      <c r="H273" s="119">
        <v>514318.29</v>
      </c>
      <c r="I273" s="119">
        <v>408138.71999999991</v>
      </c>
      <c r="J273" s="119">
        <v>795641.12</v>
      </c>
      <c r="K273" s="119">
        <v>818128.08</v>
      </c>
      <c r="L273" s="119">
        <v>358758.07999999996</v>
      </c>
      <c r="M273" s="119">
        <v>707693.09000000008</v>
      </c>
      <c r="N273" s="119">
        <v>499544.58</v>
      </c>
      <c r="O273" s="119">
        <v>727063.01</v>
      </c>
      <c r="P273" s="119">
        <v>0</v>
      </c>
      <c r="Q273" s="119">
        <f t="shared" si="4"/>
        <v>6198799.8899999997</v>
      </c>
      <c r="R273" s="115"/>
      <c r="S273" s="116"/>
      <c r="T273" s="113"/>
      <c r="U273" s="119">
        <f>IF($E$5=Master!$D$4,E273,
IF($F$5=Master!$D$4,SUM(E273:F273),
IF($G$5=Master!$D$4,SUM(E273:G273),
IF($H$5=Master!$D$4,SUM(E273:H273),
IF($I$5=Master!$D$4,SUM(E273:I273),
IF($J$5=Master!$D$4,SUM(E273:J273),
IF($K$5=Master!$D$4,SUM(E273:K273),
IF($L$5=Master!$D$4,SUM(E273:L273),
IF($M$5=Master!$D$4,SUM(E273:M273),
IF($N$5=Master!$D$4,SUM(E273:N273),
IF($O$5=Master!$D$4,SUM(E273:O273),
IF($P$5=Master!$D$4,SUM(E273:P273),0))))))))))))</f>
        <v>6198799.8899999997</v>
      </c>
      <c r="V273" s="115"/>
    </row>
    <row r="274" spans="2:22" ht="25.5" x14ac:dyDescent="0.2">
      <c r="B274" s="113"/>
      <c r="C274" s="166" t="s">
        <v>550</v>
      </c>
      <c r="D274" s="157" t="s">
        <v>551</v>
      </c>
      <c r="E274" s="119">
        <v>660992.79</v>
      </c>
      <c r="F274" s="119">
        <v>16069688.1</v>
      </c>
      <c r="G274" s="119">
        <v>21052206.229999997</v>
      </c>
      <c r="H274" s="119">
        <v>12977283.48</v>
      </c>
      <c r="I274" s="119">
        <v>28392919.919999998</v>
      </c>
      <c r="J274" s="119">
        <v>15193507.73</v>
      </c>
      <c r="K274" s="119">
        <v>3031530.1399999992</v>
      </c>
      <c r="L274" s="119">
        <v>15388176.59</v>
      </c>
      <c r="M274" s="119">
        <v>17311514.469999999</v>
      </c>
      <c r="N274" s="119">
        <v>15641769.610000001</v>
      </c>
      <c r="O274" s="119">
        <v>16323288.5</v>
      </c>
      <c r="P274" s="119">
        <v>0</v>
      </c>
      <c r="Q274" s="119">
        <f t="shared" si="4"/>
        <v>162042877.56</v>
      </c>
      <c r="R274" s="115"/>
      <c r="S274" s="116"/>
      <c r="T274" s="113"/>
      <c r="U274" s="119">
        <f>IF($E$5=Master!$D$4,E274,
IF($F$5=Master!$D$4,SUM(E274:F274),
IF($G$5=Master!$D$4,SUM(E274:G274),
IF($H$5=Master!$D$4,SUM(E274:H274),
IF($I$5=Master!$D$4,SUM(E274:I274),
IF($J$5=Master!$D$4,SUM(E274:J274),
IF($K$5=Master!$D$4,SUM(E274:K274),
IF($L$5=Master!$D$4,SUM(E274:L274),
IF($M$5=Master!$D$4,SUM(E274:M274),
IF($N$5=Master!$D$4,SUM(E274:N274),
IF($O$5=Master!$D$4,SUM(E274:O274),
IF($P$5=Master!$D$4,SUM(E274:P274),0))))))))))))</f>
        <v>162042877.56</v>
      </c>
      <c r="V274" s="115"/>
    </row>
    <row r="275" spans="2:22" x14ac:dyDescent="0.2">
      <c r="B275" s="113"/>
      <c r="C275" s="166" t="s">
        <v>253</v>
      </c>
      <c r="D275" s="157" t="s">
        <v>474</v>
      </c>
      <c r="E275" s="119">
        <v>0</v>
      </c>
      <c r="F275" s="119">
        <v>29139.43</v>
      </c>
      <c r="G275" s="119">
        <v>369150.98</v>
      </c>
      <c r="H275" s="119">
        <v>287115.84999999998</v>
      </c>
      <c r="I275" s="119">
        <v>13852.93</v>
      </c>
      <c r="J275" s="119">
        <v>146400</v>
      </c>
      <c r="K275" s="119">
        <v>90544.3</v>
      </c>
      <c r="L275" s="119">
        <v>933301.29</v>
      </c>
      <c r="M275" s="119">
        <v>4152657.39</v>
      </c>
      <c r="N275" s="119">
        <v>187663.55</v>
      </c>
      <c r="O275" s="119">
        <v>252301.41</v>
      </c>
      <c r="P275" s="119">
        <v>0</v>
      </c>
      <c r="Q275" s="119">
        <f t="shared" si="4"/>
        <v>6462127.1299999999</v>
      </c>
      <c r="R275" s="115"/>
      <c r="S275" s="116"/>
      <c r="T275" s="113"/>
      <c r="U275" s="119">
        <f>IF($E$5=Master!$D$4,E275,
IF($F$5=Master!$D$4,SUM(E275:F275),
IF($G$5=Master!$D$4,SUM(E275:G275),
IF($H$5=Master!$D$4,SUM(E275:H275),
IF($I$5=Master!$D$4,SUM(E275:I275),
IF($J$5=Master!$D$4,SUM(E275:J275),
IF($K$5=Master!$D$4,SUM(E275:K275),
IF($L$5=Master!$D$4,SUM(E275:L275),
IF($M$5=Master!$D$4,SUM(E275:M275),
IF($N$5=Master!$D$4,SUM(E275:N275),
IF($O$5=Master!$D$4,SUM(E275:O275),
IF($P$5=Master!$D$4,SUM(E275:P275),0))))))))))))</f>
        <v>6462127.1299999999</v>
      </c>
      <c r="V275" s="115"/>
    </row>
    <row r="276" spans="2:22" x14ac:dyDescent="0.2">
      <c r="B276" s="113"/>
      <c r="C276" s="166" t="s">
        <v>254</v>
      </c>
      <c r="D276" s="157" t="s">
        <v>475</v>
      </c>
      <c r="E276" s="119">
        <v>0</v>
      </c>
      <c r="F276" s="119">
        <v>172662.35</v>
      </c>
      <c r="G276" s="119">
        <v>481641.06</v>
      </c>
      <c r="H276" s="119">
        <v>0</v>
      </c>
      <c r="I276" s="119">
        <v>0</v>
      </c>
      <c r="J276" s="119">
        <v>378077.32</v>
      </c>
      <c r="K276" s="119">
        <v>253818.44</v>
      </c>
      <c r="L276" s="119">
        <v>447250.05</v>
      </c>
      <c r="M276" s="119">
        <v>235004.88</v>
      </c>
      <c r="N276" s="119">
        <v>2397.9699999999998</v>
      </c>
      <c r="O276" s="119">
        <v>0</v>
      </c>
      <c r="P276" s="119">
        <v>0</v>
      </c>
      <c r="Q276" s="119">
        <f t="shared" si="4"/>
        <v>1970852.07</v>
      </c>
      <c r="R276" s="115"/>
      <c r="S276" s="116"/>
      <c r="T276" s="113"/>
      <c r="U276" s="119">
        <f>IF($E$5=Master!$D$4,E276,
IF($F$5=Master!$D$4,SUM(E276:F276),
IF($G$5=Master!$D$4,SUM(E276:G276),
IF($H$5=Master!$D$4,SUM(E276:H276),
IF($I$5=Master!$D$4,SUM(E276:I276),
IF($J$5=Master!$D$4,SUM(E276:J276),
IF($K$5=Master!$D$4,SUM(E276:K276),
IF($L$5=Master!$D$4,SUM(E276:L276),
IF($M$5=Master!$D$4,SUM(E276:M276),
IF($N$5=Master!$D$4,SUM(E276:N276),
IF($O$5=Master!$D$4,SUM(E276:O276),
IF($P$5=Master!$D$4,SUM(E276:P276),0))))))))))))</f>
        <v>1970852.07</v>
      </c>
      <c r="V276" s="115"/>
    </row>
    <row r="277" spans="2:22" x14ac:dyDescent="0.2">
      <c r="B277" s="113"/>
      <c r="C277" s="166" t="s">
        <v>255</v>
      </c>
      <c r="D277" s="157" t="s">
        <v>476</v>
      </c>
      <c r="E277" s="119">
        <v>151436.94</v>
      </c>
      <c r="F277" s="119">
        <v>168926.11</v>
      </c>
      <c r="G277" s="119">
        <v>234285.91999999998</v>
      </c>
      <c r="H277" s="119">
        <v>214488.98999999996</v>
      </c>
      <c r="I277" s="119">
        <v>197492.62000000002</v>
      </c>
      <c r="J277" s="119">
        <v>214404.99000000002</v>
      </c>
      <c r="K277" s="119">
        <v>229218.13</v>
      </c>
      <c r="L277" s="119">
        <v>183045.5</v>
      </c>
      <c r="M277" s="119">
        <v>208718.48000000004</v>
      </c>
      <c r="N277" s="119">
        <v>282377.71999999997</v>
      </c>
      <c r="O277" s="119">
        <v>239663.26</v>
      </c>
      <c r="P277" s="119">
        <v>0</v>
      </c>
      <c r="Q277" s="119">
        <f t="shared" si="4"/>
        <v>2324058.66</v>
      </c>
      <c r="R277" s="115"/>
      <c r="S277" s="116"/>
      <c r="T277" s="113"/>
      <c r="U277" s="119">
        <f>IF($E$5=Master!$D$4,E277,
IF($F$5=Master!$D$4,SUM(E277:F277),
IF($G$5=Master!$D$4,SUM(E277:G277),
IF($H$5=Master!$D$4,SUM(E277:H277),
IF($I$5=Master!$D$4,SUM(E277:I277),
IF($J$5=Master!$D$4,SUM(E277:J277),
IF($K$5=Master!$D$4,SUM(E277:K277),
IF($L$5=Master!$D$4,SUM(E277:L277),
IF($M$5=Master!$D$4,SUM(E277:M277),
IF($N$5=Master!$D$4,SUM(E277:N277),
IF($O$5=Master!$D$4,SUM(E277:O277),
IF($P$5=Master!$D$4,SUM(E277:P277),0))))))))))))</f>
        <v>2324058.66</v>
      </c>
      <c r="V277" s="115"/>
    </row>
    <row r="278" spans="2:22" x14ac:dyDescent="0.2">
      <c r="B278" s="113"/>
      <c r="C278" s="166" t="s">
        <v>256</v>
      </c>
      <c r="D278" s="157" t="s">
        <v>477</v>
      </c>
      <c r="E278" s="119">
        <v>62931303.340000018</v>
      </c>
      <c r="F278" s="119">
        <v>65497529.849999987</v>
      </c>
      <c r="G278" s="119">
        <v>65458140.899999984</v>
      </c>
      <c r="H278" s="119">
        <v>65623487.380000003</v>
      </c>
      <c r="I278" s="119">
        <v>65646943.669999987</v>
      </c>
      <c r="J278" s="119">
        <v>66986411.460000001</v>
      </c>
      <c r="K278" s="119">
        <v>66789126.960000016</v>
      </c>
      <c r="L278" s="119">
        <v>66911161.069999993</v>
      </c>
      <c r="M278" s="119">
        <v>67160706.24000001</v>
      </c>
      <c r="N278" s="119">
        <v>67815727.029999986</v>
      </c>
      <c r="O278" s="119">
        <v>67918600.039999977</v>
      </c>
      <c r="P278" s="119">
        <v>0</v>
      </c>
      <c r="Q278" s="119">
        <f t="shared" si="4"/>
        <v>728739137.93999994</v>
      </c>
      <c r="R278" s="115"/>
      <c r="S278" s="116"/>
      <c r="T278" s="113"/>
      <c r="U278" s="119">
        <f>IF($E$5=Master!$D$4,E278,
IF($F$5=Master!$D$4,SUM(E278:F278),
IF($G$5=Master!$D$4,SUM(E278:G278),
IF($H$5=Master!$D$4,SUM(E278:H278),
IF($I$5=Master!$D$4,SUM(E278:I278),
IF($J$5=Master!$D$4,SUM(E278:J278),
IF($K$5=Master!$D$4,SUM(E278:K278),
IF($L$5=Master!$D$4,SUM(E278:L278),
IF($M$5=Master!$D$4,SUM(E278:M278),
IF($N$5=Master!$D$4,SUM(E278:N278),
IF($O$5=Master!$D$4,SUM(E278:O278),
IF($P$5=Master!$D$4,SUM(E278:P278),0))))))))))))</f>
        <v>728739137.93999994</v>
      </c>
      <c r="V278" s="115"/>
    </row>
    <row r="279" spans="2:22" x14ac:dyDescent="0.2">
      <c r="B279" s="113"/>
      <c r="C279" s="166" t="s">
        <v>257</v>
      </c>
      <c r="D279" s="157" t="s">
        <v>478</v>
      </c>
      <c r="E279" s="119">
        <v>0</v>
      </c>
      <c r="F279" s="119">
        <v>7600</v>
      </c>
      <c r="G279" s="119">
        <v>23300</v>
      </c>
      <c r="H279" s="119">
        <v>238300</v>
      </c>
      <c r="I279" s="119">
        <v>57500</v>
      </c>
      <c r="J279" s="119">
        <v>84200</v>
      </c>
      <c r="K279" s="119">
        <v>58450</v>
      </c>
      <c r="L279" s="119">
        <v>67900</v>
      </c>
      <c r="M279" s="119">
        <v>0</v>
      </c>
      <c r="N279" s="119">
        <v>165850</v>
      </c>
      <c r="O279" s="119">
        <v>0</v>
      </c>
      <c r="P279" s="119">
        <v>0</v>
      </c>
      <c r="Q279" s="119">
        <f t="shared" si="4"/>
        <v>703100</v>
      </c>
      <c r="R279" s="115"/>
      <c r="S279" s="116"/>
      <c r="T279" s="113"/>
      <c r="U279" s="119">
        <f>IF($E$5=Master!$D$4,E279,
IF($F$5=Master!$D$4,SUM(E279:F279),
IF($G$5=Master!$D$4,SUM(E279:G279),
IF($H$5=Master!$D$4,SUM(E279:H279),
IF($I$5=Master!$D$4,SUM(E279:I279),
IF($J$5=Master!$D$4,SUM(E279:J279),
IF($K$5=Master!$D$4,SUM(E279:K279),
IF($L$5=Master!$D$4,SUM(E279:L279),
IF($M$5=Master!$D$4,SUM(E279:M279),
IF($N$5=Master!$D$4,SUM(E279:N279),
IF($O$5=Master!$D$4,SUM(E279:O279),
IF($P$5=Master!$D$4,SUM(E279:P279),0))))))))))))</f>
        <v>703100</v>
      </c>
      <c r="V279" s="115"/>
    </row>
    <row r="280" spans="2:22" ht="25.5" x14ac:dyDescent="0.2">
      <c r="B280" s="113"/>
      <c r="C280" s="166" t="s">
        <v>258</v>
      </c>
      <c r="D280" s="157" t="s">
        <v>479</v>
      </c>
      <c r="E280" s="119">
        <v>217401.71000000002</v>
      </c>
      <c r="F280" s="119">
        <v>213837.15000000002</v>
      </c>
      <c r="G280" s="119">
        <v>288908.28999999992</v>
      </c>
      <c r="H280" s="119">
        <v>309656.94000000006</v>
      </c>
      <c r="I280" s="119">
        <v>291118.07000000007</v>
      </c>
      <c r="J280" s="119">
        <v>274444.30000000005</v>
      </c>
      <c r="K280" s="119">
        <v>305874.86</v>
      </c>
      <c r="L280" s="119">
        <v>266910.89999999991</v>
      </c>
      <c r="M280" s="119">
        <v>271073.12000000005</v>
      </c>
      <c r="N280" s="119">
        <v>306976.94999999995</v>
      </c>
      <c r="O280" s="119">
        <v>240065.28999999995</v>
      </c>
      <c r="P280" s="119">
        <v>0</v>
      </c>
      <c r="Q280" s="119">
        <f t="shared" si="4"/>
        <v>2986267.58</v>
      </c>
      <c r="R280" s="115"/>
      <c r="S280" s="116"/>
      <c r="T280" s="113"/>
      <c r="U280" s="119">
        <f>IF($E$5=Master!$D$4,E280,
IF($F$5=Master!$D$4,SUM(E280:F280),
IF($G$5=Master!$D$4,SUM(E280:G280),
IF($H$5=Master!$D$4,SUM(E280:H280),
IF($I$5=Master!$D$4,SUM(E280:I280),
IF($J$5=Master!$D$4,SUM(E280:J280),
IF($K$5=Master!$D$4,SUM(E280:K280),
IF($L$5=Master!$D$4,SUM(E280:L280),
IF($M$5=Master!$D$4,SUM(E280:M280),
IF($N$5=Master!$D$4,SUM(E280:N280),
IF($O$5=Master!$D$4,SUM(E280:O280),
IF($P$5=Master!$D$4,SUM(E280:P280),0))))))))))))</f>
        <v>2986267.58</v>
      </c>
      <c r="V280" s="115"/>
    </row>
    <row r="281" spans="2:22" x14ac:dyDescent="0.2">
      <c r="B281" s="113"/>
      <c r="C281" s="166" t="s">
        <v>259</v>
      </c>
      <c r="D281" s="157" t="s">
        <v>480</v>
      </c>
      <c r="E281" s="119">
        <v>37564.019999999997</v>
      </c>
      <c r="F281" s="119">
        <v>54864.94000000001</v>
      </c>
      <c r="G281" s="119">
        <v>26302.159999999996</v>
      </c>
      <c r="H281" s="119">
        <v>25865.609999999993</v>
      </c>
      <c r="I281" s="119">
        <v>27734.839999999989</v>
      </c>
      <c r="J281" s="119">
        <v>24846.94</v>
      </c>
      <c r="K281" s="119">
        <v>27324.349999999991</v>
      </c>
      <c r="L281" s="119">
        <v>26206.399999999998</v>
      </c>
      <c r="M281" s="119">
        <v>32911.489999999991</v>
      </c>
      <c r="N281" s="119">
        <v>25966.519999999993</v>
      </c>
      <c r="O281" s="119">
        <v>47327.210000000021</v>
      </c>
      <c r="P281" s="119">
        <v>0</v>
      </c>
      <c r="Q281" s="119">
        <f t="shared" si="4"/>
        <v>356914.48000000004</v>
      </c>
      <c r="R281" s="115"/>
      <c r="S281" s="116"/>
      <c r="T281" s="113"/>
      <c r="U281" s="119">
        <f>IF($E$5=Master!$D$4,E281,
IF($F$5=Master!$D$4,SUM(E281:F281),
IF($G$5=Master!$D$4,SUM(E281:G281),
IF($H$5=Master!$D$4,SUM(E281:H281),
IF($I$5=Master!$D$4,SUM(E281:I281),
IF($J$5=Master!$D$4,SUM(E281:J281),
IF($K$5=Master!$D$4,SUM(E281:K281),
IF($L$5=Master!$D$4,SUM(E281:L281),
IF($M$5=Master!$D$4,SUM(E281:M281),
IF($N$5=Master!$D$4,SUM(E281:N281),
IF($O$5=Master!$D$4,SUM(E281:O281),
IF($P$5=Master!$D$4,SUM(E281:P281),0))))))))))))</f>
        <v>356914.48000000004</v>
      </c>
      <c r="V281" s="115"/>
    </row>
    <row r="282" spans="2:22" x14ac:dyDescent="0.2">
      <c r="B282" s="113"/>
      <c r="C282" s="166" t="s">
        <v>260</v>
      </c>
      <c r="D282" s="157" t="s">
        <v>481</v>
      </c>
      <c r="E282" s="119">
        <v>1183338.3999999999</v>
      </c>
      <c r="F282" s="119">
        <v>1234315.2700000005</v>
      </c>
      <c r="G282" s="119">
        <v>1118110.8600000015</v>
      </c>
      <c r="H282" s="119">
        <v>1654287.6700000002</v>
      </c>
      <c r="I282" s="119">
        <v>1563280</v>
      </c>
      <c r="J282" s="119">
        <v>1518111.6799999997</v>
      </c>
      <c r="K282" s="119">
        <v>1532181.189999999</v>
      </c>
      <c r="L282" s="119">
        <v>1523732.1600000015</v>
      </c>
      <c r="M282" s="119">
        <v>1501229.1200000008</v>
      </c>
      <c r="N282" s="119">
        <v>1446052.6300000001</v>
      </c>
      <c r="O282" s="119">
        <v>1653734.5100000002</v>
      </c>
      <c r="P282" s="119">
        <v>0</v>
      </c>
      <c r="Q282" s="119">
        <f t="shared" si="4"/>
        <v>15928373.490000004</v>
      </c>
      <c r="R282" s="115"/>
      <c r="S282" s="116"/>
      <c r="T282" s="113"/>
      <c r="U282" s="119">
        <f>IF($E$5=Master!$D$4,E282,
IF($F$5=Master!$D$4,SUM(E282:F282),
IF($G$5=Master!$D$4,SUM(E282:G282),
IF($H$5=Master!$D$4,SUM(E282:H282),
IF($I$5=Master!$D$4,SUM(E282:I282),
IF($J$5=Master!$D$4,SUM(E282:J282),
IF($K$5=Master!$D$4,SUM(E282:K282),
IF($L$5=Master!$D$4,SUM(E282:L282),
IF($M$5=Master!$D$4,SUM(E282:M282),
IF($N$5=Master!$D$4,SUM(E282:N282),
IF($O$5=Master!$D$4,SUM(E282:O282),
IF($P$5=Master!$D$4,SUM(E282:P282),0))))))))))))</f>
        <v>15928373.490000004</v>
      </c>
      <c r="V282" s="115"/>
    </row>
    <row r="283" spans="2:22" x14ac:dyDescent="0.2">
      <c r="B283" s="113"/>
      <c r="C283" s="166" t="s">
        <v>261</v>
      </c>
      <c r="D283" s="157" t="s">
        <v>482</v>
      </c>
      <c r="E283" s="119">
        <v>19254195.610000003</v>
      </c>
      <c r="F283" s="119">
        <v>22474929.16</v>
      </c>
      <c r="G283" s="119">
        <v>22135330.160000004</v>
      </c>
      <c r="H283" s="119">
        <v>20827612.93</v>
      </c>
      <c r="I283" s="119">
        <v>20501819.98</v>
      </c>
      <c r="J283" s="119">
        <v>21320311.190000005</v>
      </c>
      <c r="K283" s="119">
        <v>22231267.440000001</v>
      </c>
      <c r="L283" s="119">
        <v>21410897.940000001</v>
      </c>
      <c r="M283" s="119">
        <v>20044278.900000002</v>
      </c>
      <c r="N283" s="119">
        <v>25289384.170000006</v>
      </c>
      <c r="O283" s="119">
        <v>21817970.780000001</v>
      </c>
      <c r="P283" s="119">
        <v>0</v>
      </c>
      <c r="Q283" s="119">
        <f t="shared" si="4"/>
        <v>237307998.26000005</v>
      </c>
      <c r="R283" s="115"/>
      <c r="S283" s="116"/>
      <c r="T283" s="113"/>
      <c r="U283" s="119">
        <f>IF($E$5=Master!$D$4,E283,
IF($F$5=Master!$D$4,SUM(E283:F283),
IF($G$5=Master!$D$4,SUM(E283:G283),
IF($H$5=Master!$D$4,SUM(E283:H283),
IF($I$5=Master!$D$4,SUM(E283:I283),
IF($J$5=Master!$D$4,SUM(E283:J283),
IF($K$5=Master!$D$4,SUM(E283:K283),
IF($L$5=Master!$D$4,SUM(E283:L283),
IF($M$5=Master!$D$4,SUM(E283:M283),
IF($N$5=Master!$D$4,SUM(E283:N283),
IF($O$5=Master!$D$4,SUM(E283:O283),
IF($P$5=Master!$D$4,SUM(E283:P283),0))))))))))))</f>
        <v>237307998.26000005</v>
      </c>
      <c r="V283" s="115"/>
    </row>
    <row r="284" spans="2:22" x14ac:dyDescent="0.2">
      <c r="B284" s="113"/>
      <c r="C284" s="166" t="s">
        <v>262</v>
      </c>
      <c r="D284" s="157" t="s">
        <v>483</v>
      </c>
      <c r="E284" s="119">
        <v>1456.37</v>
      </c>
      <c r="F284" s="119">
        <v>1484.5499999999997</v>
      </c>
      <c r="G284" s="119">
        <v>6156.37</v>
      </c>
      <c r="H284" s="119">
        <v>4900.9099999999989</v>
      </c>
      <c r="I284" s="119">
        <v>0</v>
      </c>
      <c r="J284" s="119">
        <v>5475.2000000000007</v>
      </c>
      <c r="K284" s="119">
        <v>8817.1899999999987</v>
      </c>
      <c r="L284" s="119">
        <v>1556.4099999999999</v>
      </c>
      <c r="M284" s="119">
        <v>7194.7</v>
      </c>
      <c r="N284" s="119">
        <v>3803.7100000000005</v>
      </c>
      <c r="O284" s="119">
        <v>6988.27</v>
      </c>
      <c r="P284" s="119">
        <v>0</v>
      </c>
      <c r="Q284" s="119">
        <f t="shared" si="4"/>
        <v>47833.679999999993</v>
      </c>
      <c r="R284" s="115"/>
      <c r="S284" s="116"/>
      <c r="T284" s="113"/>
      <c r="U284" s="119">
        <f>IF($E$5=Master!$D$4,E284,
IF($F$5=Master!$D$4,SUM(E284:F284),
IF($G$5=Master!$D$4,SUM(E284:G284),
IF($H$5=Master!$D$4,SUM(E284:H284),
IF($I$5=Master!$D$4,SUM(E284:I284),
IF($J$5=Master!$D$4,SUM(E284:J284),
IF($K$5=Master!$D$4,SUM(E284:K284),
IF($L$5=Master!$D$4,SUM(E284:L284),
IF($M$5=Master!$D$4,SUM(E284:M284),
IF($N$5=Master!$D$4,SUM(E284:N284),
IF($O$5=Master!$D$4,SUM(E284:O284),
IF($P$5=Master!$D$4,SUM(E284:P284),0))))))))))))</f>
        <v>47833.679999999993</v>
      </c>
      <c r="V284" s="115"/>
    </row>
    <row r="285" spans="2:22" x14ac:dyDescent="0.2">
      <c r="B285" s="113"/>
      <c r="C285" s="166" t="s">
        <v>263</v>
      </c>
      <c r="D285" s="157" t="s">
        <v>484</v>
      </c>
      <c r="E285" s="119">
        <v>20706.839999999997</v>
      </c>
      <c r="F285" s="119">
        <v>24070.320000000007</v>
      </c>
      <c r="G285" s="119">
        <v>32508.470000000005</v>
      </c>
      <c r="H285" s="119">
        <v>36822.109999999993</v>
      </c>
      <c r="I285" s="119">
        <v>40711.18</v>
      </c>
      <c r="J285" s="119">
        <v>37927.530000000006</v>
      </c>
      <c r="K285" s="119">
        <v>36434.080000000016</v>
      </c>
      <c r="L285" s="119">
        <v>26551.100000000006</v>
      </c>
      <c r="M285" s="119">
        <v>29711.829999999994</v>
      </c>
      <c r="N285" s="119">
        <v>36152.54</v>
      </c>
      <c r="O285" s="119">
        <v>46206.86</v>
      </c>
      <c r="P285" s="119">
        <v>0</v>
      </c>
      <c r="Q285" s="119">
        <f t="shared" si="4"/>
        <v>367802.86</v>
      </c>
      <c r="R285" s="115"/>
      <c r="S285" s="116"/>
      <c r="T285" s="113"/>
      <c r="U285" s="119">
        <f>IF($E$5=Master!$D$4,E285,
IF($F$5=Master!$D$4,SUM(E285:F285),
IF($G$5=Master!$D$4,SUM(E285:G285),
IF($H$5=Master!$D$4,SUM(E285:H285),
IF($I$5=Master!$D$4,SUM(E285:I285),
IF($J$5=Master!$D$4,SUM(E285:J285),
IF($K$5=Master!$D$4,SUM(E285:K285),
IF($L$5=Master!$D$4,SUM(E285:L285),
IF($M$5=Master!$D$4,SUM(E285:M285),
IF($N$5=Master!$D$4,SUM(E285:N285),
IF($O$5=Master!$D$4,SUM(E285:O285),
IF($P$5=Master!$D$4,SUM(E285:P285),0))))))))))))</f>
        <v>367802.86</v>
      </c>
      <c r="V285" s="115"/>
    </row>
    <row r="286" spans="2:22" x14ac:dyDescent="0.2">
      <c r="B286" s="113"/>
      <c r="C286" s="166" t="s">
        <v>587</v>
      </c>
      <c r="D286" s="157" t="s">
        <v>612</v>
      </c>
      <c r="E286" s="119">
        <v>0</v>
      </c>
      <c r="F286" s="119">
        <v>0</v>
      </c>
      <c r="G286" s="119">
        <v>0</v>
      </c>
      <c r="H286" s="119">
        <v>0</v>
      </c>
      <c r="I286" s="119">
        <v>0</v>
      </c>
      <c r="J286" s="119">
        <v>0</v>
      </c>
      <c r="K286" s="119">
        <v>0</v>
      </c>
      <c r="L286" s="119">
        <v>0</v>
      </c>
      <c r="M286" s="119">
        <v>0</v>
      </c>
      <c r="N286" s="119">
        <v>0</v>
      </c>
      <c r="O286" s="119">
        <v>0</v>
      </c>
      <c r="P286" s="119">
        <v>0</v>
      </c>
      <c r="Q286" s="119">
        <f t="shared" si="4"/>
        <v>0</v>
      </c>
      <c r="R286" s="115"/>
      <c r="S286" s="116"/>
      <c r="T286" s="113"/>
      <c r="U286" s="119">
        <f>IF($E$5=Master!$D$4,E286,
IF($F$5=Master!$D$4,SUM(E286:F286),
IF($G$5=Master!$D$4,SUM(E286:G286),
IF($H$5=Master!$D$4,SUM(E286:H286),
IF($I$5=Master!$D$4,SUM(E286:I286),
IF($J$5=Master!$D$4,SUM(E286:J286),
IF($K$5=Master!$D$4,SUM(E286:K286),
IF($L$5=Master!$D$4,SUM(E286:L286),
IF($M$5=Master!$D$4,SUM(E286:M286),
IF($N$5=Master!$D$4,SUM(E286:N286),
IF($O$5=Master!$D$4,SUM(E286:O286),
IF($P$5=Master!$D$4,SUM(E286:P286),0))))))))))))</f>
        <v>0</v>
      </c>
      <c r="V286" s="115"/>
    </row>
    <row r="287" spans="2:22" x14ac:dyDescent="0.2">
      <c r="B287" s="113"/>
      <c r="C287" s="166" t="s">
        <v>264</v>
      </c>
      <c r="D287" s="157" t="s">
        <v>485</v>
      </c>
      <c r="E287" s="119">
        <v>21771.05</v>
      </c>
      <c r="F287" s="119">
        <v>62028.7</v>
      </c>
      <c r="G287" s="119">
        <v>484</v>
      </c>
      <c r="H287" s="119">
        <v>230579.96</v>
      </c>
      <c r="I287" s="119">
        <v>215480.18</v>
      </c>
      <c r="J287" s="119">
        <v>3420.84</v>
      </c>
      <c r="K287" s="119">
        <v>0</v>
      </c>
      <c r="L287" s="119">
        <v>401858.63</v>
      </c>
      <c r="M287" s="119">
        <v>246000</v>
      </c>
      <c r="N287" s="119">
        <v>267129.28000000003</v>
      </c>
      <c r="O287" s="119">
        <v>0</v>
      </c>
      <c r="P287" s="119">
        <v>0</v>
      </c>
      <c r="Q287" s="119">
        <f t="shared" si="4"/>
        <v>1448752.64</v>
      </c>
      <c r="R287" s="115"/>
      <c r="S287" s="116"/>
      <c r="T287" s="113"/>
      <c r="U287" s="119">
        <f>IF($E$5=Master!$D$4,E287,
IF($F$5=Master!$D$4,SUM(E287:F287),
IF($G$5=Master!$D$4,SUM(E287:G287),
IF($H$5=Master!$D$4,SUM(E287:H287),
IF($I$5=Master!$D$4,SUM(E287:I287),
IF($J$5=Master!$D$4,SUM(E287:J287),
IF($K$5=Master!$D$4,SUM(E287:K287),
IF($L$5=Master!$D$4,SUM(E287:L287),
IF($M$5=Master!$D$4,SUM(E287:M287),
IF($N$5=Master!$D$4,SUM(E287:N287),
IF($O$5=Master!$D$4,SUM(E287:O287),
IF($P$5=Master!$D$4,SUM(E287:P287),0))))))))))))</f>
        <v>1448752.64</v>
      </c>
      <c r="V287" s="115"/>
    </row>
    <row r="288" spans="2:22" ht="25.5" x14ac:dyDescent="0.2">
      <c r="B288" s="113"/>
      <c r="C288" s="166" t="s">
        <v>588</v>
      </c>
      <c r="D288" s="157" t="s">
        <v>613</v>
      </c>
      <c r="E288" s="119">
        <v>0</v>
      </c>
      <c r="F288" s="119">
        <v>0</v>
      </c>
      <c r="G288" s="119">
        <v>0</v>
      </c>
      <c r="H288" s="119">
        <v>0</v>
      </c>
      <c r="I288" s="119">
        <v>0</v>
      </c>
      <c r="J288" s="119">
        <v>0</v>
      </c>
      <c r="K288" s="119">
        <v>0</v>
      </c>
      <c r="L288" s="119">
        <v>0</v>
      </c>
      <c r="M288" s="119">
        <v>0</v>
      </c>
      <c r="N288" s="119">
        <v>0</v>
      </c>
      <c r="O288" s="119">
        <v>0</v>
      </c>
      <c r="P288" s="119">
        <v>0</v>
      </c>
      <c r="Q288" s="119">
        <f t="shared" si="4"/>
        <v>0</v>
      </c>
      <c r="R288" s="115"/>
      <c r="S288" s="116"/>
      <c r="T288" s="113"/>
      <c r="U288" s="119">
        <f>IF($E$5=Master!$D$4,E288,
IF($F$5=Master!$D$4,SUM(E288:F288),
IF($G$5=Master!$D$4,SUM(E288:G288),
IF($H$5=Master!$D$4,SUM(E288:H288),
IF($I$5=Master!$D$4,SUM(E288:I288),
IF($J$5=Master!$D$4,SUM(E288:J288),
IF($K$5=Master!$D$4,SUM(E288:K288),
IF($L$5=Master!$D$4,SUM(E288:L288),
IF($M$5=Master!$D$4,SUM(E288:M288),
IF($N$5=Master!$D$4,SUM(E288:N288),
IF($O$5=Master!$D$4,SUM(E288:O288),
IF($P$5=Master!$D$4,SUM(E288:P288),0))))))))))))</f>
        <v>0</v>
      </c>
      <c r="V288" s="115"/>
    </row>
    <row r="289" spans="2:22" ht="25.5" x14ac:dyDescent="0.2">
      <c r="B289" s="113"/>
      <c r="C289" s="166" t="s">
        <v>514</v>
      </c>
      <c r="D289" s="157" t="s">
        <v>515</v>
      </c>
      <c r="E289" s="119">
        <v>55041.64</v>
      </c>
      <c r="F289" s="119">
        <v>59747.360000000008</v>
      </c>
      <c r="G289" s="119">
        <v>83428.3</v>
      </c>
      <c r="H289" s="119">
        <v>92755.039999999979</v>
      </c>
      <c r="I289" s="119">
        <v>81519.37999999999</v>
      </c>
      <c r="J289" s="119">
        <v>85802.93</v>
      </c>
      <c r="K289" s="119">
        <v>98301.98000000001</v>
      </c>
      <c r="L289" s="119">
        <v>87734.23</v>
      </c>
      <c r="M289" s="119">
        <v>1328653.2100000004</v>
      </c>
      <c r="N289" s="119">
        <v>235915.52999999997</v>
      </c>
      <c r="O289" s="119">
        <v>91698.460000000036</v>
      </c>
      <c r="P289" s="119">
        <v>0</v>
      </c>
      <c r="Q289" s="119">
        <f t="shared" si="4"/>
        <v>2300598.06</v>
      </c>
      <c r="R289" s="115"/>
      <c r="S289" s="116"/>
      <c r="T289" s="113"/>
      <c r="U289" s="119">
        <f>IF($E$5=Master!$D$4,E289,
IF($F$5=Master!$D$4,SUM(E289:F289),
IF($G$5=Master!$D$4,SUM(E289:G289),
IF($H$5=Master!$D$4,SUM(E289:H289),
IF($I$5=Master!$D$4,SUM(E289:I289),
IF($J$5=Master!$D$4,SUM(E289:J289),
IF($K$5=Master!$D$4,SUM(E289:K289),
IF($L$5=Master!$D$4,SUM(E289:L289),
IF($M$5=Master!$D$4,SUM(E289:M289),
IF($N$5=Master!$D$4,SUM(E289:N289),
IF($O$5=Master!$D$4,SUM(E289:O289),
IF($P$5=Master!$D$4,SUM(E289:P289),0))))))))))))</f>
        <v>2300598.06</v>
      </c>
      <c r="V289" s="115"/>
    </row>
    <row r="290" spans="2:22" ht="25.5" x14ac:dyDescent="0.2">
      <c r="B290" s="113"/>
      <c r="C290" s="166" t="s">
        <v>552</v>
      </c>
      <c r="D290" s="157" t="s">
        <v>553</v>
      </c>
      <c r="E290" s="119">
        <v>29544.5</v>
      </c>
      <c r="F290" s="119">
        <v>57194.770000000011</v>
      </c>
      <c r="G290" s="119">
        <v>95897.57</v>
      </c>
      <c r="H290" s="119">
        <v>72545.05</v>
      </c>
      <c r="I290" s="119">
        <v>37800.61</v>
      </c>
      <c r="J290" s="119">
        <v>46193.08</v>
      </c>
      <c r="K290" s="119">
        <v>58881.64</v>
      </c>
      <c r="L290" s="119">
        <v>66453.990000000005</v>
      </c>
      <c r="M290" s="119">
        <v>115394.86</v>
      </c>
      <c r="N290" s="119">
        <v>135356.01</v>
      </c>
      <c r="O290" s="119">
        <v>116834.54000000001</v>
      </c>
      <c r="P290" s="119">
        <v>0</v>
      </c>
      <c r="Q290" s="119">
        <f t="shared" si="4"/>
        <v>832096.62000000011</v>
      </c>
      <c r="R290" s="115"/>
      <c r="S290" s="116"/>
      <c r="T290" s="113"/>
      <c r="U290" s="119">
        <f>IF($E$5=Master!$D$4,E290,
IF($F$5=Master!$D$4,SUM(E290:F290),
IF($G$5=Master!$D$4,SUM(E290:G290),
IF($H$5=Master!$D$4,SUM(E290:H290),
IF($I$5=Master!$D$4,SUM(E290:I290),
IF($J$5=Master!$D$4,SUM(E290:J290),
IF($K$5=Master!$D$4,SUM(E290:K290),
IF($L$5=Master!$D$4,SUM(E290:L290),
IF($M$5=Master!$D$4,SUM(E290:M290),
IF($N$5=Master!$D$4,SUM(E290:N290),
IF($O$5=Master!$D$4,SUM(E290:O290),
IF($P$5=Master!$D$4,SUM(E290:P290),0))))))))))))</f>
        <v>832096.62000000011</v>
      </c>
      <c r="V290" s="115"/>
    </row>
    <row r="291" spans="2:22" x14ac:dyDescent="0.2">
      <c r="B291" s="113"/>
      <c r="C291" s="158"/>
      <c r="D291" s="118"/>
      <c r="E291" s="119"/>
      <c r="F291" s="119"/>
      <c r="G291" s="119"/>
      <c r="H291" s="119"/>
      <c r="I291" s="119"/>
      <c r="J291" s="119"/>
      <c r="K291" s="119"/>
      <c r="L291" s="119"/>
      <c r="M291" s="119"/>
      <c r="N291" s="119"/>
      <c r="O291" s="119"/>
      <c r="P291" s="119"/>
      <c r="Q291" s="119"/>
      <c r="R291" s="115"/>
      <c r="T291" s="113"/>
      <c r="U291" s="119">
        <f>IF($E$5=Master!$D$4,E291,
IF($F$5=Master!$D$4,SUM(E291:F291),
IF($G$5=Master!$D$4,SUM(E291:G291),
IF($H$5=Master!$D$4,SUM(E291:H291),
IF($I$5=Master!$D$4,SUM(E291:I291),
IF($J$5=Master!$D$4,SUM(E291:J291),
IF($K$5=Master!$D$4,SUM(E291:K291),
IF($L$5=Master!$D$4,SUM(E291:L291),
IF($M$5=Master!$D$4,SUM(E291:M291),
IF($N$5=Master!$D$4,SUM(E291:N291),
IF($O$5=Master!$D$4,SUM(E291:O291),
IF($P$5=Master!$D$4,SUM(E291:P291),0))))))))))))</f>
        <v>0</v>
      </c>
      <c r="V291" s="115"/>
    </row>
    <row r="292" spans="2:22" ht="13.5" thickBot="1" x14ac:dyDescent="0.25">
      <c r="B292" s="88"/>
      <c r="C292" s="155"/>
      <c r="D292" s="155"/>
      <c r="E292" s="155"/>
      <c r="F292" s="155"/>
      <c r="G292" s="155"/>
      <c r="H292" s="155"/>
      <c r="I292" s="155"/>
      <c r="J292" s="155"/>
      <c r="K292" s="155"/>
      <c r="L292" s="155"/>
      <c r="M292" s="155"/>
      <c r="N292" s="155"/>
      <c r="O292" s="155"/>
      <c r="P292" s="155"/>
      <c r="Q292" s="155"/>
      <c r="R292" s="94"/>
      <c r="T292" s="88"/>
      <c r="U292" s="120"/>
      <c r="V292" s="94"/>
    </row>
    <row r="293" spans="2:22" ht="13.5" thickTop="1" x14ac:dyDescent="0.2">
      <c r="B293" s="116"/>
      <c r="C293" s="156"/>
      <c r="D293" s="156"/>
      <c r="E293" s="156"/>
      <c r="F293" s="156"/>
      <c r="G293" s="156"/>
      <c r="H293" s="156"/>
      <c r="I293" s="156"/>
      <c r="J293" s="156"/>
      <c r="K293" s="156"/>
      <c r="L293" s="156"/>
      <c r="M293" s="156"/>
      <c r="N293" s="156"/>
      <c r="O293" s="156"/>
      <c r="P293" s="156"/>
      <c r="Q293" s="156"/>
      <c r="R293" s="116"/>
    </row>
    <row r="294" spans="2:22" x14ac:dyDescent="0.2">
      <c r="B294" s="116"/>
      <c r="C294" s="156"/>
      <c r="D294" s="156"/>
      <c r="E294" s="156"/>
      <c r="F294" s="156"/>
      <c r="G294" s="156"/>
      <c r="H294" s="156"/>
      <c r="I294" s="156"/>
      <c r="J294" s="156"/>
      <c r="K294" s="156"/>
      <c r="L294" s="156"/>
      <c r="M294" s="156"/>
      <c r="N294" s="156"/>
      <c r="O294" s="156"/>
      <c r="P294" s="156"/>
      <c r="Q294" s="156"/>
      <c r="R294" s="116"/>
    </row>
    <row r="295" spans="2:22" ht="13.5" thickBot="1" x14ac:dyDescent="0.25"/>
    <row r="296" spans="2:22" s="106" customFormat="1" ht="14.25" thickTop="1" thickBot="1" x14ac:dyDescent="0.25">
      <c r="B296" s="33"/>
      <c r="C296" s="35"/>
      <c r="D296" s="35"/>
      <c r="E296" s="104"/>
      <c r="F296" s="104"/>
      <c r="G296" s="104"/>
      <c r="H296" s="104"/>
      <c r="I296" s="104"/>
      <c r="J296" s="104"/>
      <c r="K296" s="104"/>
      <c r="L296" s="104"/>
      <c r="M296" s="104"/>
      <c r="N296" s="104"/>
      <c r="O296" s="104"/>
      <c r="P296" s="104"/>
      <c r="Q296" s="104"/>
      <c r="R296" s="39"/>
      <c r="S296" s="105"/>
      <c r="T296" s="33"/>
      <c r="U296" s="104"/>
      <c r="V296" s="39"/>
    </row>
    <row r="297" spans="2:22" s="106" customFormat="1" ht="19.5" thickBot="1" x14ac:dyDescent="0.25">
      <c r="B297" s="50"/>
      <c r="C297" s="52"/>
      <c r="D297" s="52"/>
      <c r="E297" s="175" t="s">
        <v>556</v>
      </c>
      <c r="F297" s="176"/>
      <c r="G297" s="176"/>
      <c r="H297" s="176"/>
      <c r="I297" s="176"/>
      <c r="J297" s="176"/>
      <c r="K297" s="176"/>
      <c r="L297" s="176"/>
      <c r="M297" s="176"/>
      <c r="N297" s="176"/>
      <c r="O297" s="176"/>
      <c r="P297" s="176"/>
      <c r="Q297" s="177"/>
      <c r="R297" s="54"/>
      <c r="S297" s="105"/>
      <c r="T297" s="50"/>
      <c r="V297" s="54"/>
    </row>
    <row r="298" spans="2:22" s="106" customFormat="1" ht="24.75" customHeight="1" x14ac:dyDescent="0.2">
      <c r="B298" s="50"/>
      <c r="C298" s="52"/>
      <c r="D298" s="52"/>
      <c r="E298" s="107" t="s">
        <v>4</v>
      </c>
      <c r="F298" s="107" t="s">
        <v>15</v>
      </c>
      <c r="G298" s="107" t="s">
        <v>16</v>
      </c>
      <c r="H298" s="107" t="s">
        <v>17</v>
      </c>
      <c r="I298" s="107" t="s">
        <v>18</v>
      </c>
      <c r="J298" s="107" t="s">
        <v>19</v>
      </c>
      <c r="K298" s="107" t="s">
        <v>20</v>
      </c>
      <c r="L298" s="107" t="s">
        <v>21</v>
      </c>
      <c r="M298" s="107" t="s">
        <v>22</v>
      </c>
      <c r="N298" s="107" t="s">
        <v>23</v>
      </c>
      <c r="O298" s="107" t="s">
        <v>24</v>
      </c>
      <c r="P298" s="107" t="s">
        <v>25</v>
      </c>
      <c r="Q298" s="107" t="s">
        <v>26</v>
      </c>
      <c r="R298" s="54"/>
      <c r="S298" s="105"/>
      <c r="T298" s="50"/>
      <c r="U298" s="107" t="s">
        <v>26</v>
      </c>
      <c r="V298" s="54"/>
    </row>
    <row r="299" spans="2:22" s="112" customFormat="1" ht="13.5" thickBot="1" x14ac:dyDescent="0.3">
      <c r="B299" s="66"/>
      <c r="C299" s="108" t="s">
        <v>489</v>
      </c>
      <c r="D299" s="109" t="s">
        <v>27</v>
      </c>
      <c r="E299" s="110"/>
      <c r="F299" s="110"/>
      <c r="G299" s="110"/>
      <c r="H299" s="110"/>
      <c r="I299" s="110"/>
      <c r="J299" s="110"/>
      <c r="K299" s="110"/>
      <c r="L299" s="110"/>
      <c r="M299" s="110"/>
      <c r="N299" s="110"/>
      <c r="O299" s="110"/>
      <c r="P299" s="110"/>
      <c r="Q299" s="110"/>
      <c r="R299" s="71"/>
      <c r="S299" s="111"/>
      <c r="T299" s="66"/>
      <c r="U299" s="110"/>
      <c r="V299" s="71"/>
    </row>
    <row r="300" spans="2:22" ht="13.5" thickBot="1" x14ac:dyDescent="0.25">
      <c r="B300" s="113"/>
      <c r="C300" s="181" t="s">
        <v>31</v>
      </c>
      <c r="D300" s="182"/>
      <c r="E300" s="114">
        <f>SUM(E301:E585)</f>
        <v>226473885.42999992</v>
      </c>
      <c r="F300" s="114">
        <f t="shared" ref="F300:P300" si="5">SUM(F301:F585)</f>
        <v>217710873.48999998</v>
      </c>
      <c r="G300" s="114">
        <f t="shared" si="5"/>
        <v>307702707.5200001</v>
      </c>
      <c r="H300" s="114">
        <f t="shared" si="5"/>
        <v>792753938.4600004</v>
      </c>
      <c r="I300" s="114">
        <f t="shared" si="5"/>
        <v>309961110.41000003</v>
      </c>
      <c r="J300" s="114">
        <f t="shared" si="5"/>
        <v>281975374.79000002</v>
      </c>
      <c r="K300" s="114">
        <f t="shared" si="5"/>
        <v>319655308.01999998</v>
      </c>
      <c r="L300" s="114">
        <f t="shared" si="5"/>
        <v>347329601.01999992</v>
      </c>
      <c r="M300" s="114">
        <f t="shared" si="5"/>
        <v>302748947.89999998</v>
      </c>
      <c r="N300" s="114">
        <f t="shared" si="5"/>
        <v>305103558.04000008</v>
      </c>
      <c r="O300" s="114">
        <f t="shared" si="5"/>
        <v>298920892.89000005</v>
      </c>
      <c r="P300" s="114">
        <f t="shared" si="5"/>
        <v>316498831.7100001</v>
      </c>
      <c r="Q300" s="114">
        <f>SUM(Q301:Q585)</f>
        <v>4026835029.6799984</v>
      </c>
      <c r="R300" s="115"/>
      <c r="S300" s="116"/>
      <c r="T300" s="113"/>
      <c r="U300" s="114">
        <f>SUM(U301:U585)</f>
        <v>3710336197.9700003</v>
      </c>
      <c r="V300" s="115"/>
    </row>
    <row r="301" spans="2:22" ht="15" x14ac:dyDescent="0.25">
      <c r="B301" s="113"/>
      <c r="C301" s="160" t="s">
        <v>45</v>
      </c>
      <c r="D301" s="118" t="s">
        <v>265</v>
      </c>
      <c r="E301" s="119">
        <v>28015.790000000005</v>
      </c>
      <c r="F301" s="119">
        <v>31607.510000000002</v>
      </c>
      <c r="G301" s="119">
        <v>38604.879999999997</v>
      </c>
      <c r="H301" s="119">
        <v>34293.120000000003</v>
      </c>
      <c r="I301" s="119">
        <v>28865.64</v>
      </c>
      <c r="J301" s="119">
        <v>30732.649999999998</v>
      </c>
      <c r="K301" s="119">
        <v>30744.380000000008</v>
      </c>
      <c r="L301" s="119">
        <v>44175.649999999987</v>
      </c>
      <c r="M301" s="119">
        <v>62819.339999999982</v>
      </c>
      <c r="N301" s="119">
        <v>65504.709999999992</v>
      </c>
      <c r="O301" s="119">
        <v>65504.709999999992</v>
      </c>
      <c r="P301" s="119">
        <v>64921.869999999981</v>
      </c>
      <c r="Q301" s="119">
        <f>SUM(E301:P301)</f>
        <v>525790.24999999988</v>
      </c>
      <c r="R301" s="115"/>
      <c r="S301" s="116"/>
      <c r="T301" s="113"/>
      <c r="U301" s="119">
        <f>IF($E$5=Master!$D$4,E301,
IF($F$5=Master!$D$4,SUM(E301:F301),
IF($G$5=Master!$D$4,SUM(E301:G301),
IF($H$5=Master!$D$4,SUM(E301:H301),
IF($I$5=Master!$D$4,SUM(E301:I301),
IF($J$5=Master!$D$4,SUM(E301:J301),
IF($K$5=Master!$D$4,SUM(E301:K301),
IF($L$5=Master!$D$4,SUM(E301:L301),
IF($M$5=Master!$D$4,SUM(E301:M301),
IF($N$5=Master!$D$4,SUM(E301:N301),
IF($O$5=Master!$D$4,SUM(E301:O301),
IF($P$5=Master!$D$4,SUM(E301:P301),0))))))))))))</f>
        <v>460868.37999999989</v>
      </c>
      <c r="V301" s="115"/>
    </row>
    <row r="302" spans="2:22" ht="25.5" x14ac:dyDescent="0.25">
      <c r="B302" s="113"/>
      <c r="C302" s="161" t="s">
        <v>46</v>
      </c>
      <c r="D302" s="118" t="s">
        <v>266</v>
      </c>
      <c r="E302" s="119">
        <v>3400</v>
      </c>
      <c r="F302" s="119">
        <v>3400</v>
      </c>
      <c r="G302" s="119">
        <v>3400</v>
      </c>
      <c r="H302" s="119">
        <v>3400</v>
      </c>
      <c r="I302" s="119">
        <v>2880</v>
      </c>
      <c r="J302" s="119">
        <v>2880</v>
      </c>
      <c r="K302" s="119">
        <v>3630</v>
      </c>
      <c r="L302" s="119">
        <v>4182.2</v>
      </c>
      <c r="M302" s="119">
        <v>4182.2</v>
      </c>
      <c r="N302" s="119">
        <v>4182.2</v>
      </c>
      <c r="O302" s="119">
        <v>4182.2</v>
      </c>
      <c r="P302" s="119">
        <v>4182.2</v>
      </c>
      <c r="Q302" s="119">
        <f t="shared" ref="Q302:Q365" si="6">SUM(E302:P302)</f>
        <v>43900.999999999993</v>
      </c>
      <c r="R302" s="115"/>
      <c r="S302" s="116"/>
      <c r="T302" s="113"/>
      <c r="U302" s="119">
        <f>IF($E$5=Master!$D$4,E302,
IF($F$5=Master!$D$4,SUM(E302:F302),
IF($G$5=Master!$D$4,SUM(E302:G302),
IF($H$5=Master!$D$4,SUM(E302:H302),
IF($I$5=Master!$D$4,SUM(E302:I302),
IF($J$5=Master!$D$4,SUM(E302:J302),
IF($K$5=Master!$D$4,SUM(E302:K302),
IF($L$5=Master!$D$4,SUM(E302:L302),
IF($M$5=Master!$D$4,SUM(E302:M302),
IF($N$5=Master!$D$4,SUM(E302:N302),
IF($O$5=Master!$D$4,SUM(E302:O302),
IF($P$5=Master!$D$4,SUM(E302:P302),0))))))))))))</f>
        <v>39718.799999999996</v>
      </c>
      <c r="V302" s="115"/>
    </row>
    <row r="303" spans="2:22" ht="25.5" x14ac:dyDescent="0.25">
      <c r="B303" s="113"/>
      <c r="C303" s="161" t="s">
        <v>47</v>
      </c>
      <c r="D303" s="118" t="s">
        <v>267</v>
      </c>
      <c r="E303" s="119">
        <v>90040.400000000052</v>
      </c>
      <c r="F303" s="119">
        <v>112247.80000000002</v>
      </c>
      <c r="G303" s="119">
        <v>118870.36000000002</v>
      </c>
      <c r="H303" s="119">
        <v>165756.34</v>
      </c>
      <c r="I303" s="119">
        <v>141130.53</v>
      </c>
      <c r="J303" s="119">
        <v>153906.69999999998</v>
      </c>
      <c r="K303" s="119">
        <v>160052.09000000003</v>
      </c>
      <c r="L303" s="119">
        <v>277499.74000000011</v>
      </c>
      <c r="M303" s="119">
        <v>281445.89000000013</v>
      </c>
      <c r="N303" s="119">
        <v>274151.9600000002</v>
      </c>
      <c r="O303" s="119">
        <v>280777.65000000014</v>
      </c>
      <c r="P303" s="119">
        <v>282864.79000000015</v>
      </c>
      <c r="Q303" s="119">
        <f t="shared" si="6"/>
        <v>2338744.2500000005</v>
      </c>
      <c r="R303" s="115"/>
      <c r="S303" s="116"/>
      <c r="T303" s="113"/>
      <c r="U303" s="119">
        <f>IF($E$5=Master!$D$4,E303,
IF($F$5=Master!$D$4,SUM(E303:F303),
IF($G$5=Master!$D$4,SUM(E303:G303),
IF($H$5=Master!$D$4,SUM(E303:H303),
IF($I$5=Master!$D$4,SUM(E303:I303),
IF($J$5=Master!$D$4,SUM(E303:J303),
IF($K$5=Master!$D$4,SUM(E303:K303),
IF($L$5=Master!$D$4,SUM(E303:L303),
IF($M$5=Master!$D$4,SUM(E303:M303),
IF($N$5=Master!$D$4,SUM(E303:N303),
IF($O$5=Master!$D$4,SUM(E303:O303),
IF($P$5=Master!$D$4,SUM(E303:P303),0))))))))))))</f>
        <v>2055879.4600000004</v>
      </c>
      <c r="V303" s="115"/>
    </row>
    <row r="304" spans="2:22" ht="15" x14ac:dyDescent="0.25">
      <c r="B304" s="113"/>
      <c r="C304" s="161" t="s">
        <v>48</v>
      </c>
      <c r="D304" s="118" t="s">
        <v>268</v>
      </c>
      <c r="E304" s="119">
        <v>21759.910000000003</v>
      </c>
      <c r="F304" s="119">
        <v>27428.490000000009</v>
      </c>
      <c r="G304" s="119">
        <v>34739.929999999993</v>
      </c>
      <c r="H304" s="119">
        <v>32733.790000000005</v>
      </c>
      <c r="I304" s="119">
        <v>30783.359999999997</v>
      </c>
      <c r="J304" s="119">
        <v>41810.1</v>
      </c>
      <c r="K304" s="119">
        <v>31540.860000000004</v>
      </c>
      <c r="L304" s="119">
        <v>157206.63999999998</v>
      </c>
      <c r="M304" s="119">
        <v>60079.769999999982</v>
      </c>
      <c r="N304" s="119">
        <v>59586.049999999981</v>
      </c>
      <c r="O304" s="119">
        <v>62547.349999999984</v>
      </c>
      <c r="P304" s="119">
        <v>62723.799999999974</v>
      </c>
      <c r="Q304" s="119">
        <f t="shared" si="6"/>
        <v>622940.04999999993</v>
      </c>
      <c r="R304" s="115"/>
      <c r="S304" s="116"/>
      <c r="T304" s="113"/>
      <c r="U304" s="119">
        <f>IF($E$5=Master!$D$4,E304,
IF($F$5=Master!$D$4,SUM(E304:F304),
IF($G$5=Master!$D$4,SUM(E304:G304),
IF($H$5=Master!$D$4,SUM(E304:H304),
IF($I$5=Master!$D$4,SUM(E304:I304),
IF($J$5=Master!$D$4,SUM(E304:J304),
IF($K$5=Master!$D$4,SUM(E304:K304),
IF($L$5=Master!$D$4,SUM(E304:L304),
IF($M$5=Master!$D$4,SUM(E304:M304),
IF($N$5=Master!$D$4,SUM(E304:N304),
IF($O$5=Master!$D$4,SUM(E304:O304),
IF($P$5=Master!$D$4,SUM(E304:P304),0))))))))))))</f>
        <v>560216.25</v>
      </c>
      <c r="V304" s="115"/>
    </row>
    <row r="305" spans="2:22" ht="15" x14ac:dyDescent="0.25">
      <c r="B305" s="113"/>
      <c r="C305" s="161" t="s">
        <v>49</v>
      </c>
      <c r="D305" s="118" t="s">
        <v>269</v>
      </c>
      <c r="E305" s="119">
        <v>104125.79000000004</v>
      </c>
      <c r="F305" s="119">
        <v>107805.65999999997</v>
      </c>
      <c r="G305" s="119">
        <v>198651.7699999999</v>
      </c>
      <c r="H305" s="119">
        <v>165870.23000000001</v>
      </c>
      <c r="I305" s="119">
        <v>167635.16000000003</v>
      </c>
      <c r="J305" s="119">
        <v>186815.5799999999</v>
      </c>
      <c r="K305" s="119">
        <v>182423.90000000008</v>
      </c>
      <c r="L305" s="119">
        <v>196092.41999999995</v>
      </c>
      <c r="M305" s="119">
        <v>242844.52000000002</v>
      </c>
      <c r="N305" s="119">
        <v>257867.92</v>
      </c>
      <c r="O305" s="119">
        <v>258313.34999999998</v>
      </c>
      <c r="P305" s="119">
        <v>258442.82</v>
      </c>
      <c r="Q305" s="119">
        <f t="shared" si="6"/>
        <v>2326889.1199999996</v>
      </c>
      <c r="R305" s="115"/>
      <c r="S305" s="116"/>
      <c r="T305" s="113"/>
      <c r="U305" s="119">
        <f>IF($E$5=Master!$D$4,E305,
IF($F$5=Master!$D$4,SUM(E305:F305),
IF($G$5=Master!$D$4,SUM(E305:G305),
IF($H$5=Master!$D$4,SUM(E305:H305),
IF($I$5=Master!$D$4,SUM(E305:I305),
IF($J$5=Master!$D$4,SUM(E305:J305),
IF($K$5=Master!$D$4,SUM(E305:K305),
IF($L$5=Master!$D$4,SUM(E305:L305),
IF($M$5=Master!$D$4,SUM(E305:M305),
IF($N$5=Master!$D$4,SUM(E305:N305),
IF($O$5=Master!$D$4,SUM(E305:O305),
IF($P$5=Master!$D$4,SUM(E305:P305),0))))))))))))</f>
        <v>2068446.2999999998</v>
      </c>
      <c r="V305" s="115"/>
    </row>
    <row r="306" spans="2:22" ht="15" x14ac:dyDescent="0.25">
      <c r="B306" s="113"/>
      <c r="C306" s="161" t="s">
        <v>559</v>
      </c>
      <c r="D306" s="118" t="s">
        <v>589</v>
      </c>
      <c r="E306" s="119">
        <v>0</v>
      </c>
      <c r="F306" s="119">
        <v>0</v>
      </c>
      <c r="G306" s="119">
        <v>0</v>
      </c>
      <c r="H306" s="119">
        <v>0</v>
      </c>
      <c r="I306" s="119">
        <v>0</v>
      </c>
      <c r="J306" s="119">
        <v>0</v>
      </c>
      <c r="K306" s="119">
        <v>0</v>
      </c>
      <c r="L306" s="119">
        <v>0</v>
      </c>
      <c r="M306" s="119">
        <v>0</v>
      </c>
      <c r="N306" s="119">
        <v>0</v>
      </c>
      <c r="O306" s="119">
        <v>0</v>
      </c>
      <c r="P306" s="119">
        <v>0</v>
      </c>
      <c r="Q306" s="119">
        <f t="shared" si="6"/>
        <v>0</v>
      </c>
      <c r="R306" s="115"/>
      <c r="S306" s="116"/>
      <c r="T306" s="113"/>
      <c r="U306" s="119">
        <f>IF($E$5=Master!$D$4,E306,
IF($F$5=Master!$D$4,SUM(E306:F306),
IF($G$5=Master!$D$4,SUM(E306:G306),
IF($H$5=Master!$D$4,SUM(E306:H306),
IF($I$5=Master!$D$4,SUM(E306:I306),
IF($J$5=Master!$D$4,SUM(E306:J306),
IF($K$5=Master!$D$4,SUM(E306:K306),
IF($L$5=Master!$D$4,SUM(E306:L306),
IF($M$5=Master!$D$4,SUM(E306:M306),
IF($N$5=Master!$D$4,SUM(E306:N306),
IF($O$5=Master!$D$4,SUM(E306:O306),
IF($P$5=Master!$D$4,SUM(E306:P306),0))))))))))))</f>
        <v>0</v>
      </c>
      <c r="V306" s="115"/>
    </row>
    <row r="307" spans="2:22" ht="25.5" x14ac:dyDescent="0.25">
      <c r="B307" s="113"/>
      <c r="C307" s="161" t="s">
        <v>50</v>
      </c>
      <c r="D307" s="118" t="s">
        <v>270</v>
      </c>
      <c r="E307" s="119">
        <v>50762.820000000007</v>
      </c>
      <c r="F307" s="119">
        <v>52167.230000000018</v>
      </c>
      <c r="G307" s="119">
        <v>138024.22</v>
      </c>
      <c r="H307" s="119">
        <v>76601.000000000015</v>
      </c>
      <c r="I307" s="119">
        <v>69062.59</v>
      </c>
      <c r="J307" s="119">
        <v>69429.529999999984</v>
      </c>
      <c r="K307" s="119">
        <v>90154.180000000022</v>
      </c>
      <c r="L307" s="119">
        <v>122800.15999999999</v>
      </c>
      <c r="M307" s="119">
        <v>119500.98000000001</v>
      </c>
      <c r="N307" s="119">
        <v>117237.16</v>
      </c>
      <c r="O307" s="119">
        <v>118676.07</v>
      </c>
      <c r="P307" s="119">
        <v>82884.25</v>
      </c>
      <c r="Q307" s="119">
        <f t="shared" si="6"/>
        <v>1107300.19</v>
      </c>
      <c r="R307" s="115"/>
      <c r="S307" s="116"/>
      <c r="T307" s="113"/>
      <c r="U307" s="119">
        <f>IF($E$5=Master!$D$4,E307,
IF($F$5=Master!$D$4,SUM(E307:F307),
IF($G$5=Master!$D$4,SUM(E307:G307),
IF($H$5=Master!$D$4,SUM(E307:H307),
IF($I$5=Master!$D$4,SUM(E307:I307),
IF($J$5=Master!$D$4,SUM(E307:J307),
IF($K$5=Master!$D$4,SUM(E307:K307),
IF($L$5=Master!$D$4,SUM(E307:L307),
IF($M$5=Master!$D$4,SUM(E307:M307),
IF($N$5=Master!$D$4,SUM(E307:N307),
IF($O$5=Master!$D$4,SUM(E307:O307),
IF($P$5=Master!$D$4,SUM(E307:P307),0))))))))))))</f>
        <v>1024415.94</v>
      </c>
      <c r="V307" s="115"/>
    </row>
    <row r="308" spans="2:22" ht="15" x14ac:dyDescent="0.25">
      <c r="B308" s="113"/>
      <c r="C308" s="161" t="s">
        <v>51</v>
      </c>
      <c r="D308" s="118" t="s">
        <v>271</v>
      </c>
      <c r="E308" s="119">
        <v>49794.560000000005</v>
      </c>
      <c r="F308" s="119">
        <v>62265.439999999995</v>
      </c>
      <c r="G308" s="119">
        <v>106782.79999999999</v>
      </c>
      <c r="H308" s="119">
        <v>67870.34</v>
      </c>
      <c r="I308" s="119">
        <v>74919.59</v>
      </c>
      <c r="J308" s="119">
        <v>67232.989999999991</v>
      </c>
      <c r="K308" s="119">
        <v>78652.290000000008</v>
      </c>
      <c r="L308" s="119">
        <v>111829.25</v>
      </c>
      <c r="M308" s="119">
        <v>115230.88999999998</v>
      </c>
      <c r="N308" s="119">
        <v>115230.88999999998</v>
      </c>
      <c r="O308" s="119">
        <v>114986.28</v>
      </c>
      <c r="P308" s="119">
        <v>57898.48</v>
      </c>
      <c r="Q308" s="119">
        <f t="shared" si="6"/>
        <v>1022693.8</v>
      </c>
      <c r="R308" s="115"/>
      <c r="S308" s="116"/>
      <c r="T308" s="113"/>
      <c r="U308" s="119">
        <f>IF($E$5=Master!$D$4,E308,
IF($F$5=Master!$D$4,SUM(E308:F308),
IF($G$5=Master!$D$4,SUM(E308:G308),
IF($H$5=Master!$D$4,SUM(E308:H308),
IF($I$5=Master!$D$4,SUM(E308:I308),
IF($J$5=Master!$D$4,SUM(E308:J308),
IF($K$5=Master!$D$4,SUM(E308:K308),
IF($L$5=Master!$D$4,SUM(E308:L308),
IF($M$5=Master!$D$4,SUM(E308:M308),
IF($N$5=Master!$D$4,SUM(E308:N308),
IF($O$5=Master!$D$4,SUM(E308:O308),
IF($P$5=Master!$D$4,SUM(E308:P308),0))))))))))))</f>
        <v>964795.32000000007</v>
      </c>
      <c r="V308" s="115"/>
    </row>
    <row r="309" spans="2:22" ht="15" x14ac:dyDescent="0.25">
      <c r="B309" s="113"/>
      <c r="C309" s="161" t="s">
        <v>52</v>
      </c>
      <c r="D309" s="118" t="s">
        <v>272</v>
      </c>
      <c r="E309" s="119">
        <v>8371.09</v>
      </c>
      <c r="F309" s="119">
        <v>8371.09</v>
      </c>
      <c r="G309" s="119">
        <v>11679.54</v>
      </c>
      <c r="H309" s="119">
        <v>13672.59</v>
      </c>
      <c r="I309" s="119">
        <v>8648.07</v>
      </c>
      <c r="J309" s="119">
        <v>15381.24</v>
      </c>
      <c r="K309" s="119">
        <v>0</v>
      </c>
      <c r="L309" s="119">
        <v>38550.28</v>
      </c>
      <c r="M309" s="119">
        <v>38000.28</v>
      </c>
      <c r="N309" s="119">
        <v>36775.279999999999</v>
      </c>
      <c r="O309" s="119">
        <v>37775.279999999999</v>
      </c>
      <c r="P309" s="119">
        <v>37775.259999999995</v>
      </c>
      <c r="Q309" s="119">
        <f t="shared" si="6"/>
        <v>255000</v>
      </c>
      <c r="R309" s="115"/>
      <c r="S309" s="116"/>
      <c r="T309" s="113"/>
      <c r="U309" s="119">
        <f>IF($E$5=Master!$D$4,E309,
IF($F$5=Master!$D$4,SUM(E309:F309),
IF($G$5=Master!$D$4,SUM(E309:G309),
IF($H$5=Master!$D$4,SUM(E309:H309),
IF($I$5=Master!$D$4,SUM(E309:I309),
IF($J$5=Master!$D$4,SUM(E309:J309),
IF($K$5=Master!$D$4,SUM(E309:K309),
IF($L$5=Master!$D$4,SUM(E309:L309),
IF($M$5=Master!$D$4,SUM(E309:M309),
IF($N$5=Master!$D$4,SUM(E309:N309),
IF($O$5=Master!$D$4,SUM(E309:O309),
IF($P$5=Master!$D$4,SUM(E309:P309),0))))))))))))</f>
        <v>217224.74</v>
      </c>
      <c r="V309" s="115"/>
    </row>
    <row r="310" spans="2:22" ht="15" x14ac:dyDescent="0.25">
      <c r="B310" s="113"/>
      <c r="C310" s="161" t="s">
        <v>53</v>
      </c>
      <c r="D310" s="118" t="s">
        <v>273</v>
      </c>
      <c r="E310" s="119">
        <v>92958.58</v>
      </c>
      <c r="F310" s="119">
        <v>100815.90999999999</v>
      </c>
      <c r="G310" s="119">
        <v>206133.19</v>
      </c>
      <c r="H310" s="119">
        <v>150294.69999999995</v>
      </c>
      <c r="I310" s="119">
        <v>103138.65000000001</v>
      </c>
      <c r="J310" s="119">
        <v>292121.11</v>
      </c>
      <c r="K310" s="119">
        <v>85273.05</v>
      </c>
      <c r="L310" s="119">
        <v>102765.00999999998</v>
      </c>
      <c r="M310" s="119">
        <v>136163.28000000003</v>
      </c>
      <c r="N310" s="119">
        <v>133775.78000000003</v>
      </c>
      <c r="O310" s="119">
        <v>133588.23000000001</v>
      </c>
      <c r="P310" s="119">
        <v>139805.09000000003</v>
      </c>
      <c r="Q310" s="119">
        <f t="shared" si="6"/>
        <v>1676832.58</v>
      </c>
      <c r="R310" s="115"/>
      <c r="S310" s="116"/>
      <c r="T310" s="113"/>
      <c r="U310" s="119">
        <f>IF($E$5=Master!$D$4,E310,
IF($F$5=Master!$D$4,SUM(E310:F310),
IF($G$5=Master!$D$4,SUM(E310:G310),
IF($H$5=Master!$D$4,SUM(E310:H310),
IF($I$5=Master!$D$4,SUM(E310:I310),
IF($J$5=Master!$D$4,SUM(E310:J310),
IF($K$5=Master!$D$4,SUM(E310:K310),
IF($L$5=Master!$D$4,SUM(E310:L310),
IF($M$5=Master!$D$4,SUM(E310:M310),
IF($N$5=Master!$D$4,SUM(E310:N310),
IF($O$5=Master!$D$4,SUM(E310:O310),
IF($P$5=Master!$D$4,SUM(E310:P310),0))))))))))))</f>
        <v>1537027.49</v>
      </c>
      <c r="V310" s="115"/>
    </row>
    <row r="311" spans="2:22" ht="25.5" x14ac:dyDescent="0.25">
      <c r="B311" s="113"/>
      <c r="C311" s="161" t="s">
        <v>54</v>
      </c>
      <c r="D311" s="118" t="s">
        <v>274</v>
      </c>
      <c r="E311" s="119">
        <v>280528.90000000002</v>
      </c>
      <c r="F311" s="119">
        <v>330858.01999999996</v>
      </c>
      <c r="G311" s="119">
        <v>454887.12</v>
      </c>
      <c r="H311" s="119">
        <v>455290.78</v>
      </c>
      <c r="I311" s="119">
        <v>1265314.26</v>
      </c>
      <c r="J311" s="119">
        <v>597074.43999999994</v>
      </c>
      <c r="K311" s="119">
        <v>592636.96</v>
      </c>
      <c r="L311" s="119">
        <v>758637.23999999987</v>
      </c>
      <c r="M311" s="119">
        <v>763495.91999999993</v>
      </c>
      <c r="N311" s="119">
        <v>772328.92999999993</v>
      </c>
      <c r="O311" s="119">
        <v>810896.89999999991</v>
      </c>
      <c r="P311" s="119">
        <v>823815.01000000013</v>
      </c>
      <c r="Q311" s="119">
        <f t="shared" si="6"/>
        <v>7905764.4799999986</v>
      </c>
      <c r="R311" s="115"/>
      <c r="S311" s="116"/>
      <c r="T311" s="113"/>
      <c r="U311" s="119">
        <f>IF($E$5=Master!$D$4,E311,
IF($F$5=Master!$D$4,SUM(E311:F311),
IF($G$5=Master!$D$4,SUM(E311:G311),
IF($H$5=Master!$D$4,SUM(E311:H311),
IF($I$5=Master!$D$4,SUM(E311:I311),
IF($J$5=Master!$D$4,SUM(E311:J311),
IF($K$5=Master!$D$4,SUM(E311:K311),
IF($L$5=Master!$D$4,SUM(E311:L311),
IF($M$5=Master!$D$4,SUM(E311:M311),
IF($N$5=Master!$D$4,SUM(E311:N311),
IF($O$5=Master!$D$4,SUM(E311:O311),
IF($P$5=Master!$D$4,SUM(E311:P311),0))))))))))))</f>
        <v>7081949.4699999988</v>
      </c>
      <c r="V311" s="115"/>
    </row>
    <row r="312" spans="2:22" ht="15" x14ac:dyDescent="0.25">
      <c r="B312" s="113"/>
      <c r="C312" s="161" t="s">
        <v>55</v>
      </c>
      <c r="D312" s="118" t="s">
        <v>275</v>
      </c>
      <c r="E312" s="119">
        <v>378051.57999999996</v>
      </c>
      <c r="F312" s="119">
        <v>342333.92000000004</v>
      </c>
      <c r="G312" s="119">
        <v>658010.31000000006</v>
      </c>
      <c r="H312" s="119">
        <v>558050.87</v>
      </c>
      <c r="I312" s="119">
        <v>752325.05</v>
      </c>
      <c r="J312" s="119">
        <v>499634.44</v>
      </c>
      <c r="K312" s="119">
        <v>476129.6</v>
      </c>
      <c r="L312" s="119">
        <v>590182.19000000006</v>
      </c>
      <c r="M312" s="119">
        <v>595421.84</v>
      </c>
      <c r="N312" s="119">
        <v>595815.14</v>
      </c>
      <c r="O312" s="119">
        <v>594385.71000000008</v>
      </c>
      <c r="P312" s="119">
        <v>547400.82999999996</v>
      </c>
      <c r="Q312" s="119">
        <f t="shared" si="6"/>
        <v>6587741.4800000004</v>
      </c>
      <c r="R312" s="115"/>
      <c r="S312" s="116"/>
      <c r="T312" s="113"/>
      <c r="U312" s="119">
        <f>IF($E$5=Master!$D$4,E312,
IF($F$5=Master!$D$4,SUM(E312:F312),
IF($G$5=Master!$D$4,SUM(E312:G312),
IF($H$5=Master!$D$4,SUM(E312:H312),
IF($I$5=Master!$D$4,SUM(E312:I312),
IF($J$5=Master!$D$4,SUM(E312:J312),
IF($K$5=Master!$D$4,SUM(E312:K312),
IF($L$5=Master!$D$4,SUM(E312:L312),
IF($M$5=Master!$D$4,SUM(E312:M312),
IF($N$5=Master!$D$4,SUM(E312:N312),
IF($O$5=Master!$D$4,SUM(E312:O312),
IF($P$5=Master!$D$4,SUM(E312:P312),0))))))))))))</f>
        <v>6040340.6500000004</v>
      </c>
      <c r="V312" s="115"/>
    </row>
    <row r="313" spans="2:22" ht="15" x14ac:dyDescent="0.25">
      <c r="B313" s="113"/>
      <c r="C313" s="161" t="s">
        <v>56</v>
      </c>
      <c r="D313" s="118" t="s">
        <v>276</v>
      </c>
      <c r="E313" s="119">
        <v>305230.84000000008</v>
      </c>
      <c r="F313" s="119">
        <v>372220.47000000003</v>
      </c>
      <c r="G313" s="119">
        <v>462718.08</v>
      </c>
      <c r="H313" s="119">
        <v>439456.19</v>
      </c>
      <c r="I313" s="119">
        <v>418373.21999999991</v>
      </c>
      <c r="J313" s="119">
        <v>428153.33000000007</v>
      </c>
      <c r="K313" s="119">
        <v>531892.62000000011</v>
      </c>
      <c r="L313" s="119">
        <v>606526.37</v>
      </c>
      <c r="M313" s="119">
        <v>613762.04</v>
      </c>
      <c r="N313" s="119">
        <v>579239.75</v>
      </c>
      <c r="O313" s="119">
        <v>577189.75</v>
      </c>
      <c r="P313" s="119">
        <v>347355.72000000015</v>
      </c>
      <c r="Q313" s="119">
        <f t="shared" si="6"/>
        <v>5682118.3799999999</v>
      </c>
      <c r="R313" s="115"/>
      <c r="S313" s="116"/>
      <c r="T313" s="113"/>
      <c r="U313" s="119">
        <f>IF($E$5=Master!$D$4,E313,
IF($F$5=Master!$D$4,SUM(E313:F313),
IF($G$5=Master!$D$4,SUM(E313:G313),
IF($H$5=Master!$D$4,SUM(E313:H313),
IF($I$5=Master!$D$4,SUM(E313:I313),
IF($J$5=Master!$D$4,SUM(E313:J313),
IF($K$5=Master!$D$4,SUM(E313:K313),
IF($L$5=Master!$D$4,SUM(E313:L313),
IF($M$5=Master!$D$4,SUM(E313:M313),
IF($N$5=Master!$D$4,SUM(E313:N313),
IF($O$5=Master!$D$4,SUM(E313:O313),
IF($P$5=Master!$D$4,SUM(E313:P313),0))))))))))))</f>
        <v>5334762.66</v>
      </c>
      <c r="V313" s="115"/>
    </row>
    <row r="314" spans="2:22" ht="25.5" x14ac:dyDescent="0.25">
      <c r="B314" s="113"/>
      <c r="C314" s="161" t="s">
        <v>57</v>
      </c>
      <c r="D314" s="118" t="s">
        <v>277</v>
      </c>
      <c r="E314" s="119">
        <v>11416.04</v>
      </c>
      <c r="F314" s="119">
        <v>11711.25</v>
      </c>
      <c r="G314" s="119">
        <v>12919.61</v>
      </c>
      <c r="H314" s="119">
        <v>11351.17</v>
      </c>
      <c r="I314" s="119">
        <v>11196.51</v>
      </c>
      <c r="J314" s="119">
        <v>11265.17</v>
      </c>
      <c r="K314" s="119">
        <v>11393.070000000002</v>
      </c>
      <c r="L314" s="119">
        <v>21348.69</v>
      </c>
      <c r="M314" s="119">
        <v>21348.69</v>
      </c>
      <c r="N314" s="119">
        <v>21348.69</v>
      </c>
      <c r="O314" s="119">
        <v>21348.69</v>
      </c>
      <c r="P314" s="119">
        <v>12539.610000000004</v>
      </c>
      <c r="Q314" s="119">
        <f t="shared" si="6"/>
        <v>179187.19000000003</v>
      </c>
      <c r="R314" s="115"/>
      <c r="S314" s="116"/>
      <c r="T314" s="113"/>
      <c r="U314" s="119">
        <f>IF($E$5=Master!$D$4,E314,
IF($F$5=Master!$D$4,SUM(E314:F314),
IF($G$5=Master!$D$4,SUM(E314:G314),
IF($H$5=Master!$D$4,SUM(E314:H314),
IF($I$5=Master!$D$4,SUM(E314:I314),
IF($J$5=Master!$D$4,SUM(E314:J314),
IF($K$5=Master!$D$4,SUM(E314:K314),
IF($L$5=Master!$D$4,SUM(E314:L314),
IF($M$5=Master!$D$4,SUM(E314:M314),
IF($N$5=Master!$D$4,SUM(E314:N314),
IF($O$5=Master!$D$4,SUM(E314:O314),
IF($P$5=Master!$D$4,SUM(E314:P314),0))))))))))))</f>
        <v>166647.58000000002</v>
      </c>
      <c r="V314" s="115"/>
    </row>
    <row r="315" spans="2:22" ht="15" x14ac:dyDescent="0.25">
      <c r="B315" s="113"/>
      <c r="C315" s="161" t="s">
        <v>58</v>
      </c>
      <c r="D315" s="118" t="s">
        <v>278</v>
      </c>
      <c r="E315" s="119">
        <v>3512.11</v>
      </c>
      <c r="F315" s="119">
        <v>1642.59</v>
      </c>
      <c r="G315" s="119">
        <v>5154.7</v>
      </c>
      <c r="H315" s="119">
        <v>3776.19</v>
      </c>
      <c r="I315" s="119">
        <v>5110.92</v>
      </c>
      <c r="J315" s="119">
        <v>5014.05</v>
      </c>
      <c r="K315" s="119">
        <v>8073.92</v>
      </c>
      <c r="L315" s="119">
        <v>8081.2999999999993</v>
      </c>
      <c r="M315" s="119">
        <v>8081.2999999999993</v>
      </c>
      <c r="N315" s="119">
        <v>8081.2999999999993</v>
      </c>
      <c r="O315" s="119">
        <v>8081.2999999999993</v>
      </c>
      <c r="P315" s="119">
        <v>5118.3199999999988</v>
      </c>
      <c r="Q315" s="119">
        <f t="shared" si="6"/>
        <v>69728</v>
      </c>
      <c r="R315" s="115"/>
      <c r="S315" s="116"/>
      <c r="T315" s="113"/>
      <c r="U315" s="119">
        <f>IF($E$5=Master!$D$4,E315,
IF($F$5=Master!$D$4,SUM(E315:F315),
IF($G$5=Master!$D$4,SUM(E315:G315),
IF($H$5=Master!$D$4,SUM(E315:H315),
IF($I$5=Master!$D$4,SUM(E315:I315),
IF($J$5=Master!$D$4,SUM(E315:J315),
IF($K$5=Master!$D$4,SUM(E315:K315),
IF($L$5=Master!$D$4,SUM(E315:L315),
IF($M$5=Master!$D$4,SUM(E315:M315),
IF($N$5=Master!$D$4,SUM(E315:N315),
IF($O$5=Master!$D$4,SUM(E315:O315),
IF($P$5=Master!$D$4,SUM(E315:P315),0))))))))))))</f>
        <v>64609.680000000008</v>
      </c>
      <c r="V315" s="115"/>
    </row>
    <row r="316" spans="2:22" ht="15" x14ac:dyDescent="0.25">
      <c r="B316" s="113"/>
      <c r="C316" s="161" t="s">
        <v>59</v>
      </c>
      <c r="D316" s="118" t="s">
        <v>279</v>
      </c>
      <c r="E316" s="119">
        <v>52349.850000000006</v>
      </c>
      <c r="F316" s="119">
        <v>82373.569999999992</v>
      </c>
      <c r="G316" s="119">
        <v>86761.140000000014</v>
      </c>
      <c r="H316" s="119">
        <v>83718.97000000003</v>
      </c>
      <c r="I316" s="119">
        <v>183304.45</v>
      </c>
      <c r="J316" s="119">
        <v>94729.330000000016</v>
      </c>
      <c r="K316" s="119">
        <v>95338.020000000019</v>
      </c>
      <c r="L316" s="119">
        <v>145908.12</v>
      </c>
      <c r="M316" s="119">
        <v>147338.38</v>
      </c>
      <c r="N316" s="119">
        <v>145697.29</v>
      </c>
      <c r="O316" s="119">
        <v>128733.87999999999</v>
      </c>
      <c r="P316" s="119">
        <v>71453.159999999989</v>
      </c>
      <c r="Q316" s="119">
        <f t="shared" si="6"/>
        <v>1317706.1599999999</v>
      </c>
      <c r="R316" s="115"/>
      <c r="S316" s="116"/>
      <c r="T316" s="113"/>
      <c r="U316" s="119">
        <f>IF($E$5=Master!$D$4,E316,
IF($F$5=Master!$D$4,SUM(E316:F316),
IF($G$5=Master!$D$4,SUM(E316:G316),
IF($H$5=Master!$D$4,SUM(E316:H316),
IF($I$5=Master!$D$4,SUM(E316:I316),
IF($J$5=Master!$D$4,SUM(E316:J316),
IF($K$5=Master!$D$4,SUM(E316:K316),
IF($L$5=Master!$D$4,SUM(E316:L316),
IF($M$5=Master!$D$4,SUM(E316:M316),
IF($N$5=Master!$D$4,SUM(E316:N316),
IF($O$5=Master!$D$4,SUM(E316:O316),
IF($P$5=Master!$D$4,SUM(E316:P316),0))))))))))))</f>
        <v>1246253</v>
      </c>
      <c r="V316" s="115"/>
    </row>
    <row r="317" spans="2:22" ht="15" x14ac:dyDescent="0.25">
      <c r="B317" s="113"/>
      <c r="C317" s="161" t="s">
        <v>60</v>
      </c>
      <c r="D317" s="118" t="s">
        <v>280</v>
      </c>
      <c r="E317" s="119">
        <v>35943.21</v>
      </c>
      <c r="F317" s="119">
        <v>35713.25</v>
      </c>
      <c r="G317" s="119">
        <v>27504.129999999997</v>
      </c>
      <c r="H317" s="119">
        <v>68955.34</v>
      </c>
      <c r="I317" s="119">
        <v>39093.050000000003</v>
      </c>
      <c r="J317" s="119">
        <v>65536.250000000015</v>
      </c>
      <c r="K317" s="119">
        <v>43801.73</v>
      </c>
      <c r="L317" s="119">
        <v>48201.01999999999</v>
      </c>
      <c r="M317" s="119">
        <v>48201.01999999999</v>
      </c>
      <c r="N317" s="119">
        <v>48201.01999999999</v>
      </c>
      <c r="O317" s="119">
        <v>48201.01999999999</v>
      </c>
      <c r="P317" s="119">
        <v>48200.959999999992</v>
      </c>
      <c r="Q317" s="119">
        <f t="shared" si="6"/>
        <v>557552</v>
      </c>
      <c r="R317" s="115"/>
      <c r="S317" s="116"/>
      <c r="T317" s="113"/>
      <c r="U317" s="119">
        <f>IF($E$5=Master!$D$4,E317,
IF($F$5=Master!$D$4,SUM(E317:F317),
IF($G$5=Master!$D$4,SUM(E317:G317),
IF($H$5=Master!$D$4,SUM(E317:H317),
IF($I$5=Master!$D$4,SUM(E317:I317),
IF($J$5=Master!$D$4,SUM(E317:J317),
IF($K$5=Master!$D$4,SUM(E317:K317),
IF($L$5=Master!$D$4,SUM(E317:L317),
IF($M$5=Master!$D$4,SUM(E317:M317),
IF($N$5=Master!$D$4,SUM(E317:N317),
IF($O$5=Master!$D$4,SUM(E317:O317),
IF($P$5=Master!$D$4,SUM(E317:P317),0))))))))))))</f>
        <v>509351.04000000004</v>
      </c>
      <c r="V317" s="115"/>
    </row>
    <row r="318" spans="2:22" ht="15" x14ac:dyDescent="0.25">
      <c r="B318" s="113"/>
      <c r="C318" s="161" t="s">
        <v>61</v>
      </c>
      <c r="D318" s="118" t="s">
        <v>281</v>
      </c>
      <c r="E318" s="119">
        <v>27700.75</v>
      </c>
      <c r="F318" s="119">
        <v>36081.299999999996</v>
      </c>
      <c r="G318" s="119">
        <v>31228.26</v>
      </c>
      <c r="H318" s="119">
        <v>34472.929999999993</v>
      </c>
      <c r="I318" s="119">
        <v>35520.480000000003</v>
      </c>
      <c r="J318" s="119">
        <v>40281.129999999997</v>
      </c>
      <c r="K318" s="119">
        <v>36938.25</v>
      </c>
      <c r="L318" s="119">
        <v>56317.900000000016</v>
      </c>
      <c r="M318" s="119">
        <v>55680.840000000018</v>
      </c>
      <c r="N318" s="119">
        <v>55060.840000000018</v>
      </c>
      <c r="O318" s="119">
        <v>55060.840000000018</v>
      </c>
      <c r="P318" s="119">
        <v>24801.629999999997</v>
      </c>
      <c r="Q318" s="119">
        <f t="shared" si="6"/>
        <v>489145.15000000008</v>
      </c>
      <c r="R318" s="115"/>
      <c r="S318" s="116"/>
      <c r="T318" s="113"/>
      <c r="U318" s="119">
        <f>IF($E$5=Master!$D$4,E318,
IF($F$5=Master!$D$4,SUM(E318:F318),
IF($G$5=Master!$D$4,SUM(E318:G318),
IF($H$5=Master!$D$4,SUM(E318:H318),
IF($I$5=Master!$D$4,SUM(E318:I318),
IF($J$5=Master!$D$4,SUM(E318:J318),
IF($K$5=Master!$D$4,SUM(E318:K318),
IF($L$5=Master!$D$4,SUM(E318:L318),
IF($M$5=Master!$D$4,SUM(E318:M318),
IF($N$5=Master!$D$4,SUM(E318:N318),
IF($O$5=Master!$D$4,SUM(E318:O318),
IF($P$5=Master!$D$4,SUM(E318:P318),0))))))))))))</f>
        <v>464343.52000000008</v>
      </c>
      <c r="V318" s="115"/>
    </row>
    <row r="319" spans="2:22" ht="15" x14ac:dyDescent="0.25">
      <c r="B319" s="113"/>
      <c r="C319" s="161" t="s">
        <v>62</v>
      </c>
      <c r="D319" s="118" t="s">
        <v>282</v>
      </c>
      <c r="E319" s="119">
        <v>2810.33</v>
      </c>
      <c r="F319" s="119">
        <v>0</v>
      </c>
      <c r="G319" s="119">
        <v>6279.76</v>
      </c>
      <c r="H319" s="119">
        <v>3107.79</v>
      </c>
      <c r="I319" s="119">
        <v>3107.62</v>
      </c>
      <c r="J319" s="119">
        <v>3107.79</v>
      </c>
      <c r="K319" s="119">
        <v>3107.79</v>
      </c>
      <c r="L319" s="119">
        <v>3421.31</v>
      </c>
      <c r="M319" s="119">
        <v>3421.31</v>
      </c>
      <c r="N319" s="119">
        <v>3421.31</v>
      </c>
      <c r="O319" s="119">
        <v>3421.31</v>
      </c>
      <c r="P319" s="119">
        <v>3421.31</v>
      </c>
      <c r="Q319" s="119">
        <f t="shared" si="6"/>
        <v>38627.630000000005</v>
      </c>
      <c r="R319" s="115"/>
      <c r="S319" s="116"/>
      <c r="T319" s="113"/>
      <c r="U319" s="119">
        <f>IF($E$5=Master!$D$4,E319,
IF($F$5=Master!$D$4,SUM(E319:F319),
IF($G$5=Master!$D$4,SUM(E319:G319),
IF($H$5=Master!$D$4,SUM(E319:H319),
IF($I$5=Master!$D$4,SUM(E319:I319),
IF($J$5=Master!$D$4,SUM(E319:J319),
IF($K$5=Master!$D$4,SUM(E319:K319),
IF($L$5=Master!$D$4,SUM(E319:L319),
IF($M$5=Master!$D$4,SUM(E319:M319),
IF($N$5=Master!$D$4,SUM(E319:N319),
IF($O$5=Master!$D$4,SUM(E319:O319),
IF($P$5=Master!$D$4,SUM(E319:P319),0))))))))))))</f>
        <v>35206.320000000007</v>
      </c>
      <c r="V319" s="115"/>
    </row>
    <row r="320" spans="2:22" ht="15" x14ac:dyDescent="0.25">
      <c r="B320" s="113"/>
      <c r="C320" s="161" t="s">
        <v>63</v>
      </c>
      <c r="D320" s="118" t="s">
        <v>283</v>
      </c>
      <c r="E320" s="119">
        <v>0</v>
      </c>
      <c r="F320" s="119">
        <v>0</v>
      </c>
      <c r="G320" s="119">
        <v>0</v>
      </c>
      <c r="H320" s="119">
        <v>0</v>
      </c>
      <c r="I320" s="119">
        <v>0</v>
      </c>
      <c r="J320" s="119">
        <v>0</v>
      </c>
      <c r="K320" s="119">
        <v>0</v>
      </c>
      <c r="L320" s="119">
        <v>2520</v>
      </c>
      <c r="M320" s="119">
        <v>2520</v>
      </c>
      <c r="N320" s="119">
        <v>2520</v>
      </c>
      <c r="O320" s="119">
        <v>2520</v>
      </c>
      <c r="P320" s="119">
        <v>2520</v>
      </c>
      <c r="Q320" s="119">
        <f t="shared" si="6"/>
        <v>12600</v>
      </c>
      <c r="R320" s="115"/>
      <c r="S320" s="116"/>
      <c r="T320" s="113"/>
      <c r="U320" s="119">
        <f>IF($E$5=Master!$D$4,E320,
IF($F$5=Master!$D$4,SUM(E320:F320),
IF($G$5=Master!$D$4,SUM(E320:G320),
IF($H$5=Master!$D$4,SUM(E320:H320),
IF($I$5=Master!$D$4,SUM(E320:I320),
IF($J$5=Master!$D$4,SUM(E320:J320),
IF($K$5=Master!$D$4,SUM(E320:K320),
IF($L$5=Master!$D$4,SUM(E320:L320),
IF($M$5=Master!$D$4,SUM(E320:M320),
IF($N$5=Master!$D$4,SUM(E320:N320),
IF($O$5=Master!$D$4,SUM(E320:O320),
IF($P$5=Master!$D$4,SUM(E320:P320),0))))))))))))</f>
        <v>10080</v>
      </c>
      <c r="V320" s="115"/>
    </row>
    <row r="321" spans="2:22" ht="15" x14ac:dyDescent="0.25">
      <c r="B321" s="113"/>
      <c r="C321" s="161" t="s">
        <v>64</v>
      </c>
      <c r="D321" s="118" t="s">
        <v>284</v>
      </c>
      <c r="E321" s="119">
        <v>635708.26</v>
      </c>
      <c r="F321" s="119">
        <v>751622.4</v>
      </c>
      <c r="G321" s="119">
        <v>0</v>
      </c>
      <c r="H321" s="119">
        <v>1387330.6600000001</v>
      </c>
      <c r="I321" s="119">
        <v>0</v>
      </c>
      <c r="J321" s="119">
        <v>693665.33000000007</v>
      </c>
      <c r="K321" s="119">
        <v>693665.33000000007</v>
      </c>
      <c r="L321" s="119">
        <v>832398.44</v>
      </c>
      <c r="M321" s="119">
        <v>832398.44</v>
      </c>
      <c r="N321" s="119">
        <v>832398.44</v>
      </c>
      <c r="O321" s="119">
        <v>832398.44</v>
      </c>
      <c r="P321" s="119">
        <v>832398.42</v>
      </c>
      <c r="Q321" s="119">
        <f t="shared" si="6"/>
        <v>8323984.1599999983</v>
      </c>
      <c r="R321" s="115"/>
      <c r="S321" s="116"/>
      <c r="T321" s="113"/>
      <c r="U321" s="119">
        <f>IF($E$5=Master!$D$4,E321,
IF($F$5=Master!$D$4,SUM(E321:F321),
IF($G$5=Master!$D$4,SUM(E321:G321),
IF($H$5=Master!$D$4,SUM(E321:H321),
IF($I$5=Master!$D$4,SUM(E321:I321),
IF($J$5=Master!$D$4,SUM(E321:J321),
IF($K$5=Master!$D$4,SUM(E321:K321),
IF($L$5=Master!$D$4,SUM(E321:L321),
IF($M$5=Master!$D$4,SUM(E321:M321),
IF($N$5=Master!$D$4,SUM(E321:N321),
IF($O$5=Master!$D$4,SUM(E321:O321),
IF($P$5=Master!$D$4,SUM(E321:P321),0))))))))))))</f>
        <v>7491585.7399999984</v>
      </c>
      <c r="V321" s="115"/>
    </row>
    <row r="322" spans="2:22" ht="15" x14ac:dyDescent="0.25">
      <c r="B322" s="113"/>
      <c r="C322" s="161" t="s">
        <v>65</v>
      </c>
      <c r="D322" s="118" t="s">
        <v>285</v>
      </c>
      <c r="E322" s="119">
        <v>1210326.3700000001</v>
      </c>
      <c r="F322" s="119">
        <v>1131438.6800000002</v>
      </c>
      <c r="G322" s="119">
        <v>1311954.3900000004</v>
      </c>
      <c r="H322" s="119">
        <v>1369568.0800000005</v>
      </c>
      <c r="I322" s="119">
        <v>1304405.5300000005</v>
      </c>
      <c r="J322" s="119">
        <v>1402299.6800000002</v>
      </c>
      <c r="K322" s="119">
        <v>1576996.8900000001</v>
      </c>
      <c r="L322" s="119">
        <v>1824559.7999999993</v>
      </c>
      <c r="M322" s="119">
        <v>1598706.8399999989</v>
      </c>
      <c r="N322" s="119">
        <v>1175546.0199999989</v>
      </c>
      <c r="O322" s="119">
        <v>1134362.929999999</v>
      </c>
      <c r="P322" s="119">
        <v>1064556.7999999989</v>
      </c>
      <c r="Q322" s="119">
        <f t="shared" si="6"/>
        <v>16104722.01</v>
      </c>
      <c r="R322" s="115"/>
      <c r="S322" s="116"/>
      <c r="T322" s="113"/>
      <c r="U322" s="119">
        <f>IF($E$5=Master!$D$4,E322,
IF($F$5=Master!$D$4,SUM(E322:F322),
IF($G$5=Master!$D$4,SUM(E322:G322),
IF($H$5=Master!$D$4,SUM(E322:H322),
IF($I$5=Master!$D$4,SUM(E322:I322),
IF($J$5=Master!$D$4,SUM(E322:J322),
IF($K$5=Master!$D$4,SUM(E322:K322),
IF($L$5=Master!$D$4,SUM(E322:L322),
IF($M$5=Master!$D$4,SUM(E322:M322),
IF($N$5=Master!$D$4,SUM(E322:N322),
IF($O$5=Master!$D$4,SUM(E322:O322),
IF($P$5=Master!$D$4,SUM(E322:P322),0))))))))))))</f>
        <v>15040165.210000001</v>
      </c>
      <c r="V322" s="115"/>
    </row>
    <row r="323" spans="2:22" ht="15" x14ac:dyDescent="0.25">
      <c r="B323" s="113"/>
      <c r="C323" s="161" t="s">
        <v>66</v>
      </c>
      <c r="D323" s="118" t="s">
        <v>286</v>
      </c>
      <c r="E323" s="119">
        <v>199874.08000000002</v>
      </c>
      <c r="F323" s="119">
        <v>228210.75</v>
      </c>
      <c r="G323" s="119">
        <v>451640.49999999994</v>
      </c>
      <c r="H323" s="119">
        <v>344192.58000000007</v>
      </c>
      <c r="I323" s="119">
        <v>668995.75</v>
      </c>
      <c r="J323" s="119">
        <v>368369.23</v>
      </c>
      <c r="K323" s="119">
        <v>200394.39000000004</v>
      </c>
      <c r="L323" s="119">
        <v>549118.72000000009</v>
      </c>
      <c r="M323" s="119">
        <v>526123.21000000008</v>
      </c>
      <c r="N323" s="119">
        <v>522762.28</v>
      </c>
      <c r="O323" s="119">
        <v>525600.04</v>
      </c>
      <c r="P323" s="119">
        <v>430202.14000000007</v>
      </c>
      <c r="Q323" s="119">
        <f t="shared" si="6"/>
        <v>5015483.67</v>
      </c>
      <c r="R323" s="115"/>
      <c r="S323" s="116"/>
      <c r="T323" s="113"/>
      <c r="U323" s="119">
        <f>IF($E$5=Master!$D$4,E323,
IF($F$5=Master!$D$4,SUM(E323:F323),
IF($G$5=Master!$D$4,SUM(E323:G323),
IF($H$5=Master!$D$4,SUM(E323:H323),
IF($I$5=Master!$D$4,SUM(E323:I323),
IF($J$5=Master!$D$4,SUM(E323:J323),
IF($K$5=Master!$D$4,SUM(E323:K323),
IF($L$5=Master!$D$4,SUM(E323:L323),
IF($M$5=Master!$D$4,SUM(E323:M323),
IF($N$5=Master!$D$4,SUM(E323:N323),
IF($O$5=Master!$D$4,SUM(E323:O323),
IF($P$5=Master!$D$4,SUM(E323:P323),0))))))))))))</f>
        <v>4585281.53</v>
      </c>
      <c r="V323" s="115"/>
    </row>
    <row r="324" spans="2:22" ht="15" x14ac:dyDescent="0.25">
      <c r="B324" s="113"/>
      <c r="C324" s="161" t="s">
        <v>67</v>
      </c>
      <c r="D324" s="118" t="s">
        <v>287</v>
      </c>
      <c r="E324" s="119">
        <v>8087.27</v>
      </c>
      <c r="F324" s="119">
        <v>14328.519999999999</v>
      </c>
      <c r="G324" s="119">
        <v>10230.61</v>
      </c>
      <c r="H324" s="119">
        <v>10047.77</v>
      </c>
      <c r="I324" s="119">
        <v>271301.36</v>
      </c>
      <c r="J324" s="119">
        <v>160099.62</v>
      </c>
      <c r="K324" s="119">
        <v>13085.68</v>
      </c>
      <c r="L324" s="119">
        <v>45041.84</v>
      </c>
      <c r="M324" s="119">
        <v>45041.84</v>
      </c>
      <c r="N324" s="119">
        <v>45041.84</v>
      </c>
      <c r="O324" s="119">
        <v>45041.84</v>
      </c>
      <c r="P324" s="119">
        <v>45041.87999999999</v>
      </c>
      <c r="Q324" s="119">
        <f t="shared" si="6"/>
        <v>712390.06999999983</v>
      </c>
      <c r="R324" s="115"/>
      <c r="S324" s="116"/>
      <c r="T324" s="113"/>
      <c r="U324" s="119">
        <f>IF($E$5=Master!$D$4,E324,
IF($F$5=Master!$D$4,SUM(E324:F324),
IF($G$5=Master!$D$4,SUM(E324:G324),
IF($H$5=Master!$D$4,SUM(E324:H324),
IF($I$5=Master!$D$4,SUM(E324:I324),
IF($J$5=Master!$D$4,SUM(E324:J324),
IF($K$5=Master!$D$4,SUM(E324:K324),
IF($L$5=Master!$D$4,SUM(E324:L324),
IF($M$5=Master!$D$4,SUM(E324:M324),
IF($N$5=Master!$D$4,SUM(E324:N324),
IF($O$5=Master!$D$4,SUM(E324:O324),
IF($P$5=Master!$D$4,SUM(E324:P324),0))))))))))))</f>
        <v>667348.18999999983</v>
      </c>
      <c r="V324" s="115"/>
    </row>
    <row r="325" spans="2:22" ht="25.5" x14ac:dyDescent="0.25">
      <c r="B325" s="113"/>
      <c r="C325" s="161" t="s">
        <v>68</v>
      </c>
      <c r="D325" s="118" t="s">
        <v>288</v>
      </c>
      <c r="E325" s="119">
        <v>0</v>
      </c>
      <c r="F325" s="119">
        <v>0</v>
      </c>
      <c r="G325" s="119">
        <v>0</v>
      </c>
      <c r="H325" s="119">
        <v>0</v>
      </c>
      <c r="I325" s="119">
        <v>0</v>
      </c>
      <c r="J325" s="119">
        <v>0</v>
      </c>
      <c r="K325" s="119">
        <v>0</v>
      </c>
      <c r="L325" s="119">
        <v>4000.2</v>
      </c>
      <c r="M325" s="119">
        <v>4000.2</v>
      </c>
      <c r="N325" s="119">
        <v>4000.2</v>
      </c>
      <c r="O325" s="119">
        <v>4000.2</v>
      </c>
      <c r="P325" s="119">
        <v>213800.2</v>
      </c>
      <c r="Q325" s="119">
        <f t="shared" si="6"/>
        <v>229801</v>
      </c>
      <c r="R325" s="115"/>
      <c r="S325" s="116"/>
      <c r="T325" s="113"/>
      <c r="U325" s="119">
        <f>IF($E$5=Master!$D$4,E325,
IF($F$5=Master!$D$4,SUM(E325:F325),
IF($G$5=Master!$D$4,SUM(E325:G325),
IF($H$5=Master!$D$4,SUM(E325:H325),
IF($I$5=Master!$D$4,SUM(E325:I325),
IF($J$5=Master!$D$4,SUM(E325:J325),
IF($K$5=Master!$D$4,SUM(E325:K325),
IF($L$5=Master!$D$4,SUM(E325:L325),
IF($M$5=Master!$D$4,SUM(E325:M325),
IF($N$5=Master!$D$4,SUM(E325:N325),
IF($O$5=Master!$D$4,SUM(E325:O325),
IF($P$5=Master!$D$4,SUM(E325:P325),0))))))))))))</f>
        <v>16000.8</v>
      </c>
      <c r="V325" s="115"/>
    </row>
    <row r="326" spans="2:22" ht="15" x14ac:dyDescent="0.25">
      <c r="B326" s="113"/>
      <c r="C326" s="161" t="s">
        <v>491</v>
      </c>
      <c r="D326" s="118" t="s">
        <v>492</v>
      </c>
      <c r="E326" s="119">
        <v>0</v>
      </c>
      <c r="F326" s="119">
        <v>0</v>
      </c>
      <c r="G326" s="119">
        <v>0</v>
      </c>
      <c r="H326" s="119">
        <v>0</v>
      </c>
      <c r="I326" s="119">
        <v>0</v>
      </c>
      <c r="J326" s="119">
        <v>0</v>
      </c>
      <c r="K326" s="119">
        <v>0</v>
      </c>
      <c r="L326" s="119">
        <v>2000.6000000000001</v>
      </c>
      <c r="M326" s="119">
        <v>2000.6000000000001</v>
      </c>
      <c r="N326" s="119">
        <v>2000.6000000000001</v>
      </c>
      <c r="O326" s="119">
        <v>2000.6000000000001</v>
      </c>
      <c r="P326" s="119">
        <v>2000.6000000000001</v>
      </c>
      <c r="Q326" s="119">
        <f t="shared" si="6"/>
        <v>10003</v>
      </c>
      <c r="R326" s="115"/>
      <c r="S326" s="116"/>
      <c r="T326" s="113"/>
      <c r="U326" s="119">
        <f>IF($E$5=Master!$D$4,E326,
IF($F$5=Master!$D$4,SUM(E326:F326),
IF($G$5=Master!$D$4,SUM(E326:G326),
IF($H$5=Master!$D$4,SUM(E326:H326),
IF($I$5=Master!$D$4,SUM(E326:I326),
IF($J$5=Master!$D$4,SUM(E326:J326),
IF($K$5=Master!$D$4,SUM(E326:K326),
IF($L$5=Master!$D$4,SUM(E326:L326),
IF($M$5=Master!$D$4,SUM(E326:M326),
IF($N$5=Master!$D$4,SUM(E326:N326),
IF($O$5=Master!$D$4,SUM(E326:O326),
IF($P$5=Master!$D$4,SUM(E326:P326),0))))))))))))</f>
        <v>8002.4000000000005</v>
      </c>
      <c r="V326" s="115"/>
    </row>
    <row r="327" spans="2:22" ht="15" x14ac:dyDescent="0.25">
      <c r="B327" s="113"/>
      <c r="C327" s="161" t="s">
        <v>69</v>
      </c>
      <c r="D327" s="118" t="s">
        <v>289</v>
      </c>
      <c r="E327" s="119">
        <v>146043.81999999998</v>
      </c>
      <c r="F327" s="119">
        <v>168634.91</v>
      </c>
      <c r="G327" s="119">
        <v>589983.99</v>
      </c>
      <c r="H327" s="119">
        <v>1176895.1200000001</v>
      </c>
      <c r="I327" s="119">
        <v>1946617.3299999998</v>
      </c>
      <c r="J327" s="119">
        <v>361644</v>
      </c>
      <c r="K327" s="119">
        <v>551296.67000000004</v>
      </c>
      <c r="L327" s="119">
        <v>662390.46</v>
      </c>
      <c r="M327" s="119">
        <v>640211.80999999994</v>
      </c>
      <c r="N327" s="119">
        <v>648569.11</v>
      </c>
      <c r="O327" s="119">
        <v>650390.46</v>
      </c>
      <c r="P327" s="119">
        <v>650426.89000000013</v>
      </c>
      <c r="Q327" s="119">
        <f t="shared" si="6"/>
        <v>8193104.5700000003</v>
      </c>
      <c r="R327" s="115"/>
      <c r="S327" s="116"/>
      <c r="T327" s="113"/>
      <c r="U327" s="119">
        <f>IF($E$5=Master!$D$4,E327,
IF($F$5=Master!$D$4,SUM(E327:F327),
IF($G$5=Master!$D$4,SUM(E327:G327),
IF($H$5=Master!$D$4,SUM(E327:H327),
IF($I$5=Master!$D$4,SUM(E327:I327),
IF($J$5=Master!$D$4,SUM(E327:J327),
IF($K$5=Master!$D$4,SUM(E327:K327),
IF($L$5=Master!$D$4,SUM(E327:L327),
IF($M$5=Master!$D$4,SUM(E327:M327),
IF($N$5=Master!$D$4,SUM(E327:N327),
IF($O$5=Master!$D$4,SUM(E327:O327),
IF($P$5=Master!$D$4,SUM(E327:P327),0))))))))))))</f>
        <v>7542677.6799999997</v>
      </c>
      <c r="V327" s="115"/>
    </row>
    <row r="328" spans="2:22" ht="15" x14ac:dyDescent="0.25">
      <c r="B328" s="113"/>
      <c r="C328" s="161" t="s">
        <v>70</v>
      </c>
      <c r="D328" s="118" t="s">
        <v>290</v>
      </c>
      <c r="E328" s="119">
        <v>5917.35</v>
      </c>
      <c r="F328" s="119">
        <v>10027.890000000001</v>
      </c>
      <c r="G328" s="119">
        <v>103320.56</v>
      </c>
      <c r="H328" s="119">
        <v>62576.929999999993</v>
      </c>
      <c r="I328" s="119">
        <v>69282.61</v>
      </c>
      <c r="J328" s="119">
        <v>50914.92</v>
      </c>
      <c r="K328" s="119">
        <v>87213.38</v>
      </c>
      <c r="L328" s="119">
        <v>125006.76999999999</v>
      </c>
      <c r="M328" s="119">
        <v>125006.76999999999</v>
      </c>
      <c r="N328" s="119">
        <v>125006.76999999999</v>
      </c>
      <c r="O328" s="119">
        <v>125006.76999999999</v>
      </c>
      <c r="P328" s="119">
        <v>125006.73</v>
      </c>
      <c r="Q328" s="119">
        <f t="shared" si="6"/>
        <v>1014287.45</v>
      </c>
      <c r="R328" s="115"/>
      <c r="S328" s="116"/>
      <c r="T328" s="113"/>
      <c r="U328" s="119">
        <f>IF($E$5=Master!$D$4,E328,
IF($F$5=Master!$D$4,SUM(E328:F328),
IF($G$5=Master!$D$4,SUM(E328:G328),
IF($H$5=Master!$D$4,SUM(E328:H328),
IF($I$5=Master!$D$4,SUM(E328:I328),
IF($J$5=Master!$D$4,SUM(E328:J328),
IF($K$5=Master!$D$4,SUM(E328:K328),
IF($L$5=Master!$D$4,SUM(E328:L328),
IF($M$5=Master!$D$4,SUM(E328:M328),
IF($N$5=Master!$D$4,SUM(E328:N328),
IF($O$5=Master!$D$4,SUM(E328:O328),
IF($P$5=Master!$D$4,SUM(E328:P328),0))))))))))))</f>
        <v>889280.72</v>
      </c>
      <c r="V328" s="115"/>
    </row>
    <row r="329" spans="2:22" ht="15" x14ac:dyDescent="0.25">
      <c r="B329" s="113"/>
      <c r="C329" s="161" t="s">
        <v>71</v>
      </c>
      <c r="D329" s="118" t="s">
        <v>293</v>
      </c>
      <c r="E329" s="119">
        <v>1559333.33</v>
      </c>
      <c r="F329" s="119">
        <v>1559333.33</v>
      </c>
      <c r="G329" s="119">
        <v>1696133.37</v>
      </c>
      <c r="H329" s="119">
        <v>1696133.33</v>
      </c>
      <c r="I329" s="119">
        <v>1696133.33</v>
      </c>
      <c r="J329" s="119">
        <v>1696133.33</v>
      </c>
      <c r="K329" s="119">
        <v>1696133.33</v>
      </c>
      <c r="L329" s="119">
        <v>1696133.33</v>
      </c>
      <c r="M329" s="119">
        <v>1696133.33</v>
      </c>
      <c r="N329" s="119">
        <v>1696133.33</v>
      </c>
      <c r="O329" s="119">
        <v>1696133.33</v>
      </c>
      <c r="P329" s="119">
        <v>1696133.33</v>
      </c>
      <c r="Q329" s="119">
        <f t="shared" si="6"/>
        <v>20080000</v>
      </c>
      <c r="R329" s="115"/>
      <c r="S329" s="116"/>
      <c r="T329" s="113"/>
      <c r="U329" s="119">
        <f>IF($E$5=Master!$D$4,E329,
IF($F$5=Master!$D$4,SUM(E329:F329),
IF($G$5=Master!$D$4,SUM(E329:G329),
IF($H$5=Master!$D$4,SUM(E329:H329),
IF($I$5=Master!$D$4,SUM(E329:I329),
IF($J$5=Master!$D$4,SUM(E329:J329),
IF($K$5=Master!$D$4,SUM(E329:K329),
IF($L$5=Master!$D$4,SUM(E329:L329),
IF($M$5=Master!$D$4,SUM(E329:M329),
IF($N$5=Master!$D$4,SUM(E329:N329),
IF($O$5=Master!$D$4,SUM(E329:O329),
IF($P$5=Master!$D$4,SUM(E329:P329),0))))))))))))</f>
        <v>18383866.670000002</v>
      </c>
      <c r="V329" s="115"/>
    </row>
    <row r="330" spans="2:22" ht="15" x14ac:dyDescent="0.25">
      <c r="B330" s="113"/>
      <c r="C330" s="161" t="s">
        <v>72</v>
      </c>
      <c r="D330" s="118" t="s">
        <v>291</v>
      </c>
      <c r="E330" s="119">
        <v>77411.59</v>
      </c>
      <c r="F330" s="119">
        <v>71231.819999999992</v>
      </c>
      <c r="G330" s="119">
        <v>107435.81999999999</v>
      </c>
      <c r="H330" s="119">
        <v>74859.899999999994</v>
      </c>
      <c r="I330" s="119">
        <v>8209.5500000000011</v>
      </c>
      <c r="J330" s="119">
        <v>70369.009999999995</v>
      </c>
      <c r="K330" s="119">
        <v>9172.9600000000009</v>
      </c>
      <c r="L330" s="119">
        <v>745655.98</v>
      </c>
      <c r="M330" s="119">
        <v>745892.05</v>
      </c>
      <c r="N330" s="119">
        <v>748139.68</v>
      </c>
      <c r="O330" s="119">
        <v>749027.32</v>
      </c>
      <c r="P330" s="119">
        <v>749036.76</v>
      </c>
      <c r="Q330" s="119">
        <f t="shared" si="6"/>
        <v>4156442.4399999995</v>
      </c>
      <c r="R330" s="115"/>
      <c r="S330" s="116"/>
      <c r="T330" s="113"/>
      <c r="U330" s="119">
        <f>IF($E$5=Master!$D$4,E330,
IF($F$5=Master!$D$4,SUM(E330:F330),
IF($G$5=Master!$D$4,SUM(E330:G330),
IF($H$5=Master!$D$4,SUM(E330:H330),
IF($I$5=Master!$D$4,SUM(E330:I330),
IF($J$5=Master!$D$4,SUM(E330:J330),
IF($K$5=Master!$D$4,SUM(E330:K330),
IF($L$5=Master!$D$4,SUM(E330:L330),
IF($M$5=Master!$D$4,SUM(E330:M330),
IF($N$5=Master!$D$4,SUM(E330:N330),
IF($O$5=Master!$D$4,SUM(E330:O330),
IF($P$5=Master!$D$4,SUM(E330:P330),0))))))))))))</f>
        <v>3407405.6799999997</v>
      </c>
      <c r="V330" s="115"/>
    </row>
    <row r="331" spans="2:22" ht="15" x14ac:dyDescent="0.25">
      <c r="B331" s="113"/>
      <c r="C331" s="161" t="s">
        <v>73</v>
      </c>
      <c r="D331" s="118" t="s">
        <v>294</v>
      </c>
      <c r="E331" s="119">
        <v>72656.499999999971</v>
      </c>
      <c r="F331" s="119">
        <v>81358.409999999974</v>
      </c>
      <c r="G331" s="119">
        <v>130095.23999999999</v>
      </c>
      <c r="H331" s="119">
        <v>83076.780000000013</v>
      </c>
      <c r="I331" s="119">
        <v>89914.280000000013</v>
      </c>
      <c r="J331" s="119">
        <v>198842.68</v>
      </c>
      <c r="K331" s="119">
        <v>85945.889999999985</v>
      </c>
      <c r="L331" s="119">
        <v>113971.44999999991</v>
      </c>
      <c r="M331" s="119">
        <v>120317.93999999992</v>
      </c>
      <c r="N331" s="119">
        <v>109519.78999999992</v>
      </c>
      <c r="O331" s="119">
        <v>94592.149999999921</v>
      </c>
      <c r="P331" s="119">
        <v>91121.149999999936</v>
      </c>
      <c r="Q331" s="119">
        <f t="shared" si="6"/>
        <v>1271412.2599999995</v>
      </c>
      <c r="R331" s="115"/>
      <c r="S331" s="116"/>
      <c r="T331" s="113"/>
      <c r="U331" s="119">
        <f>IF($E$5=Master!$D$4,E331,
IF($F$5=Master!$D$4,SUM(E331:F331),
IF($G$5=Master!$D$4,SUM(E331:G331),
IF($H$5=Master!$D$4,SUM(E331:H331),
IF($I$5=Master!$D$4,SUM(E331:I331),
IF($J$5=Master!$D$4,SUM(E331:J331),
IF($K$5=Master!$D$4,SUM(E331:K331),
IF($L$5=Master!$D$4,SUM(E331:L331),
IF($M$5=Master!$D$4,SUM(E331:M331),
IF($N$5=Master!$D$4,SUM(E331:N331),
IF($O$5=Master!$D$4,SUM(E331:O331),
IF($P$5=Master!$D$4,SUM(E331:P331),0))))))))))))</f>
        <v>1180291.1099999996</v>
      </c>
      <c r="V331" s="115"/>
    </row>
    <row r="332" spans="2:22" ht="15" x14ac:dyDescent="0.25">
      <c r="B332" s="113"/>
      <c r="C332" s="161" t="s">
        <v>74</v>
      </c>
      <c r="D332" s="118" t="s">
        <v>292</v>
      </c>
      <c r="E332" s="119">
        <v>113559.06999999999</v>
      </c>
      <c r="F332" s="119">
        <v>118551.42999999998</v>
      </c>
      <c r="G332" s="119">
        <v>135344.19</v>
      </c>
      <c r="H332" s="119">
        <v>274594.39999999997</v>
      </c>
      <c r="I332" s="119">
        <v>144027.90999999995</v>
      </c>
      <c r="J332" s="119">
        <v>127130.75999999997</v>
      </c>
      <c r="K332" s="119">
        <v>131052.71</v>
      </c>
      <c r="L332" s="119">
        <v>201489.62000000008</v>
      </c>
      <c r="M332" s="119">
        <v>169889.62000000008</v>
      </c>
      <c r="N332" s="119">
        <v>169889.62000000008</v>
      </c>
      <c r="O332" s="119">
        <v>169889.62000000008</v>
      </c>
      <c r="P332" s="119">
        <v>169889.81000000011</v>
      </c>
      <c r="Q332" s="119">
        <f t="shared" si="6"/>
        <v>1925308.7600000002</v>
      </c>
      <c r="R332" s="115"/>
      <c r="S332" s="116"/>
      <c r="T332" s="113"/>
      <c r="U332" s="119">
        <f>IF($E$5=Master!$D$4,E332,
IF($F$5=Master!$D$4,SUM(E332:F332),
IF($G$5=Master!$D$4,SUM(E332:G332),
IF($H$5=Master!$D$4,SUM(E332:H332),
IF($I$5=Master!$D$4,SUM(E332:I332),
IF($J$5=Master!$D$4,SUM(E332:J332),
IF($K$5=Master!$D$4,SUM(E332:K332),
IF($L$5=Master!$D$4,SUM(E332:L332),
IF($M$5=Master!$D$4,SUM(E332:M332),
IF($N$5=Master!$D$4,SUM(E332:N332),
IF($O$5=Master!$D$4,SUM(E332:O332),
IF($P$5=Master!$D$4,SUM(E332:P332),0))))))))))))</f>
        <v>1755418.9500000002</v>
      </c>
      <c r="V332" s="115"/>
    </row>
    <row r="333" spans="2:22" ht="15" x14ac:dyDescent="0.25">
      <c r="B333" s="113"/>
      <c r="C333" s="161" t="s">
        <v>524</v>
      </c>
      <c r="D333" s="118" t="s">
        <v>525</v>
      </c>
      <c r="E333" s="119">
        <v>31640.28</v>
      </c>
      <c r="F333" s="119">
        <v>26786.030000000002</v>
      </c>
      <c r="G333" s="119">
        <v>37254.490000000005</v>
      </c>
      <c r="H333" s="119">
        <v>144101.00999999998</v>
      </c>
      <c r="I333" s="119">
        <v>37525.06</v>
      </c>
      <c r="J333" s="119">
        <v>56879.32</v>
      </c>
      <c r="K333" s="119">
        <v>39346.079999999987</v>
      </c>
      <c r="L333" s="119">
        <v>50220.569999999992</v>
      </c>
      <c r="M333" s="119">
        <v>62391.689999999988</v>
      </c>
      <c r="N333" s="119">
        <v>66920.349999999991</v>
      </c>
      <c r="O333" s="119">
        <v>66920.349999999991</v>
      </c>
      <c r="P333" s="119">
        <v>66920.439999999973</v>
      </c>
      <c r="Q333" s="119">
        <f t="shared" si="6"/>
        <v>686905.66999999993</v>
      </c>
      <c r="R333" s="115"/>
      <c r="S333" s="116"/>
      <c r="T333" s="113"/>
      <c r="U333" s="119">
        <f>IF($E$5=Master!$D$4,E333,
IF($F$5=Master!$D$4,SUM(E333:F333),
IF($G$5=Master!$D$4,SUM(E333:G333),
IF($H$5=Master!$D$4,SUM(E333:H333),
IF($I$5=Master!$D$4,SUM(E333:I333),
IF($J$5=Master!$D$4,SUM(E333:J333),
IF($K$5=Master!$D$4,SUM(E333:K333),
IF($L$5=Master!$D$4,SUM(E333:L333),
IF($M$5=Master!$D$4,SUM(E333:M333),
IF($N$5=Master!$D$4,SUM(E333:N333),
IF($O$5=Master!$D$4,SUM(E333:O333),
IF($P$5=Master!$D$4,SUM(E333:P333),0))))))))))))</f>
        <v>619985.23</v>
      </c>
      <c r="V333" s="115"/>
    </row>
    <row r="334" spans="2:22" ht="15" x14ac:dyDescent="0.25">
      <c r="B334" s="113"/>
      <c r="C334" s="161" t="s">
        <v>526</v>
      </c>
      <c r="D334" s="118" t="s">
        <v>527</v>
      </c>
      <c r="E334" s="119">
        <v>0</v>
      </c>
      <c r="F334" s="119">
        <v>0</v>
      </c>
      <c r="G334" s="119">
        <v>0</v>
      </c>
      <c r="H334" s="119">
        <v>0</v>
      </c>
      <c r="I334" s="119">
        <v>0</v>
      </c>
      <c r="J334" s="119">
        <v>0</v>
      </c>
      <c r="K334" s="119">
        <v>0</v>
      </c>
      <c r="L334" s="119">
        <v>157881.00000000003</v>
      </c>
      <c r="M334" s="119">
        <v>157881.00000000003</v>
      </c>
      <c r="N334" s="119">
        <v>157881.00000000003</v>
      </c>
      <c r="O334" s="119">
        <v>157881.00000000003</v>
      </c>
      <c r="P334" s="119">
        <v>157881</v>
      </c>
      <c r="Q334" s="119">
        <f t="shared" si="6"/>
        <v>789405.00000000012</v>
      </c>
      <c r="R334" s="115"/>
      <c r="S334" s="116"/>
      <c r="T334" s="113"/>
      <c r="U334" s="119">
        <f>IF($E$5=Master!$D$4,E334,
IF($F$5=Master!$D$4,SUM(E334:F334),
IF($G$5=Master!$D$4,SUM(E334:G334),
IF($H$5=Master!$D$4,SUM(E334:H334),
IF($I$5=Master!$D$4,SUM(E334:I334),
IF($J$5=Master!$D$4,SUM(E334:J334),
IF($K$5=Master!$D$4,SUM(E334:K334),
IF($L$5=Master!$D$4,SUM(E334:L334),
IF($M$5=Master!$D$4,SUM(E334:M334),
IF($N$5=Master!$D$4,SUM(E334:N334),
IF($O$5=Master!$D$4,SUM(E334:O334),
IF($P$5=Master!$D$4,SUM(E334:P334),0))))))))))))</f>
        <v>631524.00000000012</v>
      </c>
      <c r="V334" s="115"/>
    </row>
    <row r="335" spans="2:22" ht="15" x14ac:dyDescent="0.25">
      <c r="B335" s="113"/>
      <c r="C335" s="161" t="s">
        <v>528</v>
      </c>
      <c r="D335" s="118" t="s">
        <v>529</v>
      </c>
      <c r="E335" s="119">
        <v>0</v>
      </c>
      <c r="F335" s="119">
        <v>0</v>
      </c>
      <c r="G335" s="119">
        <v>0</v>
      </c>
      <c r="H335" s="119">
        <v>0</v>
      </c>
      <c r="I335" s="119">
        <v>0</v>
      </c>
      <c r="J335" s="119">
        <v>0</v>
      </c>
      <c r="K335" s="119">
        <v>0</v>
      </c>
      <c r="L335" s="119">
        <v>198422.18</v>
      </c>
      <c r="M335" s="119">
        <v>198422.18</v>
      </c>
      <c r="N335" s="119">
        <v>198422.18</v>
      </c>
      <c r="O335" s="119">
        <v>198422.18</v>
      </c>
      <c r="P335" s="119">
        <v>198422.18</v>
      </c>
      <c r="Q335" s="119">
        <f t="shared" si="6"/>
        <v>992110.89999999991</v>
      </c>
      <c r="R335" s="115"/>
      <c r="S335" s="116"/>
      <c r="T335" s="113"/>
      <c r="U335" s="119">
        <f>IF($E$5=Master!$D$4,E335,
IF($F$5=Master!$D$4,SUM(E335:F335),
IF($G$5=Master!$D$4,SUM(E335:G335),
IF($H$5=Master!$D$4,SUM(E335:H335),
IF($I$5=Master!$D$4,SUM(E335:I335),
IF($J$5=Master!$D$4,SUM(E335:J335),
IF($K$5=Master!$D$4,SUM(E335:K335),
IF($L$5=Master!$D$4,SUM(E335:L335),
IF($M$5=Master!$D$4,SUM(E335:M335),
IF($N$5=Master!$D$4,SUM(E335:N335),
IF($O$5=Master!$D$4,SUM(E335:O335),
IF($P$5=Master!$D$4,SUM(E335:P335),0))))))))))))</f>
        <v>793688.72</v>
      </c>
      <c r="V335" s="115"/>
    </row>
    <row r="336" spans="2:22" ht="15" x14ac:dyDescent="0.25">
      <c r="B336" s="113"/>
      <c r="C336" s="161" t="s">
        <v>75</v>
      </c>
      <c r="D336" s="118" t="s">
        <v>295</v>
      </c>
      <c r="E336" s="119">
        <v>73529.189999999988</v>
      </c>
      <c r="F336" s="119">
        <v>77607.25</v>
      </c>
      <c r="G336" s="119">
        <v>104199.47999999997</v>
      </c>
      <c r="H336" s="119">
        <v>94421.810000000027</v>
      </c>
      <c r="I336" s="119">
        <v>89152.46</v>
      </c>
      <c r="J336" s="119">
        <v>89525.389999999985</v>
      </c>
      <c r="K336" s="119">
        <v>88521.449999999953</v>
      </c>
      <c r="L336" s="119">
        <v>99537.539999999979</v>
      </c>
      <c r="M336" s="119">
        <v>162470.98000000004</v>
      </c>
      <c r="N336" s="119">
        <v>159942.86000000007</v>
      </c>
      <c r="O336" s="119">
        <v>159942.85000000006</v>
      </c>
      <c r="P336" s="119">
        <v>162471.04000000007</v>
      </c>
      <c r="Q336" s="119">
        <f t="shared" si="6"/>
        <v>1361322.3</v>
      </c>
      <c r="R336" s="115"/>
      <c r="S336" s="116"/>
      <c r="T336" s="113"/>
      <c r="U336" s="119">
        <f>IF($E$5=Master!$D$4,E336,
IF($F$5=Master!$D$4,SUM(E336:F336),
IF($G$5=Master!$D$4,SUM(E336:G336),
IF($H$5=Master!$D$4,SUM(E336:H336),
IF($I$5=Master!$D$4,SUM(E336:I336),
IF($J$5=Master!$D$4,SUM(E336:J336),
IF($K$5=Master!$D$4,SUM(E336:K336),
IF($L$5=Master!$D$4,SUM(E336:L336),
IF($M$5=Master!$D$4,SUM(E336:M336),
IF($N$5=Master!$D$4,SUM(E336:N336),
IF($O$5=Master!$D$4,SUM(E336:O336),
IF($P$5=Master!$D$4,SUM(E336:P336),0))))))))))))</f>
        <v>1198851.26</v>
      </c>
      <c r="V336" s="115"/>
    </row>
    <row r="337" spans="2:22" ht="15" x14ac:dyDescent="0.25">
      <c r="B337" s="113"/>
      <c r="C337" s="161" t="s">
        <v>76</v>
      </c>
      <c r="D337" s="118" t="s">
        <v>296</v>
      </c>
      <c r="E337" s="119">
        <v>173410.53000000006</v>
      </c>
      <c r="F337" s="119">
        <v>178237.97000000003</v>
      </c>
      <c r="G337" s="119">
        <v>199465.40999999995</v>
      </c>
      <c r="H337" s="119">
        <v>204940.02999999994</v>
      </c>
      <c r="I337" s="119">
        <v>227445.88</v>
      </c>
      <c r="J337" s="119">
        <v>211201.53000000003</v>
      </c>
      <c r="K337" s="119">
        <v>251935.89</v>
      </c>
      <c r="L337" s="119">
        <v>272291.75000000006</v>
      </c>
      <c r="M337" s="119">
        <v>274865.52</v>
      </c>
      <c r="N337" s="119">
        <v>347762.16000000009</v>
      </c>
      <c r="O337" s="119">
        <v>348718.9800000001</v>
      </c>
      <c r="P337" s="119">
        <v>351115.06000000017</v>
      </c>
      <c r="Q337" s="119">
        <f t="shared" si="6"/>
        <v>3041390.7100000004</v>
      </c>
      <c r="R337" s="115"/>
      <c r="S337" s="116"/>
      <c r="T337" s="113"/>
      <c r="U337" s="119">
        <f>IF($E$5=Master!$D$4,E337,
IF($F$5=Master!$D$4,SUM(E337:F337),
IF($G$5=Master!$D$4,SUM(E337:G337),
IF($H$5=Master!$D$4,SUM(E337:H337),
IF($I$5=Master!$D$4,SUM(E337:I337),
IF($J$5=Master!$D$4,SUM(E337:J337),
IF($K$5=Master!$D$4,SUM(E337:K337),
IF($L$5=Master!$D$4,SUM(E337:L337),
IF($M$5=Master!$D$4,SUM(E337:M337),
IF($N$5=Master!$D$4,SUM(E337:N337),
IF($O$5=Master!$D$4,SUM(E337:O337),
IF($P$5=Master!$D$4,SUM(E337:P337),0))))))))))))</f>
        <v>2690275.6500000004</v>
      </c>
      <c r="V337" s="115"/>
    </row>
    <row r="338" spans="2:22" ht="15" x14ac:dyDescent="0.25">
      <c r="B338" s="113"/>
      <c r="C338" s="161" t="s">
        <v>77</v>
      </c>
      <c r="D338" s="118" t="s">
        <v>297</v>
      </c>
      <c r="E338" s="119">
        <v>188010.57999999996</v>
      </c>
      <c r="F338" s="119">
        <v>181786.85999999996</v>
      </c>
      <c r="G338" s="119">
        <v>219883.51</v>
      </c>
      <c r="H338" s="119">
        <v>216441.72</v>
      </c>
      <c r="I338" s="119">
        <v>208944.06999999995</v>
      </c>
      <c r="J338" s="119">
        <v>234598.71000000002</v>
      </c>
      <c r="K338" s="119">
        <v>208152.79999999996</v>
      </c>
      <c r="L338" s="119">
        <v>282869.84000000026</v>
      </c>
      <c r="M338" s="119">
        <v>202942.01000000021</v>
      </c>
      <c r="N338" s="119">
        <v>337111.03000000026</v>
      </c>
      <c r="O338" s="119">
        <v>337508.79000000027</v>
      </c>
      <c r="P338" s="119">
        <v>337430.16000000009</v>
      </c>
      <c r="Q338" s="119">
        <f t="shared" si="6"/>
        <v>2955680.080000001</v>
      </c>
      <c r="R338" s="115"/>
      <c r="S338" s="116"/>
      <c r="T338" s="113"/>
      <c r="U338" s="119">
        <f>IF($E$5=Master!$D$4,E338,
IF($F$5=Master!$D$4,SUM(E338:F338),
IF($G$5=Master!$D$4,SUM(E338:G338),
IF($H$5=Master!$D$4,SUM(E338:H338),
IF($I$5=Master!$D$4,SUM(E338:I338),
IF($J$5=Master!$D$4,SUM(E338:J338),
IF($K$5=Master!$D$4,SUM(E338:K338),
IF($L$5=Master!$D$4,SUM(E338:L338),
IF($M$5=Master!$D$4,SUM(E338:M338),
IF($N$5=Master!$D$4,SUM(E338:N338),
IF($O$5=Master!$D$4,SUM(E338:O338),
IF($P$5=Master!$D$4,SUM(E338:P338),0))))))))))))</f>
        <v>2618249.9200000009</v>
      </c>
      <c r="V338" s="115"/>
    </row>
    <row r="339" spans="2:22" ht="15" x14ac:dyDescent="0.25">
      <c r="B339" s="113"/>
      <c r="C339" s="161" t="s">
        <v>78</v>
      </c>
      <c r="D339" s="118" t="s">
        <v>298</v>
      </c>
      <c r="E339" s="119">
        <v>344413.47000000003</v>
      </c>
      <c r="F339" s="119">
        <v>345809.96000000008</v>
      </c>
      <c r="G339" s="119">
        <v>477934.9200000001</v>
      </c>
      <c r="H339" s="119">
        <v>453903.75999999983</v>
      </c>
      <c r="I339" s="119">
        <v>442514.67000000016</v>
      </c>
      <c r="J339" s="119">
        <v>451207.2699999999</v>
      </c>
      <c r="K339" s="119">
        <v>455455.45000000013</v>
      </c>
      <c r="L339" s="119">
        <v>499892.12</v>
      </c>
      <c r="M339" s="119">
        <v>310357.3000000001</v>
      </c>
      <c r="N339" s="119">
        <v>523598.33000000007</v>
      </c>
      <c r="O339" s="119">
        <v>534756.41999999993</v>
      </c>
      <c r="P339" s="119">
        <v>516376.27</v>
      </c>
      <c r="Q339" s="119">
        <f t="shared" si="6"/>
        <v>5356219.9400000013</v>
      </c>
      <c r="R339" s="115"/>
      <c r="S339" s="116"/>
      <c r="T339" s="113"/>
      <c r="U339" s="119">
        <f>IF($E$5=Master!$D$4,E339,
IF($F$5=Master!$D$4,SUM(E339:F339),
IF($G$5=Master!$D$4,SUM(E339:G339),
IF($H$5=Master!$D$4,SUM(E339:H339),
IF($I$5=Master!$D$4,SUM(E339:I339),
IF($J$5=Master!$D$4,SUM(E339:J339),
IF($K$5=Master!$D$4,SUM(E339:K339),
IF($L$5=Master!$D$4,SUM(E339:L339),
IF($M$5=Master!$D$4,SUM(E339:M339),
IF($N$5=Master!$D$4,SUM(E339:N339),
IF($O$5=Master!$D$4,SUM(E339:O339),
IF($P$5=Master!$D$4,SUM(E339:P339),0))))))))))))</f>
        <v>4839843.6700000009</v>
      </c>
      <c r="V339" s="115"/>
    </row>
    <row r="340" spans="2:22" ht="15" x14ac:dyDescent="0.25">
      <c r="B340" s="113"/>
      <c r="C340" s="161" t="s">
        <v>79</v>
      </c>
      <c r="D340" s="118" t="s">
        <v>299</v>
      </c>
      <c r="E340" s="119">
        <v>872720.46000000101</v>
      </c>
      <c r="F340" s="119">
        <v>861172.71000000031</v>
      </c>
      <c r="G340" s="119">
        <v>1098118.3699999992</v>
      </c>
      <c r="H340" s="119">
        <v>1030643.9499999988</v>
      </c>
      <c r="I340" s="119">
        <v>1006308.3900000002</v>
      </c>
      <c r="J340" s="119">
        <v>1027785.7099999996</v>
      </c>
      <c r="K340" s="119">
        <v>1028702.7000000005</v>
      </c>
      <c r="L340" s="119">
        <v>1227058.4299999953</v>
      </c>
      <c r="M340" s="119">
        <v>1007985.7799999971</v>
      </c>
      <c r="N340" s="119">
        <v>1477204.0899999954</v>
      </c>
      <c r="O340" s="119">
        <v>1484943.5499999954</v>
      </c>
      <c r="P340" s="119">
        <v>1478222.8799999957</v>
      </c>
      <c r="Q340" s="119">
        <f t="shared" si="6"/>
        <v>13600867.019999979</v>
      </c>
      <c r="R340" s="115"/>
      <c r="S340" s="116"/>
      <c r="T340" s="113"/>
      <c r="U340" s="119">
        <f>IF($E$5=Master!$D$4,E340,
IF($F$5=Master!$D$4,SUM(E340:F340),
IF($G$5=Master!$D$4,SUM(E340:G340),
IF($H$5=Master!$D$4,SUM(E340:H340),
IF($I$5=Master!$D$4,SUM(E340:I340),
IF($J$5=Master!$D$4,SUM(E340:J340),
IF($K$5=Master!$D$4,SUM(E340:K340),
IF($L$5=Master!$D$4,SUM(E340:L340),
IF($M$5=Master!$D$4,SUM(E340:M340),
IF($N$5=Master!$D$4,SUM(E340:N340),
IF($O$5=Master!$D$4,SUM(E340:O340),
IF($P$5=Master!$D$4,SUM(E340:P340),0))))))))))))</f>
        <v>12122644.139999984</v>
      </c>
      <c r="V340" s="115"/>
    </row>
    <row r="341" spans="2:22" ht="15" x14ac:dyDescent="0.25">
      <c r="B341" s="113"/>
      <c r="C341" s="161" t="s">
        <v>80</v>
      </c>
      <c r="D341" s="118" t="s">
        <v>300</v>
      </c>
      <c r="E341" s="119">
        <v>358740.10999999987</v>
      </c>
      <c r="F341" s="119">
        <v>360367.32999999996</v>
      </c>
      <c r="G341" s="119">
        <v>471673.15999999992</v>
      </c>
      <c r="H341" s="119">
        <v>438542.43000000017</v>
      </c>
      <c r="I341" s="119">
        <v>401315.10000000003</v>
      </c>
      <c r="J341" s="119">
        <v>462567.33999999985</v>
      </c>
      <c r="K341" s="119">
        <v>425562.61000000016</v>
      </c>
      <c r="L341" s="119">
        <v>715651.6399999992</v>
      </c>
      <c r="M341" s="119">
        <v>562007.02000000014</v>
      </c>
      <c r="N341" s="119">
        <v>759856.40999999898</v>
      </c>
      <c r="O341" s="119">
        <v>724900.57999999926</v>
      </c>
      <c r="P341" s="119">
        <v>772910.84999999916</v>
      </c>
      <c r="Q341" s="119">
        <f t="shared" si="6"/>
        <v>6454094.5799999963</v>
      </c>
      <c r="R341" s="115"/>
      <c r="S341" s="116"/>
      <c r="T341" s="113"/>
      <c r="U341" s="119">
        <f>IF($E$5=Master!$D$4,E341,
IF($F$5=Master!$D$4,SUM(E341:F341),
IF($G$5=Master!$D$4,SUM(E341:G341),
IF($H$5=Master!$D$4,SUM(E341:H341),
IF($I$5=Master!$D$4,SUM(E341:I341),
IF($J$5=Master!$D$4,SUM(E341:J341),
IF($K$5=Master!$D$4,SUM(E341:K341),
IF($L$5=Master!$D$4,SUM(E341:L341),
IF($M$5=Master!$D$4,SUM(E341:M341),
IF($N$5=Master!$D$4,SUM(E341:N341),
IF($O$5=Master!$D$4,SUM(E341:O341),
IF($P$5=Master!$D$4,SUM(E341:P341),0))))))))))))</f>
        <v>5681183.7299999977</v>
      </c>
      <c r="V341" s="115"/>
    </row>
    <row r="342" spans="2:22" ht="15" x14ac:dyDescent="0.25">
      <c r="B342" s="113"/>
      <c r="C342" s="161" t="s">
        <v>81</v>
      </c>
      <c r="D342" s="118" t="s">
        <v>301</v>
      </c>
      <c r="E342" s="119">
        <v>417838.5399999998</v>
      </c>
      <c r="F342" s="119">
        <v>425760.24999999994</v>
      </c>
      <c r="G342" s="119">
        <v>505974.13999999996</v>
      </c>
      <c r="H342" s="119">
        <v>530175.11999999953</v>
      </c>
      <c r="I342" s="119">
        <v>502809.96999999956</v>
      </c>
      <c r="J342" s="119">
        <v>602525.82999999961</v>
      </c>
      <c r="K342" s="119">
        <v>519793.30999999976</v>
      </c>
      <c r="L342" s="119">
        <v>843001.72999999695</v>
      </c>
      <c r="M342" s="119">
        <v>801763.94999999704</v>
      </c>
      <c r="N342" s="119">
        <v>812131.46999999706</v>
      </c>
      <c r="O342" s="119">
        <v>799155.08999999694</v>
      </c>
      <c r="P342" s="119">
        <v>444344.93000000028</v>
      </c>
      <c r="Q342" s="119">
        <f t="shared" si="6"/>
        <v>7205274.329999987</v>
      </c>
      <c r="R342" s="115"/>
      <c r="S342" s="116"/>
      <c r="T342" s="113"/>
      <c r="U342" s="119">
        <f>IF($E$5=Master!$D$4,E342,
IF($F$5=Master!$D$4,SUM(E342:F342),
IF($G$5=Master!$D$4,SUM(E342:G342),
IF($H$5=Master!$D$4,SUM(E342:H342),
IF($I$5=Master!$D$4,SUM(E342:I342),
IF($J$5=Master!$D$4,SUM(E342:J342),
IF($K$5=Master!$D$4,SUM(E342:K342),
IF($L$5=Master!$D$4,SUM(E342:L342),
IF($M$5=Master!$D$4,SUM(E342:M342),
IF($N$5=Master!$D$4,SUM(E342:N342),
IF($O$5=Master!$D$4,SUM(E342:O342),
IF($P$5=Master!$D$4,SUM(E342:P342),0))))))))))))</f>
        <v>6760929.3999999864</v>
      </c>
      <c r="V342" s="115"/>
    </row>
    <row r="343" spans="2:22" ht="15" x14ac:dyDescent="0.25">
      <c r="B343" s="113"/>
      <c r="C343" s="161" t="s">
        <v>82</v>
      </c>
      <c r="D343" s="118" t="s">
        <v>302</v>
      </c>
      <c r="E343" s="119">
        <v>113959.97</v>
      </c>
      <c r="F343" s="119">
        <v>122576.18999999997</v>
      </c>
      <c r="G343" s="119">
        <v>146020.79000000004</v>
      </c>
      <c r="H343" s="119">
        <v>140586.85999999999</v>
      </c>
      <c r="I343" s="119">
        <v>143376.79999999999</v>
      </c>
      <c r="J343" s="119">
        <v>156738.51000000004</v>
      </c>
      <c r="K343" s="119">
        <v>160786.13999999998</v>
      </c>
      <c r="L343" s="119">
        <v>213876.60000000012</v>
      </c>
      <c r="M343" s="119">
        <v>213833.79000000012</v>
      </c>
      <c r="N343" s="119">
        <v>213833.79000000012</v>
      </c>
      <c r="O343" s="119">
        <v>213833.79000000012</v>
      </c>
      <c r="P343" s="119">
        <v>105181.20999999998</v>
      </c>
      <c r="Q343" s="119">
        <f t="shared" si="6"/>
        <v>1944604.4400000002</v>
      </c>
      <c r="R343" s="115"/>
      <c r="S343" s="116"/>
      <c r="T343" s="113"/>
      <c r="U343" s="119">
        <f>IF($E$5=Master!$D$4,E343,
IF($F$5=Master!$D$4,SUM(E343:F343),
IF($G$5=Master!$D$4,SUM(E343:G343),
IF($H$5=Master!$D$4,SUM(E343:H343),
IF($I$5=Master!$D$4,SUM(E343:I343),
IF($J$5=Master!$D$4,SUM(E343:J343),
IF($K$5=Master!$D$4,SUM(E343:K343),
IF($L$5=Master!$D$4,SUM(E343:L343),
IF($M$5=Master!$D$4,SUM(E343:M343),
IF($N$5=Master!$D$4,SUM(E343:N343),
IF($O$5=Master!$D$4,SUM(E343:O343),
IF($P$5=Master!$D$4,SUM(E343:P343),0))))))))))))</f>
        <v>1839423.2300000002</v>
      </c>
      <c r="V343" s="115"/>
    </row>
    <row r="344" spans="2:22" ht="15" x14ac:dyDescent="0.25">
      <c r="B344" s="113"/>
      <c r="C344" s="161" t="s">
        <v>83</v>
      </c>
      <c r="D344" s="118" t="s">
        <v>303</v>
      </c>
      <c r="E344" s="119">
        <v>153932.58000000005</v>
      </c>
      <c r="F344" s="119">
        <v>155070.74000000005</v>
      </c>
      <c r="G344" s="119">
        <v>165610.52999999997</v>
      </c>
      <c r="H344" s="119">
        <v>258536.9</v>
      </c>
      <c r="I344" s="119">
        <v>186607.6</v>
      </c>
      <c r="J344" s="119">
        <v>177436.41000000003</v>
      </c>
      <c r="K344" s="119">
        <v>180040.52000000005</v>
      </c>
      <c r="L344" s="119">
        <v>462275.94000000006</v>
      </c>
      <c r="M344" s="119">
        <v>462275.94000000006</v>
      </c>
      <c r="N344" s="119">
        <v>462275.94000000006</v>
      </c>
      <c r="O344" s="119">
        <v>462275.94000000006</v>
      </c>
      <c r="P344" s="119">
        <v>309551.85000000009</v>
      </c>
      <c r="Q344" s="119">
        <f t="shared" si="6"/>
        <v>3435890.89</v>
      </c>
      <c r="R344" s="115"/>
      <c r="S344" s="116"/>
      <c r="T344" s="113"/>
      <c r="U344" s="119">
        <f>IF($E$5=Master!$D$4,E344,
IF($F$5=Master!$D$4,SUM(E344:F344),
IF($G$5=Master!$D$4,SUM(E344:G344),
IF($H$5=Master!$D$4,SUM(E344:H344),
IF($I$5=Master!$D$4,SUM(E344:I344),
IF($J$5=Master!$D$4,SUM(E344:J344),
IF($K$5=Master!$D$4,SUM(E344:K344),
IF($L$5=Master!$D$4,SUM(E344:L344),
IF($M$5=Master!$D$4,SUM(E344:M344),
IF($N$5=Master!$D$4,SUM(E344:N344),
IF($O$5=Master!$D$4,SUM(E344:O344),
IF($P$5=Master!$D$4,SUM(E344:P344),0))))))))))))</f>
        <v>3126339.04</v>
      </c>
      <c r="V344" s="115"/>
    </row>
    <row r="345" spans="2:22" ht="15" x14ac:dyDescent="0.25">
      <c r="B345" s="113"/>
      <c r="C345" s="161" t="s">
        <v>84</v>
      </c>
      <c r="D345" s="118" t="s">
        <v>304</v>
      </c>
      <c r="E345" s="119">
        <v>85264.770000000019</v>
      </c>
      <c r="F345" s="119">
        <v>86092.24</v>
      </c>
      <c r="G345" s="119">
        <v>101618.24000000003</v>
      </c>
      <c r="H345" s="119">
        <v>99663.52999999997</v>
      </c>
      <c r="I345" s="119">
        <v>103383.21999999999</v>
      </c>
      <c r="J345" s="119">
        <v>99543.310000000012</v>
      </c>
      <c r="K345" s="119">
        <v>91860.079999999987</v>
      </c>
      <c r="L345" s="119">
        <v>277773.12000000011</v>
      </c>
      <c r="M345" s="119">
        <v>277773.12000000011</v>
      </c>
      <c r="N345" s="119">
        <v>277773.12000000011</v>
      </c>
      <c r="O345" s="119">
        <v>277773.12000000011</v>
      </c>
      <c r="P345" s="119">
        <v>198426.4</v>
      </c>
      <c r="Q345" s="119">
        <f t="shared" si="6"/>
        <v>1976944.2700000005</v>
      </c>
      <c r="R345" s="115"/>
      <c r="S345" s="116"/>
      <c r="T345" s="113"/>
      <c r="U345" s="119">
        <f>IF($E$5=Master!$D$4,E345,
IF($F$5=Master!$D$4,SUM(E345:F345),
IF($G$5=Master!$D$4,SUM(E345:G345),
IF($H$5=Master!$D$4,SUM(E345:H345),
IF($I$5=Master!$D$4,SUM(E345:I345),
IF($J$5=Master!$D$4,SUM(E345:J345),
IF($K$5=Master!$D$4,SUM(E345:K345),
IF($L$5=Master!$D$4,SUM(E345:L345),
IF($M$5=Master!$D$4,SUM(E345:M345),
IF($N$5=Master!$D$4,SUM(E345:N345),
IF($O$5=Master!$D$4,SUM(E345:O345),
IF($P$5=Master!$D$4,SUM(E345:P345),0))))))))))))</f>
        <v>1778517.8700000006</v>
      </c>
      <c r="V345" s="115"/>
    </row>
    <row r="346" spans="2:22" ht="15" x14ac:dyDescent="0.25">
      <c r="B346" s="113"/>
      <c r="C346" s="161" t="s">
        <v>85</v>
      </c>
      <c r="D346" s="118" t="s">
        <v>305</v>
      </c>
      <c r="E346" s="119">
        <v>875103.55000000016</v>
      </c>
      <c r="F346" s="119">
        <v>1104452.8400000003</v>
      </c>
      <c r="G346" s="119">
        <v>1208123.7499999995</v>
      </c>
      <c r="H346" s="119">
        <v>1051295.5699999996</v>
      </c>
      <c r="I346" s="119">
        <v>1047393.3699999999</v>
      </c>
      <c r="J346" s="119">
        <v>1201382.54</v>
      </c>
      <c r="K346" s="119">
        <v>1372798.3499999996</v>
      </c>
      <c r="L346" s="119">
        <v>1243870.9599999997</v>
      </c>
      <c r="M346" s="119">
        <v>1256706.4199999997</v>
      </c>
      <c r="N346" s="119">
        <v>1220478.1099999999</v>
      </c>
      <c r="O346" s="119">
        <v>1238050.7299999997</v>
      </c>
      <c r="P346" s="119">
        <v>1312739.3799999992</v>
      </c>
      <c r="Q346" s="119">
        <f t="shared" si="6"/>
        <v>14132395.569999998</v>
      </c>
      <c r="R346" s="115"/>
      <c r="S346" s="116"/>
      <c r="T346" s="113"/>
      <c r="U346" s="119">
        <f>IF($E$5=Master!$D$4,E346,
IF($F$5=Master!$D$4,SUM(E346:F346),
IF($G$5=Master!$D$4,SUM(E346:G346),
IF($H$5=Master!$D$4,SUM(E346:H346),
IF($I$5=Master!$D$4,SUM(E346:I346),
IF($J$5=Master!$D$4,SUM(E346:J346),
IF($K$5=Master!$D$4,SUM(E346:K346),
IF($L$5=Master!$D$4,SUM(E346:L346),
IF($M$5=Master!$D$4,SUM(E346:M346),
IF($N$5=Master!$D$4,SUM(E346:N346),
IF($O$5=Master!$D$4,SUM(E346:O346),
IF($P$5=Master!$D$4,SUM(E346:P346),0))))))))))))</f>
        <v>12819656.189999999</v>
      </c>
      <c r="V346" s="115"/>
    </row>
    <row r="347" spans="2:22" ht="25.5" x14ac:dyDescent="0.25">
      <c r="B347" s="113"/>
      <c r="C347" s="161" t="s">
        <v>86</v>
      </c>
      <c r="D347" s="118" t="s">
        <v>306</v>
      </c>
      <c r="E347" s="119">
        <v>32865.809999999983</v>
      </c>
      <c r="F347" s="119">
        <v>27742.759999999991</v>
      </c>
      <c r="G347" s="119">
        <v>31979.990000000005</v>
      </c>
      <c r="H347" s="119">
        <v>49078.639999999992</v>
      </c>
      <c r="I347" s="119">
        <v>40550.959999999999</v>
      </c>
      <c r="J347" s="119">
        <v>45464.800000000003</v>
      </c>
      <c r="K347" s="119">
        <v>2041038.02</v>
      </c>
      <c r="L347" s="119">
        <v>58542.05</v>
      </c>
      <c r="M347" s="119">
        <v>40738.5</v>
      </c>
      <c r="N347" s="119">
        <v>48702.6</v>
      </c>
      <c r="O347" s="119">
        <v>48402.390000000007</v>
      </c>
      <c r="P347" s="119">
        <v>48280.649999999994</v>
      </c>
      <c r="Q347" s="119">
        <f t="shared" si="6"/>
        <v>2513387.17</v>
      </c>
      <c r="R347" s="115"/>
      <c r="S347" s="116"/>
      <c r="T347" s="113"/>
      <c r="U347" s="119">
        <f>IF($E$5=Master!$D$4,E347,
IF($F$5=Master!$D$4,SUM(E347:F347),
IF($G$5=Master!$D$4,SUM(E347:G347),
IF($H$5=Master!$D$4,SUM(E347:H347),
IF($I$5=Master!$D$4,SUM(E347:I347),
IF($J$5=Master!$D$4,SUM(E347:J347),
IF($K$5=Master!$D$4,SUM(E347:K347),
IF($L$5=Master!$D$4,SUM(E347:L347),
IF($M$5=Master!$D$4,SUM(E347:M347),
IF($N$5=Master!$D$4,SUM(E347:N347),
IF($O$5=Master!$D$4,SUM(E347:O347),
IF($P$5=Master!$D$4,SUM(E347:P347),0))))))))))))</f>
        <v>2465106.52</v>
      </c>
      <c r="V347" s="115"/>
    </row>
    <row r="348" spans="2:22" ht="15" x14ac:dyDescent="0.25">
      <c r="B348" s="113"/>
      <c r="C348" s="161" t="s">
        <v>87</v>
      </c>
      <c r="D348" s="118" t="s">
        <v>307</v>
      </c>
      <c r="E348" s="119">
        <v>54980.089999999989</v>
      </c>
      <c r="F348" s="119">
        <v>54781.609999999993</v>
      </c>
      <c r="G348" s="119">
        <v>66449.84</v>
      </c>
      <c r="H348" s="119">
        <v>64630.16</v>
      </c>
      <c r="I348" s="119">
        <v>63056.290000000008</v>
      </c>
      <c r="J348" s="119">
        <v>79672.739999999991</v>
      </c>
      <c r="K348" s="119">
        <v>66426.49000000002</v>
      </c>
      <c r="L348" s="119">
        <v>101652.51999999999</v>
      </c>
      <c r="M348" s="119">
        <v>100370.48</v>
      </c>
      <c r="N348" s="119">
        <v>100553.5</v>
      </c>
      <c r="O348" s="119">
        <v>100365.73999999999</v>
      </c>
      <c r="P348" s="119">
        <v>55366.549999999988</v>
      </c>
      <c r="Q348" s="119">
        <f t="shared" si="6"/>
        <v>908306.01</v>
      </c>
      <c r="R348" s="115"/>
      <c r="S348" s="116"/>
      <c r="T348" s="113"/>
      <c r="U348" s="119">
        <f>IF($E$5=Master!$D$4,E348,
IF($F$5=Master!$D$4,SUM(E348:F348),
IF($G$5=Master!$D$4,SUM(E348:G348),
IF($H$5=Master!$D$4,SUM(E348:H348),
IF($I$5=Master!$D$4,SUM(E348:I348),
IF($J$5=Master!$D$4,SUM(E348:J348),
IF($K$5=Master!$D$4,SUM(E348:K348),
IF($L$5=Master!$D$4,SUM(E348:L348),
IF($M$5=Master!$D$4,SUM(E348:M348),
IF($N$5=Master!$D$4,SUM(E348:N348),
IF($O$5=Master!$D$4,SUM(E348:O348),
IF($P$5=Master!$D$4,SUM(E348:P348),0))))))))))))</f>
        <v>852939.46</v>
      </c>
      <c r="V348" s="115"/>
    </row>
    <row r="349" spans="2:22" ht="25.5" x14ac:dyDescent="0.25">
      <c r="B349" s="113"/>
      <c r="C349" s="161" t="s">
        <v>88</v>
      </c>
      <c r="D349" s="118" t="s">
        <v>308</v>
      </c>
      <c r="E349" s="119">
        <v>52591.559999999983</v>
      </c>
      <c r="F349" s="119">
        <v>52976.570000000007</v>
      </c>
      <c r="G349" s="119">
        <v>74858.739999999976</v>
      </c>
      <c r="H349" s="119">
        <v>69967.570000000007</v>
      </c>
      <c r="I349" s="119">
        <v>68062.62000000001</v>
      </c>
      <c r="J349" s="119">
        <v>65656.94</v>
      </c>
      <c r="K349" s="119">
        <v>67313.430000000008</v>
      </c>
      <c r="L349" s="119">
        <v>74378.030000000013</v>
      </c>
      <c r="M349" s="119">
        <v>89626.229999999981</v>
      </c>
      <c r="N349" s="119">
        <v>89636.049999999988</v>
      </c>
      <c r="O349" s="119">
        <v>89619.62</v>
      </c>
      <c r="P349" s="119">
        <v>51749.199999999975</v>
      </c>
      <c r="Q349" s="119">
        <f t="shared" si="6"/>
        <v>846436.55999999994</v>
      </c>
      <c r="R349" s="115"/>
      <c r="S349" s="116"/>
      <c r="T349" s="113"/>
      <c r="U349" s="119">
        <f>IF($E$5=Master!$D$4,E349,
IF($F$5=Master!$D$4,SUM(E349:F349),
IF($G$5=Master!$D$4,SUM(E349:G349),
IF($H$5=Master!$D$4,SUM(E349:H349),
IF($I$5=Master!$D$4,SUM(E349:I349),
IF($J$5=Master!$D$4,SUM(E349:J349),
IF($K$5=Master!$D$4,SUM(E349:K349),
IF($L$5=Master!$D$4,SUM(E349:L349),
IF($M$5=Master!$D$4,SUM(E349:M349),
IF($N$5=Master!$D$4,SUM(E349:N349),
IF($O$5=Master!$D$4,SUM(E349:O349),
IF($P$5=Master!$D$4,SUM(E349:P349),0))))))))))))</f>
        <v>794687.36</v>
      </c>
      <c r="V349" s="115"/>
    </row>
    <row r="350" spans="2:22" ht="15" x14ac:dyDescent="0.25">
      <c r="B350" s="113"/>
      <c r="C350" s="161" t="s">
        <v>89</v>
      </c>
      <c r="D350" s="118" t="s">
        <v>309</v>
      </c>
      <c r="E350" s="119">
        <v>78027.570000000007</v>
      </c>
      <c r="F350" s="119">
        <v>80294.52</v>
      </c>
      <c r="G350" s="119">
        <v>120929.95000000001</v>
      </c>
      <c r="H350" s="119">
        <v>82510.55</v>
      </c>
      <c r="I350" s="119">
        <v>150172.35999999999</v>
      </c>
      <c r="J350" s="119">
        <v>113825.26999999999</v>
      </c>
      <c r="K350" s="119">
        <v>150006.35999999999</v>
      </c>
      <c r="L350" s="119">
        <v>360477.77999999997</v>
      </c>
      <c r="M350" s="119">
        <v>553306.55999999994</v>
      </c>
      <c r="N350" s="119">
        <v>382284.89999999997</v>
      </c>
      <c r="O350" s="119">
        <v>432645.1</v>
      </c>
      <c r="P350" s="119">
        <v>433241.12</v>
      </c>
      <c r="Q350" s="119">
        <f t="shared" si="6"/>
        <v>2937722.04</v>
      </c>
      <c r="R350" s="115"/>
      <c r="S350" s="116"/>
      <c r="T350" s="113"/>
      <c r="U350" s="119">
        <f>IF($E$5=Master!$D$4,E350,
IF($F$5=Master!$D$4,SUM(E350:F350),
IF($G$5=Master!$D$4,SUM(E350:G350),
IF($H$5=Master!$D$4,SUM(E350:H350),
IF($I$5=Master!$D$4,SUM(E350:I350),
IF($J$5=Master!$D$4,SUM(E350:J350),
IF($K$5=Master!$D$4,SUM(E350:K350),
IF($L$5=Master!$D$4,SUM(E350:L350),
IF($M$5=Master!$D$4,SUM(E350:M350),
IF($N$5=Master!$D$4,SUM(E350:N350),
IF($O$5=Master!$D$4,SUM(E350:O350),
IF($P$5=Master!$D$4,SUM(E350:P350),0))))))))))))</f>
        <v>2504480.92</v>
      </c>
      <c r="V350" s="115"/>
    </row>
    <row r="351" spans="2:22" ht="15" x14ac:dyDescent="0.25">
      <c r="B351" s="113"/>
      <c r="C351" s="161" t="s">
        <v>90</v>
      </c>
      <c r="D351" s="118" t="s">
        <v>310</v>
      </c>
      <c r="E351" s="119">
        <v>145306.5</v>
      </c>
      <c r="F351" s="119">
        <v>149663.76</v>
      </c>
      <c r="G351" s="119">
        <v>211473.33</v>
      </c>
      <c r="H351" s="119">
        <v>195995.22999999998</v>
      </c>
      <c r="I351" s="119">
        <v>160489.01</v>
      </c>
      <c r="J351" s="119">
        <v>204167.73</v>
      </c>
      <c r="K351" s="119">
        <v>211040.7</v>
      </c>
      <c r="L351" s="119">
        <v>476860.88000000006</v>
      </c>
      <c r="M351" s="119">
        <v>268978.46000000014</v>
      </c>
      <c r="N351" s="119">
        <v>250744.69000000006</v>
      </c>
      <c r="O351" s="119">
        <v>272720.94000000012</v>
      </c>
      <c r="P351" s="119">
        <v>328301.71000000008</v>
      </c>
      <c r="Q351" s="119">
        <f t="shared" si="6"/>
        <v>2875742.9400000004</v>
      </c>
      <c r="R351" s="115"/>
      <c r="S351" s="116"/>
      <c r="T351" s="113"/>
      <c r="U351" s="119">
        <f>IF($E$5=Master!$D$4,E351,
IF($F$5=Master!$D$4,SUM(E351:F351),
IF($G$5=Master!$D$4,SUM(E351:G351),
IF($H$5=Master!$D$4,SUM(E351:H351),
IF($I$5=Master!$D$4,SUM(E351:I351),
IF($J$5=Master!$D$4,SUM(E351:J351),
IF($K$5=Master!$D$4,SUM(E351:K351),
IF($L$5=Master!$D$4,SUM(E351:L351),
IF($M$5=Master!$D$4,SUM(E351:M351),
IF($N$5=Master!$D$4,SUM(E351:N351),
IF($O$5=Master!$D$4,SUM(E351:O351),
IF($P$5=Master!$D$4,SUM(E351:P351),0))))))))))))</f>
        <v>2547441.2300000004</v>
      </c>
      <c r="V351" s="115"/>
    </row>
    <row r="352" spans="2:22" ht="15" x14ac:dyDescent="0.25">
      <c r="B352" s="113"/>
      <c r="C352" s="161" t="s">
        <v>91</v>
      </c>
      <c r="D352" s="118" t="s">
        <v>311</v>
      </c>
      <c r="E352" s="119">
        <v>41511.329999999994</v>
      </c>
      <c r="F352" s="119">
        <v>40250.539999999994</v>
      </c>
      <c r="G352" s="119">
        <v>49917.94999999999</v>
      </c>
      <c r="H352" s="119">
        <v>47745.14</v>
      </c>
      <c r="I352" s="119">
        <v>44590.81</v>
      </c>
      <c r="J352" s="119">
        <v>51447.060000000005</v>
      </c>
      <c r="K352" s="119">
        <v>44006.649999999994</v>
      </c>
      <c r="L352" s="119">
        <v>76726.759999999995</v>
      </c>
      <c r="M352" s="119">
        <v>74474.540000000023</v>
      </c>
      <c r="N352" s="119">
        <v>74474.540000000023</v>
      </c>
      <c r="O352" s="119">
        <v>74474.540000000023</v>
      </c>
      <c r="P352" s="119">
        <v>41821.910000000018</v>
      </c>
      <c r="Q352" s="119">
        <f t="shared" si="6"/>
        <v>661441.77000000014</v>
      </c>
      <c r="R352" s="115"/>
      <c r="S352" s="116"/>
      <c r="T352" s="113"/>
      <c r="U352" s="119">
        <f>IF($E$5=Master!$D$4,E352,
IF($F$5=Master!$D$4,SUM(E352:F352),
IF($G$5=Master!$D$4,SUM(E352:G352),
IF($H$5=Master!$D$4,SUM(E352:H352),
IF($I$5=Master!$D$4,SUM(E352:I352),
IF($J$5=Master!$D$4,SUM(E352:J352),
IF($K$5=Master!$D$4,SUM(E352:K352),
IF($L$5=Master!$D$4,SUM(E352:L352),
IF($M$5=Master!$D$4,SUM(E352:M352),
IF($N$5=Master!$D$4,SUM(E352:N352),
IF($O$5=Master!$D$4,SUM(E352:O352),
IF($P$5=Master!$D$4,SUM(E352:P352),0))))))))))))</f>
        <v>619619.8600000001</v>
      </c>
      <c r="V352" s="115"/>
    </row>
    <row r="353" spans="2:22" ht="15" x14ac:dyDescent="0.25">
      <c r="B353" s="113"/>
      <c r="C353" s="161" t="s">
        <v>92</v>
      </c>
      <c r="D353" s="118" t="s">
        <v>312</v>
      </c>
      <c r="E353" s="119">
        <v>42108.94</v>
      </c>
      <c r="F353" s="119">
        <v>58058.289999999994</v>
      </c>
      <c r="G353" s="119">
        <v>50442.130000000005</v>
      </c>
      <c r="H353" s="119">
        <v>72197.949999999983</v>
      </c>
      <c r="I353" s="119">
        <v>48852.83</v>
      </c>
      <c r="J353" s="119">
        <v>55757.82</v>
      </c>
      <c r="K353" s="119">
        <v>113025.54000000001</v>
      </c>
      <c r="L353" s="119">
        <v>89422.489999999991</v>
      </c>
      <c r="M353" s="119">
        <v>81226.069999999992</v>
      </c>
      <c r="N353" s="119">
        <v>80545.209999999992</v>
      </c>
      <c r="O353" s="119">
        <v>79398.149999999994</v>
      </c>
      <c r="P353" s="119">
        <v>55239.48</v>
      </c>
      <c r="Q353" s="119">
        <f t="shared" si="6"/>
        <v>826274.89999999991</v>
      </c>
      <c r="R353" s="115"/>
      <c r="S353" s="116"/>
      <c r="T353" s="113"/>
      <c r="U353" s="119">
        <f>IF($E$5=Master!$D$4,E353,
IF($F$5=Master!$D$4,SUM(E353:F353),
IF($G$5=Master!$D$4,SUM(E353:G353),
IF($H$5=Master!$D$4,SUM(E353:H353),
IF($I$5=Master!$D$4,SUM(E353:I353),
IF($J$5=Master!$D$4,SUM(E353:J353),
IF($K$5=Master!$D$4,SUM(E353:K353),
IF($L$5=Master!$D$4,SUM(E353:L353),
IF($M$5=Master!$D$4,SUM(E353:M353),
IF($N$5=Master!$D$4,SUM(E353:N353),
IF($O$5=Master!$D$4,SUM(E353:O353),
IF($P$5=Master!$D$4,SUM(E353:P353),0))))))))))))</f>
        <v>771035.41999999993</v>
      </c>
      <c r="V353" s="115"/>
    </row>
    <row r="354" spans="2:22" ht="25.5" x14ac:dyDescent="0.25">
      <c r="B354" s="113"/>
      <c r="C354" s="161" t="s">
        <v>93</v>
      </c>
      <c r="D354" s="118" t="s">
        <v>313</v>
      </c>
      <c r="E354" s="119">
        <v>22482.029999999995</v>
      </c>
      <c r="F354" s="119">
        <v>20370.709999999995</v>
      </c>
      <c r="G354" s="119">
        <v>72252.239999999991</v>
      </c>
      <c r="H354" s="119">
        <v>45561.140000000014</v>
      </c>
      <c r="I354" s="119">
        <v>58788.330000000016</v>
      </c>
      <c r="J354" s="119">
        <v>34219.140000000007</v>
      </c>
      <c r="K354" s="119">
        <v>36250.35</v>
      </c>
      <c r="L354" s="119">
        <v>59258.01999999999</v>
      </c>
      <c r="M354" s="119">
        <v>59578.599999999984</v>
      </c>
      <c r="N354" s="119">
        <v>61734.029999999992</v>
      </c>
      <c r="O354" s="119">
        <v>65113.599999999984</v>
      </c>
      <c r="P354" s="119">
        <v>57093.599999999977</v>
      </c>
      <c r="Q354" s="119">
        <f t="shared" si="6"/>
        <v>592701.78999999992</v>
      </c>
      <c r="R354" s="115"/>
      <c r="S354" s="116"/>
      <c r="T354" s="113"/>
      <c r="U354" s="119">
        <f>IF($E$5=Master!$D$4,E354,
IF($F$5=Master!$D$4,SUM(E354:F354),
IF($G$5=Master!$D$4,SUM(E354:G354),
IF($H$5=Master!$D$4,SUM(E354:H354),
IF($I$5=Master!$D$4,SUM(E354:I354),
IF($J$5=Master!$D$4,SUM(E354:J354),
IF($K$5=Master!$D$4,SUM(E354:K354),
IF($L$5=Master!$D$4,SUM(E354:L354),
IF($M$5=Master!$D$4,SUM(E354:M354),
IF($N$5=Master!$D$4,SUM(E354:N354),
IF($O$5=Master!$D$4,SUM(E354:O354),
IF($P$5=Master!$D$4,SUM(E354:P354),0))))))))))))</f>
        <v>535608.18999999994</v>
      </c>
      <c r="V354" s="115"/>
    </row>
    <row r="355" spans="2:22" ht="15" x14ac:dyDescent="0.25">
      <c r="B355" s="113"/>
      <c r="C355" s="161" t="s">
        <v>94</v>
      </c>
      <c r="D355" s="118" t="s">
        <v>314</v>
      </c>
      <c r="E355" s="119">
        <v>18690.93</v>
      </c>
      <c r="F355" s="119">
        <v>975.56</v>
      </c>
      <c r="G355" s="119">
        <v>28754.38</v>
      </c>
      <c r="H355" s="119">
        <v>23723.440000000002</v>
      </c>
      <c r="I355" s="119">
        <v>30022.260000000002</v>
      </c>
      <c r="J355" s="119">
        <v>22833.89</v>
      </c>
      <c r="K355" s="119">
        <v>27600.43</v>
      </c>
      <c r="L355" s="119">
        <v>33185.939999999995</v>
      </c>
      <c r="M355" s="119">
        <v>19728.23</v>
      </c>
      <c r="N355" s="119">
        <v>19728.23</v>
      </c>
      <c r="O355" s="119">
        <v>19728.23</v>
      </c>
      <c r="P355" s="119">
        <v>6270.44</v>
      </c>
      <c r="Q355" s="119">
        <f t="shared" si="6"/>
        <v>251241.96000000005</v>
      </c>
      <c r="R355" s="115"/>
      <c r="S355" s="116"/>
      <c r="T355" s="113"/>
      <c r="U355" s="119">
        <f>IF($E$5=Master!$D$4,E355,
IF($F$5=Master!$D$4,SUM(E355:F355),
IF($G$5=Master!$D$4,SUM(E355:G355),
IF($H$5=Master!$D$4,SUM(E355:H355),
IF($I$5=Master!$D$4,SUM(E355:I355),
IF($J$5=Master!$D$4,SUM(E355:J355),
IF($K$5=Master!$D$4,SUM(E355:K355),
IF($L$5=Master!$D$4,SUM(E355:L355),
IF($M$5=Master!$D$4,SUM(E355:M355),
IF($N$5=Master!$D$4,SUM(E355:N355),
IF($O$5=Master!$D$4,SUM(E355:O355),
IF($P$5=Master!$D$4,SUM(E355:P355),0))))))))))))</f>
        <v>244971.52000000005</v>
      </c>
      <c r="V355" s="115"/>
    </row>
    <row r="356" spans="2:22" ht="25.5" x14ac:dyDescent="0.25">
      <c r="B356" s="113"/>
      <c r="C356" s="161" t="s">
        <v>95</v>
      </c>
      <c r="D356" s="118" t="s">
        <v>315</v>
      </c>
      <c r="E356" s="119">
        <v>0</v>
      </c>
      <c r="F356" s="119">
        <v>0</v>
      </c>
      <c r="G356" s="119">
        <v>0</v>
      </c>
      <c r="H356" s="119">
        <v>0</v>
      </c>
      <c r="I356" s="119">
        <v>0</v>
      </c>
      <c r="J356" s="119">
        <v>0</v>
      </c>
      <c r="K356" s="119">
        <v>0</v>
      </c>
      <c r="L356" s="119">
        <v>62036.599999999991</v>
      </c>
      <c r="M356" s="119">
        <v>95774.109999999986</v>
      </c>
      <c r="N356" s="119">
        <v>28299.090000000004</v>
      </c>
      <c r="O356" s="119">
        <v>62036.599999999991</v>
      </c>
      <c r="P356" s="119">
        <v>62036.599999999991</v>
      </c>
      <c r="Q356" s="119">
        <f t="shared" si="6"/>
        <v>310182.99999999994</v>
      </c>
      <c r="R356" s="115"/>
      <c r="S356" s="116"/>
      <c r="T356" s="113"/>
      <c r="U356" s="119">
        <f>IF($E$5=Master!$D$4,E356,
IF($F$5=Master!$D$4,SUM(E356:F356),
IF($G$5=Master!$D$4,SUM(E356:G356),
IF($H$5=Master!$D$4,SUM(E356:H356),
IF($I$5=Master!$D$4,SUM(E356:I356),
IF($J$5=Master!$D$4,SUM(E356:J356),
IF($K$5=Master!$D$4,SUM(E356:K356),
IF($L$5=Master!$D$4,SUM(E356:L356),
IF($M$5=Master!$D$4,SUM(E356:M356),
IF($N$5=Master!$D$4,SUM(E356:N356),
IF($O$5=Master!$D$4,SUM(E356:O356),
IF($P$5=Master!$D$4,SUM(E356:P356),0))))))))))))</f>
        <v>248146.39999999997</v>
      </c>
      <c r="V356" s="115"/>
    </row>
    <row r="357" spans="2:22" ht="15" x14ac:dyDescent="0.25">
      <c r="B357" s="113"/>
      <c r="C357" s="161" t="s">
        <v>96</v>
      </c>
      <c r="D357" s="118" t="s">
        <v>316</v>
      </c>
      <c r="E357" s="119">
        <v>0</v>
      </c>
      <c r="F357" s="119">
        <v>0</v>
      </c>
      <c r="G357" s="119">
        <v>65655.75</v>
      </c>
      <c r="H357" s="119">
        <v>2333.7200000000003</v>
      </c>
      <c r="I357" s="119">
        <v>2333.6400000000003</v>
      </c>
      <c r="J357" s="119">
        <v>123588.15000000001</v>
      </c>
      <c r="K357" s="119">
        <v>157315.41999999998</v>
      </c>
      <c r="L357" s="119">
        <v>279995.79000000004</v>
      </c>
      <c r="M357" s="119">
        <v>400870.23</v>
      </c>
      <c r="N357" s="119">
        <v>590433.02999999991</v>
      </c>
      <c r="O357" s="119">
        <v>590433.0199999999</v>
      </c>
      <c r="P357" s="119">
        <v>590433.25</v>
      </c>
      <c r="Q357" s="119">
        <f t="shared" si="6"/>
        <v>2803392</v>
      </c>
      <c r="R357" s="115"/>
      <c r="S357" s="116"/>
      <c r="T357" s="113"/>
      <c r="U357" s="119">
        <f>IF($E$5=Master!$D$4,E357,
IF($F$5=Master!$D$4,SUM(E357:F357),
IF($G$5=Master!$D$4,SUM(E357:G357),
IF($H$5=Master!$D$4,SUM(E357:H357),
IF($I$5=Master!$D$4,SUM(E357:I357),
IF($J$5=Master!$D$4,SUM(E357:J357),
IF($K$5=Master!$D$4,SUM(E357:K357),
IF($L$5=Master!$D$4,SUM(E357:L357),
IF($M$5=Master!$D$4,SUM(E357:M357),
IF($N$5=Master!$D$4,SUM(E357:N357),
IF($O$5=Master!$D$4,SUM(E357:O357),
IF($P$5=Master!$D$4,SUM(E357:P357),0))))))))))))</f>
        <v>2212958.75</v>
      </c>
      <c r="V357" s="115"/>
    </row>
    <row r="358" spans="2:22" ht="15" x14ac:dyDescent="0.25">
      <c r="B358" s="113"/>
      <c r="C358" s="161" t="s">
        <v>97</v>
      </c>
      <c r="D358" s="118" t="s">
        <v>317</v>
      </c>
      <c r="E358" s="119">
        <v>75361.420000000013</v>
      </c>
      <c r="F358" s="119">
        <v>134134.20000000001</v>
      </c>
      <c r="G358" s="119">
        <v>137134.93</v>
      </c>
      <c r="H358" s="119">
        <v>205759.05000000002</v>
      </c>
      <c r="I358" s="119">
        <v>219505.27999999997</v>
      </c>
      <c r="J358" s="119">
        <v>177607.42</v>
      </c>
      <c r="K358" s="119">
        <v>269588.16000000003</v>
      </c>
      <c r="L358" s="119">
        <v>214396.49</v>
      </c>
      <c r="M358" s="119">
        <v>198618.82</v>
      </c>
      <c r="N358" s="119">
        <v>221968.69</v>
      </c>
      <c r="O358" s="119">
        <v>221992.40999999997</v>
      </c>
      <c r="P358" s="119">
        <v>220680.03000000003</v>
      </c>
      <c r="Q358" s="119">
        <f t="shared" si="6"/>
        <v>2296746.9000000004</v>
      </c>
      <c r="R358" s="115"/>
      <c r="S358" s="116"/>
      <c r="T358" s="113"/>
      <c r="U358" s="119">
        <f>IF($E$5=Master!$D$4,E358,
IF($F$5=Master!$D$4,SUM(E358:F358),
IF($G$5=Master!$D$4,SUM(E358:G358),
IF($H$5=Master!$D$4,SUM(E358:H358),
IF($I$5=Master!$D$4,SUM(E358:I358),
IF($J$5=Master!$D$4,SUM(E358:J358),
IF($K$5=Master!$D$4,SUM(E358:K358),
IF($L$5=Master!$D$4,SUM(E358:L358),
IF($M$5=Master!$D$4,SUM(E358:M358),
IF($N$5=Master!$D$4,SUM(E358:N358),
IF($O$5=Master!$D$4,SUM(E358:O358),
IF($P$5=Master!$D$4,SUM(E358:P358),0))))))))))))</f>
        <v>2076066.87</v>
      </c>
      <c r="V358" s="115"/>
    </row>
    <row r="359" spans="2:22" ht="15" x14ac:dyDescent="0.25">
      <c r="B359" s="113"/>
      <c r="C359" s="161" t="s">
        <v>98</v>
      </c>
      <c r="D359" s="118" t="s">
        <v>318</v>
      </c>
      <c r="E359" s="119">
        <v>30279.490000000005</v>
      </c>
      <c r="F359" s="119">
        <v>29535.130000000008</v>
      </c>
      <c r="G359" s="119">
        <v>33698.23000000001</v>
      </c>
      <c r="H359" s="119">
        <v>39317.14</v>
      </c>
      <c r="I359" s="119">
        <v>31640.989999999998</v>
      </c>
      <c r="J359" s="119">
        <v>36194.240000000013</v>
      </c>
      <c r="K359" s="119">
        <v>1727832.5499999998</v>
      </c>
      <c r="L359" s="119">
        <v>118411.80000000002</v>
      </c>
      <c r="M359" s="119">
        <v>34017.21</v>
      </c>
      <c r="N359" s="119">
        <v>57399.770000000026</v>
      </c>
      <c r="O359" s="119">
        <v>57399.770000000026</v>
      </c>
      <c r="P359" s="119">
        <v>57399.76</v>
      </c>
      <c r="Q359" s="119">
        <f t="shared" si="6"/>
        <v>2253126.0799999996</v>
      </c>
      <c r="R359" s="115"/>
      <c r="S359" s="116"/>
      <c r="T359" s="113"/>
      <c r="U359" s="119">
        <f>IF($E$5=Master!$D$4,E359,
IF($F$5=Master!$D$4,SUM(E359:F359),
IF($G$5=Master!$D$4,SUM(E359:G359),
IF($H$5=Master!$D$4,SUM(E359:H359),
IF($I$5=Master!$D$4,SUM(E359:I359),
IF($J$5=Master!$D$4,SUM(E359:J359),
IF($K$5=Master!$D$4,SUM(E359:K359),
IF($L$5=Master!$D$4,SUM(E359:L359),
IF($M$5=Master!$D$4,SUM(E359:M359),
IF($N$5=Master!$D$4,SUM(E359:N359),
IF($O$5=Master!$D$4,SUM(E359:O359),
IF($P$5=Master!$D$4,SUM(E359:P359),0))))))))))))</f>
        <v>2195726.3199999998</v>
      </c>
      <c r="V359" s="115"/>
    </row>
    <row r="360" spans="2:22" ht="15" x14ac:dyDescent="0.25">
      <c r="B360" s="113"/>
      <c r="C360" s="161" t="s">
        <v>99</v>
      </c>
      <c r="D360" s="118" t="s">
        <v>319</v>
      </c>
      <c r="E360" s="119">
        <v>72125.599999999977</v>
      </c>
      <c r="F360" s="119">
        <v>69562.729999999981</v>
      </c>
      <c r="G360" s="119">
        <v>127960.30999999998</v>
      </c>
      <c r="H360" s="119">
        <v>79359.08</v>
      </c>
      <c r="I360" s="119">
        <v>114675.40999999997</v>
      </c>
      <c r="J360" s="119">
        <v>105171.51</v>
      </c>
      <c r="K360" s="119">
        <v>85998.290000000008</v>
      </c>
      <c r="L360" s="119">
        <v>123410.94999999997</v>
      </c>
      <c r="M360" s="119">
        <v>91820.739999999976</v>
      </c>
      <c r="N360" s="119">
        <v>89849.859999999986</v>
      </c>
      <c r="O360" s="119">
        <v>89849.889999999985</v>
      </c>
      <c r="P360" s="119">
        <v>89454.959999999977</v>
      </c>
      <c r="Q360" s="119">
        <f t="shared" si="6"/>
        <v>1139239.3299999998</v>
      </c>
      <c r="R360" s="115"/>
      <c r="S360" s="116"/>
      <c r="T360" s="113"/>
      <c r="U360" s="119">
        <f>IF($E$5=Master!$D$4,E360,
IF($F$5=Master!$D$4,SUM(E360:F360),
IF($G$5=Master!$D$4,SUM(E360:G360),
IF($H$5=Master!$D$4,SUM(E360:H360),
IF($I$5=Master!$D$4,SUM(E360:I360),
IF($J$5=Master!$D$4,SUM(E360:J360),
IF($K$5=Master!$D$4,SUM(E360:K360),
IF($L$5=Master!$D$4,SUM(E360:L360),
IF($M$5=Master!$D$4,SUM(E360:M360),
IF($N$5=Master!$D$4,SUM(E360:N360),
IF($O$5=Master!$D$4,SUM(E360:O360),
IF($P$5=Master!$D$4,SUM(E360:P360),0))))))))))))</f>
        <v>1049784.3699999999</v>
      </c>
      <c r="V360" s="115"/>
    </row>
    <row r="361" spans="2:22" ht="15" x14ac:dyDescent="0.25">
      <c r="B361" s="113"/>
      <c r="C361" s="161" t="s">
        <v>100</v>
      </c>
      <c r="D361" s="118" t="s">
        <v>320</v>
      </c>
      <c r="E361" s="119">
        <v>0</v>
      </c>
      <c r="F361" s="119">
        <v>0</v>
      </c>
      <c r="G361" s="119">
        <v>0</v>
      </c>
      <c r="H361" s="119">
        <v>0</v>
      </c>
      <c r="I361" s="119">
        <v>0</v>
      </c>
      <c r="J361" s="119">
        <v>41400</v>
      </c>
      <c r="K361" s="119">
        <v>0</v>
      </c>
      <c r="L361" s="119">
        <v>80046.91</v>
      </c>
      <c r="M361" s="119">
        <v>80046.91</v>
      </c>
      <c r="N361" s="119">
        <v>80046.91</v>
      </c>
      <c r="O361" s="119">
        <v>80046.91</v>
      </c>
      <c r="P361" s="119">
        <v>80046.92</v>
      </c>
      <c r="Q361" s="119">
        <f t="shared" si="6"/>
        <v>441634.56</v>
      </c>
      <c r="R361" s="115"/>
      <c r="S361" s="116"/>
      <c r="T361" s="113"/>
      <c r="U361" s="119">
        <f>IF($E$5=Master!$D$4,E361,
IF($F$5=Master!$D$4,SUM(E361:F361),
IF($G$5=Master!$D$4,SUM(E361:G361),
IF($H$5=Master!$D$4,SUM(E361:H361),
IF($I$5=Master!$D$4,SUM(E361:I361),
IF($J$5=Master!$D$4,SUM(E361:J361),
IF($K$5=Master!$D$4,SUM(E361:K361),
IF($L$5=Master!$D$4,SUM(E361:L361),
IF($M$5=Master!$D$4,SUM(E361:M361),
IF($N$5=Master!$D$4,SUM(E361:N361),
IF($O$5=Master!$D$4,SUM(E361:O361),
IF($P$5=Master!$D$4,SUM(E361:P361),0))))))))))))</f>
        <v>361587.64</v>
      </c>
      <c r="V361" s="115"/>
    </row>
    <row r="362" spans="2:22" ht="25.5" x14ac:dyDescent="0.25">
      <c r="B362" s="113"/>
      <c r="C362" s="161" t="s">
        <v>101</v>
      </c>
      <c r="D362" s="118" t="s">
        <v>321</v>
      </c>
      <c r="E362" s="119">
        <v>287459.34999999998</v>
      </c>
      <c r="F362" s="119">
        <v>318549.60999999993</v>
      </c>
      <c r="G362" s="119">
        <v>426620.39</v>
      </c>
      <c r="H362" s="119">
        <v>369012.69999999984</v>
      </c>
      <c r="I362" s="119">
        <v>724900.1100000001</v>
      </c>
      <c r="J362" s="119">
        <v>686907.36999999988</v>
      </c>
      <c r="K362" s="119">
        <v>355660.21</v>
      </c>
      <c r="L362" s="119">
        <v>1477632.1999999997</v>
      </c>
      <c r="M362" s="119">
        <v>1172918.2399999998</v>
      </c>
      <c r="N362" s="119">
        <v>1166328.9499999997</v>
      </c>
      <c r="O362" s="119">
        <v>1166328.9499999997</v>
      </c>
      <c r="P362" s="119">
        <v>917127.75000000012</v>
      </c>
      <c r="Q362" s="119">
        <f t="shared" si="6"/>
        <v>9069445.8299999982</v>
      </c>
      <c r="R362" s="115"/>
      <c r="S362" s="116"/>
      <c r="T362" s="113"/>
      <c r="U362" s="119">
        <f>IF($E$5=Master!$D$4,E362,
IF($F$5=Master!$D$4,SUM(E362:F362),
IF($G$5=Master!$D$4,SUM(E362:G362),
IF($H$5=Master!$D$4,SUM(E362:H362),
IF($I$5=Master!$D$4,SUM(E362:I362),
IF($J$5=Master!$D$4,SUM(E362:J362),
IF($K$5=Master!$D$4,SUM(E362:K362),
IF($L$5=Master!$D$4,SUM(E362:L362),
IF($M$5=Master!$D$4,SUM(E362:M362),
IF($N$5=Master!$D$4,SUM(E362:N362),
IF($O$5=Master!$D$4,SUM(E362:O362),
IF($P$5=Master!$D$4,SUM(E362:P362),0))))))))))))</f>
        <v>8152318.0799999982</v>
      </c>
      <c r="V362" s="115"/>
    </row>
    <row r="363" spans="2:22" ht="15" x14ac:dyDescent="0.25">
      <c r="B363" s="113"/>
      <c r="C363" s="161" t="s">
        <v>102</v>
      </c>
      <c r="D363" s="118" t="s">
        <v>322</v>
      </c>
      <c r="E363" s="119">
        <v>33676.33</v>
      </c>
      <c r="F363" s="119">
        <v>34483.850000000006</v>
      </c>
      <c r="G363" s="119">
        <v>61793.78</v>
      </c>
      <c r="H363" s="119">
        <v>36607.630000000005</v>
      </c>
      <c r="I363" s="119">
        <v>37734.729999999989</v>
      </c>
      <c r="J363" s="119">
        <v>33354.480000000003</v>
      </c>
      <c r="K363" s="119">
        <v>31298.230000000003</v>
      </c>
      <c r="L363" s="119">
        <v>101850.73999999999</v>
      </c>
      <c r="M363" s="119">
        <v>104663</v>
      </c>
      <c r="N363" s="119">
        <v>93268.13</v>
      </c>
      <c r="O363" s="119">
        <v>93268.13</v>
      </c>
      <c r="P363" s="119">
        <v>105298.37</v>
      </c>
      <c r="Q363" s="119">
        <f t="shared" si="6"/>
        <v>767297.4</v>
      </c>
      <c r="R363" s="115"/>
      <c r="S363" s="116"/>
      <c r="T363" s="113"/>
      <c r="U363" s="119">
        <f>IF($E$5=Master!$D$4,E363,
IF($F$5=Master!$D$4,SUM(E363:F363),
IF($G$5=Master!$D$4,SUM(E363:G363),
IF($H$5=Master!$D$4,SUM(E363:H363),
IF($I$5=Master!$D$4,SUM(E363:I363),
IF($J$5=Master!$D$4,SUM(E363:J363),
IF($K$5=Master!$D$4,SUM(E363:K363),
IF($L$5=Master!$D$4,SUM(E363:L363),
IF($M$5=Master!$D$4,SUM(E363:M363),
IF($N$5=Master!$D$4,SUM(E363:N363),
IF($O$5=Master!$D$4,SUM(E363:O363),
IF($P$5=Master!$D$4,SUM(E363:P363),0))))))))))))</f>
        <v>661999.03</v>
      </c>
      <c r="V363" s="115"/>
    </row>
    <row r="364" spans="2:22" ht="15" x14ac:dyDescent="0.25">
      <c r="B364" s="113"/>
      <c r="C364" s="161" t="s">
        <v>103</v>
      </c>
      <c r="D364" s="118" t="s">
        <v>323</v>
      </c>
      <c r="E364" s="119">
        <v>787169.89999999967</v>
      </c>
      <c r="F364" s="119">
        <v>1267306.5599999998</v>
      </c>
      <c r="G364" s="119">
        <v>961620.94000000006</v>
      </c>
      <c r="H364" s="119">
        <v>1239071.1300000001</v>
      </c>
      <c r="I364" s="119">
        <v>1491691.3599999999</v>
      </c>
      <c r="J364" s="119">
        <v>999670.79</v>
      </c>
      <c r="K364" s="119">
        <v>1765574.3499999999</v>
      </c>
      <c r="L364" s="119">
        <v>3911699.28</v>
      </c>
      <c r="M364" s="119">
        <v>1657983.0599999996</v>
      </c>
      <c r="N364" s="119">
        <v>1664305.8399999996</v>
      </c>
      <c r="O364" s="119">
        <v>1635370.2299999995</v>
      </c>
      <c r="P364" s="119">
        <v>1248669.2</v>
      </c>
      <c r="Q364" s="119">
        <f t="shared" si="6"/>
        <v>18630132.639999997</v>
      </c>
      <c r="R364" s="115"/>
      <c r="S364" s="116"/>
      <c r="T364" s="113"/>
      <c r="U364" s="119">
        <f>IF($E$5=Master!$D$4,E364,
IF($F$5=Master!$D$4,SUM(E364:F364),
IF($G$5=Master!$D$4,SUM(E364:G364),
IF($H$5=Master!$D$4,SUM(E364:H364),
IF($I$5=Master!$D$4,SUM(E364:I364),
IF($J$5=Master!$D$4,SUM(E364:J364),
IF($K$5=Master!$D$4,SUM(E364:K364),
IF($L$5=Master!$D$4,SUM(E364:L364),
IF($M$5=Master!$D$4,SUM(E364:M364),
IF($N$5=Master!$D$4,SUM(E364:N364),
IF($O$5=Master!$D$4,SUM(E364:O364),
IF($P$5=Master!$D$4,SUM(E364:P364),0))))))))))))</f>
        <v>17381463.439999998</v>
      </c>
      <c r="V364" s="115"/>
    </row>
    <row r="365" spans="2:22" ht="25.5" x14ac:dyDescent="0.25">
      <c r="B365" s="113"/>
      <c r="C365" s="161" t="s">
        <v>104</v>
      </c>
      <c r="D365" s="118" t="s">
        <v>324</v>
      </c>
      <c r="E365" s="119">
        <v>30162.86</v>
      </c>
      <c r="F365" s="119">
        <v>26892.969999999998</v>
      </c>
      <c r="G365" s="119">
        <v>35909.03</v>
      </c>
      <c r="H365" s="119">
        <v>39793.25999999998</v>
      </c>
      <c r="I365" s="119">
        <v>38819.12000000001</v>
      </c>
      <c r="J365" s="119">
        <v>37322.35</v>
      </c>
      <c r="K365" s="119">
        <v>38597.14</v>
      </c>
      <c r="L365" s="119">
        <v>48537.460000000006</v>
      </c>
      <c r="M365" s="119">
        <v>48537.460000000006</v>
      </c>
      <c r="N365" s="119">
        <v>48195.680000000008</v>
      </c>
      <c r="O365" s="119">
        <v>48195.680000000008</v>
      </c>
      <c r="P365" s="119">
        <v>48195.659999999982</v>
      </c>
      <c r="Q365" s="119">
        <f t="shared" si="6"/>
        <v>489158.67</v>
      </c>
      <c r="R365" s="115"/>
      <c r="S365" s="116"/>
      <c r="T365" s="113"/>
      <c r="U365" s="119">
        <f>IF($E$5=Master!$D$4,E365,
IF($F$5=Master!$D$4,SUM(E365:F365),
IF($G$5=Master!$D$4,SUM(E365:G365),
IF($H$5=Master!$D$4,SUM(E365:H365),
IF($I$5=Master!$D$4,SUM(E365:I365),
IF($J$5=Master!$D$4,SUM(E365:J365),
IF($K$5=Master!$D$4,SUM(E365:K365),
IF($L$5=Master!$D$4,SUM(E365:L365),
IF($M$5=Master!$D$4,SUM(E365:M365),
IF($N$5=Master!$D$4,SUM(E365:N365),
IF($O$5=Master!$D$4,SUM(E365:O365),
IF($P$5=Master!$D$4,SUM(E365:P365),0))))))))))))</f>
        <v>440963.01</v>
      </c>
      <c r="V365" s="115"/>
    </row>
    <row r="366" spans="2:22" ht="15" x14ac:dyDescent="0.25">
      <c r="B366" s="113"/>
      <c r="C366" s="161" t="s">
        <v>105</v>
      </c>
      <c r="D366" s="118" t="s">
        <v>325</v>
      </c>
      <c r="E366" s="119">
        <v>930195.62000000011</v>
      </c>
      <c r="F366" s="119">
        <v>961529.44000000006</v>
      </c>
      <c r="G366" s="119">
        <v>1211144.1399999999</v>
      </c>
      <c r="H366" s="119">
        <v>1459741.8699999999</v>
      </c>
      <c r="I366" s="119">
        <v>1364767.4300000002</v>
      </c>
      <c r="J366" s="119">
        <v>1443396.1800000004</v>
      </c>
      <c r="K366" s="119">
        <v>1981872.4599999997</v>
      </c>
      <c r="L366" s="119">
        <v>2037845.3299999996</v>
      </c>
      <c r="M366" s="119">
        <v>1921487.4899999998</v>
      </c>
      <c r="N366" s="119">
        <v>1849086.5699999998</v>
      </c>
      <c r="O366" s="119">
        <v>1826319.2999999998</v>
      </c>
      <c r="P366" s="119">
        <v>1254858.4899999995</v>
      </c>
      <c r="Q366" s="119">
        <f t="shared" ref="Q366:Q429" si="7">SUM(E366:P366)</f>
        <v>18242244.32</v>
      </c>
      <c r="R366" s="115"/>
      <c r="S366" s="116"/>
      <c r="T366" s="113"/>
      <c r="U366" s="119">
        <f>IF($E$5=Master!$D$4,E366,
IF($F$5=Master!$D$4,SUM(E366:F366),
IF($G$5=Master!$D$4,SUM(E366:G366),
IF($H$5=Master!$D$4,SUM(E366:H366),
IF($I$5=Master!$D$4,SUM(E366:I366),
IF($J$5=Master!$D$4,SUM(E366:J366),
IF($K$5=Master!$D$4,SUM(E366:K366),
IF($L$5=Master!$D$4,SUM(E366:L366),
IF($M$5=Master!$D$4,SUM(E366:M366),
IF($N$5=Master!$D$4,SUM(E366:N366),
IF($O$5=Master!$D$4,SUM(E366:O366),
IF($P$5=Master!$D$4,SUM(E366:P366),0))))))))))))</f>
        <v>16987385.830000002</v>
      </c>
      <c r="V366" s="115"/>
    </row>
    <row r="367" spans="2:22" ht="15" x14ac:dyDescent="0.25">
      <c r="B367" s="113"/>
      <c r="C367" s="161" t="s">
        <v>106</v>
      </c>
      <c r="D367" s="118" t="s">
        <v>327</v>
      </c>
      <c r="E367" s="119">
        <v>5846105.3499999987</v>
      </c>
      <c r="F367" s="119">
        <v>7226760.3699999973</v>
      </c>
      <c r="G367" s="119">
        <v>6872390.1600000011</v>
      </c>
      <c r="H367" s="119">
        <v>7335000.1799999988</v>
      </c>
      <c r="I367" s="119">
        <v>7227713.0300000012</v>
      </c>
      <c r="J367" s="119">
        <v>7300923.950000003</v>
      </c>
      <c r="K367" s="119">
        <v>6888832.7300000004</v>
      </c>
      <c r="L367" s="119">
        <v>9413812.589999998</v>
      </c>
      <c r="M367" s="119">
        <v>8578219.2999999989</v>
      </c>
      <c r="N367" s="119">
        <v>8338804.9099999992</v>
      </c>
      <c r="O367" s="119">
        <v>7830582.6799999988</v>
      </c>
      <c r="P367" s="119">
        <v>6324696.3600000003</v>
      </c>
      <c r="Q367" s="119">
        <f t="shared" si="7"/>
        <v>89183841.609999985</v>
      </c>
      <c r="R367" s="115"/>
      <c r="S367" s="116"/>
      <c r="T367" s="113"/>
      <c r="U367" s="119">
        <f>IF($E$5=Master!$D$4,E367,
IF($F$5=Master!$D$4,SUM(E367:F367),
IF($G$5=Master!$D$4,SUM(E367:G367),
IF($H$5=Master!$D$4,SUM(E367:H367),
IF($I$5=Master!$D$4,SUM(E367:I367),
IF($J$5=Master!$D$4,SUM(E367:J367),
IF($K$5=Master!$D$4,SUM(E367:K367),
IF($L$5=Master!$D$4,SUM(E367:L367),
IF($M$5=Master!$D$4,SUM(E367:M367),
IF($N$5=Master!$D$4,SUM(E367:N367),
IF($O$5=Master!$D$4,SUM(E367:O367),
IF($P$5=Master!$D$4,SUM(E367:P367),0))))))))))))</f>
        <v>82859145.249999985</v>
      </c>
      <c r="V367" s="115"/>
    </row>
    <row r="368" spans="2:22" ht="25.5" x14ac:dyDescent="0.25">
      <c r="B368" s="113"/>
      <c r="C368" s="161" t="s">
        <v>107</v>
      </c>
      <c r="D368" s="118" t="s">
        <v>328</v>
      </c>
      <c r="E368" s="119">
        <v>0</v>
      </c>
      <c r="F368" s="119">
        <v>0</v>
      </c>
      <c r="G368" s="119">
        <v>0</v>
      </c>
      <c r="H368" s="119">
        <v>0</v>
      </c>
      <c r="I368" s="119">
        <v>0</v>
      </c>
      <c r="J368" s="119">
        <v>0</v>
      </c>
      <c r="K368" s="119">
        <v>0</v>
      </c>
      <c r="L368" s="119">
        <v>2000</v>
      </c>
      <c r="M368" s="119">
        <v>156542.49</v>
      </c>
      <c r="N368" s="119">
        <v>32000</v>
      </c>
      <c r="O368" s="119">
        <v>32000</v>
      </c>
      <c r="P368" s="119">
        <v>167457.51</v>
      </c>
      <c r="Q368" s="119">
        <f t="shared" si="7"/>
        <v>390000</v>
      </c>
      <c r="R368" s="115"/>
      <c r="S368" s="116"/>
      <c r="T368" s="113"/>
      <c r="U368" s="119">
        <f>IF($E$5=Master!$D$4,E368,
IF($F$5=Master!$D$4,SUM(E368:F368),
IF($G$5=Master!$D$4,SUM(E368:G368),
IF($H$5=Master!$D$4,SUM(E368:H368),
IF($I$5=Master!$D$4,SUM(E368:I368),
IF($J$5=Master!$D$4,SUM(E368:J368),
IF($K$5=Master!$D$4,SUM(E368:K368),
IF($L$5=Master!$D$4,SUM(E368:L368),
IF($M$5=Master!$D$4,SUM(E368:M368),
IF($N$5=Master!$D$4,SUM(E368:N368),
IF($O$5=Master!$D$4,SUM(E368:O368),
IF($P$5=Master!$D$4,SUM(E368:P368),0))))))))))))</f>
        <v>222542.49</v>
      </c>
      <c r="V368" s="115"/>
    </row>
    <row r="369" spans="2:22" ht="25.5" x14ac:dyDescent="0.25">
      <c r="B369" s="113"/>
      <c r="C369" s="161" t="s">
        <v>108</v>
      </c>
      <c r="D369" s="118" t="s">
        <v>330</v>
      </c>
      <c r="E369" s="119">
        <v>109459.55</v>
      </c>
      <c r="F369" s="119">
        <v>27696.9</v>
      </c>
      <c r="G369" s="119">
        <v>252357.45</v>
      </c>
      <c r="H369" s="119">
        <v>1432275.97</v>
      </c>
      <c r="I369" s="119">
        <v>155916.38</v>
      </c>
      <c r="J369" s="119">
        <v>326426.34999999998</v>
      </c>
      <c r="K369" s="119">
        <v>69494.53</v>
      </c>
      <c r="L369" s="119">
        <v>2439860.39</v>
      </c>
      <c r="M369" s="119">
        <v>443507.72</v>
      </c>
      <c r="N369" s="119">
        <v>562098.54999999993</v>
      </c>
      <c r="O369" s="119">
        <v>592842.59</v>
      </c>
      <c r="P369" s="119">
        <v>675063.62</v>
      </c>
      <c r="Q369" s="119">
        <f t="shared" si="7"/>
        <v>7086999.9999999991</v>
      </c>
      <c r="R369" s="115"/>
      <c r="S369" s="116"/>
      <c r="T369" s="113"/>
      <c r="U369" s="119">
        <f>IF($E$5=Master!$D$4,E369,
IF($F$5=Master!$D$4,SUM(E369:F369),
IF($G$5=Master!$D$4,SUM(E369:G369),
IF($H$5=Master!$D$4,SUM(E369:H369),
IF($I$5=Master!$D$4,SUM(E369:I369),
IF($J$5=Master!$D$4,SUM(E369:J369),
IF($K$5=Master!$D$4,SUM(E369:K369),
IF($L$5=Master!$D$4,SUM(E369:L369),
IF($M$5=Master!$D$4,SUM(E369:M369),
IF($N$5=Master!$D$4,SUM(E369:N369),
IF($O$5=Master!$D$4,SUM(E369:O369),
IF($P$5=Master!$D$4,SUM(E369:P369),0))))))))))))</f>
        <v>6411936.379999999</v>
      </c>
      <c r="V369" s="115"/>
    </row>
    <row r="370" spans="2:22" ht="25.5" x14ac:dyDescent="0.25">
      <c r="B370" s="113"/>
      <c r="C370" s="161" t="s">
        <v>109</v>
      </c>
      <c r="D370" s="118" t="s">
        <v>331</v>
      </c>
      <c r="E370" s="119">
        <v>424346.47</v>
      </c>
      <c r="F370" s="119">
        <v>600158.81999999983</v>
      </c>
      <c r="G370" s="119">
        <v>539981.11</v>
      </c>
      <c r="H370" s="119">
        <v>656626.01999999979</v>
      </c>
      <c r="I370" s="119">
        <v>580226.97000000009</v>
      </c>
      <c r="J370" s="119">
        <v>657355.15</v>
      </c>
      <c r="K370" s="119">
        <v>968945.51999999979</v>
      </c>
      <c r="L370" s="119">
        <v>871626.21999999986</v>
      </c>
      <c r="M370" s="119">
        <v>815431.2799999998</v>
      </c>
      <c r="N370" s="119">
        <v>745159.07999999973</v>
      </c>
      <c r="O370" s="119">
        <v>720556.68999999983</v>
      </c>
      <c r="P370" s="119">
        <v>708988.44000000006</v>
      </c>
      <c r="Q370" s="119">
        <f t="shared" si="7"/>
        <v>8289401.7699999986</v>
      </c>
      <c r="R370" s="115"/>
      <c r="S370" s="116"/>
      <c r="T370" s="113"/>
      <c r="U370" s="119">
        <f>IF($E$5=Master!$D$4,E370,
IF($F$5=Master!$D$4,SUM(E370:F370),
IF($G$5=Master!$D$4,SUM(E370:G370),
IF($H$5=Master!$D$4,SUM(E370:H370),
IF($I$5=Master!$D$4,SUM(E370:I370),
IF($J$5=Master!$D$4,SUM(E370:J370),
IF($K$5=Master!$D$4,SUM(E370:K370),
IF($L$5=Master!$D$4,SUM(E370:L370),
IF($M$5=Master!$D$4,SUM(E370:M370),
IF($N$5=Master!$D$4,SUM(E370:N370),
IF($O$5=Master!$D$4,SUM(E370:O370),
IF($P$5=Master!$D$4,SUM(E370:P370),0))))))))))))</f>
        <v>7580413.3299999982</v>
      </c>
      <c r="V370" s="115"/>
    </row>
    <row r="371" spans="2:22" ht="15" x14ac:dyDescent="0.25">
      <c r="B371" s="113"/>
      <c r="C371" s="161" t="s">
        <v>110</v>
      </c>
      <c r="D371" s="118" t="s">
        <v>326</v>
      </c>
      <c r="E371" s="119">
        <v>48175.06</v>
      </c>
      <c r="F371" s="119">
        <v>51651.979999999996</v>
      </c>
      <c r="G371" s="119">
        <v>66234.25</v>
      </c>
      <c r="H371" s="119">
        <v>4026.35</v>
      </c>
      <c r="I371" s="119">
        <v>197890.71000000002</v>
      </c>
      <c r="J371" s="119">
        <v>230606.53999999998</v>
      </c>
      <c r="K371" s="119">
        <v>0</v>
      </c>
      <c r="L371" s="119">
        <v>565083.21</v>
      </c>
      <c r="M371" s="119">
        <v>565083.21</v>
      </c>
      <c r="N371" s="119">
        <v>573763.21</v>
      </c>
      <c r="O371" s="119">
        <v>605083.21</v>
      </c>
      <c r="P371" s="119">
        <v>605083.16999999993</v>
      </c>
      <c r="Q371" s="119">
        <f t="shared" si="7"/>
        <v>3512680.8999999994</v>
      </c>
      <c r="R371" s="115"/>
      <c r="S371" s="116"/>
      <c r="T371" s="113"/>
      <c r="U371" s="119">
        <f>IF($E$5=Master!$D$4,E371,
IF($F$5=Master!$D$4,SUM(E371:F371),
IF($G$5=Master!$D$4,SUM(E371:G371),
IF($H$5=Master!$D$4,SUM(E371:H371),
IF($I$5=Master!$D$4,SUM(E371:I371),
IF($J$5=Master!$D$4,SUM(E371:J371),
IF($K$5=Master!$D$4,SUM(E371:K371),
IF($L$5=Master!$D$4,SUM(E371:L371),
IF($M$5=Master!$D$4,SUM(E371:M371),
IF($N$5=Master!$D$4,SUM(E371:N371),
IF($O$5=Master!$D$4,SUM(E371:O371),
IF($P$5=Master!$D$4,SUM(E371:P371),0))))))))))))</f>
        <v>2907597.7299999995</v>
      </c>
      <c r="V371" s="115"/>
    </row>
    <row r="372" spans="2:22" ht="15" x14ac:dyDescent="0.25">
      <c r="B372" s="113"/>
      <c r="C372" s="161" t="s">
        <v>111</v>
      </c>
      <c r="D372" s="118" t="s">
        <v>329</v>
      </c>
      <c r="E372" s="119">
        <v>606945.22000000032</v>
      </c>
      <c r="F372" s="119">
        <v>593051.96000000008</v>
      </c>
      <c r="G372" s="119">
        <v>728455.0399999998</v>
      </c>
      <c r="H372" s="119">
        <v>773555.03</v>
      </c>
      <c r="I372" s="119">
        <v>729804.62999999977</v>
      </c>
      <c r="J372" s="119">
        <v>794753.61</v>
      </c>
      <c r="K372" s="119">
        <v>868880.31</v>
      </c>
      <c r="L372" s="119">
        <v>1030278.4700000001</v>
      </c>
      <c r="M372" s="119">
        <v>1018831.2700000001</v>
      </c>
      <c r="N372" s="119">
        <v>912485.19000000006</v>
      </c>
      <c r="O372" s="119">
        <v>911917.92</v>
      </c>
      <c r="P372" s="119">
        <v>912243.54999999993</v>
      </c>
      <c r="Q372" s="119">
        <f t="shared" si="7"/>
        <v>9881202.200000003</v>
      </c>
      <c r="R372" s="115"/>
      <c r="S372" s="116"/>
      <c r="T372" s="113"/>
      <c r="U372" s="119">
        <f>IF($E$5=Master!$D$4,E372,
IF($F$5=Master!$D$4,SUM(E372:F372),
IF($G$5=Master!$D$4,SUM(E372:G372),
IF($H$5=Master!$D$4,SUM(E372:H372),
IF($I$5=Master!$D$4,SUM(E372:I372),
IF($J$5=Master!$D$4,SUM(E372:J372),
IF($K$5=Master!$D$4,SUM(E372:K372),
IF($L$5=Master!$D$4,SUM(E372:L372),
IF($M$5=Master!$D$4,SUM(E372:M372),
IF($N$5=Master!$D$4,SUM(E372:N372),
IF($O$5=Master!$D$4,SUM(E372:O372),
IF($P$5=Master!$D$4,SUM(E372:P372),0))))))))))))</f>
        <v>8968958.6500000022</v>
      </c>
      <c r="V372" s="115"/>
    </row>
    <row r="373" spans="2:22" ht="15" x14ac:dyDescent="0.25">
      <c r="B373" s="113"/>
      <c r="C373" s="161" t="s">
        <v>112</v>
      </c>
      <c r="D373" s="118" t="s">
        <v>332</v>
      </c>
      <c r="E373" s="119">
        <v>203120.33000000005</v>
      </c>
      <c r="F373" s="119">
        <v>228536.82000000004</v>
      </c>
      <c r="G373" s="119">
        <v>306749.07999999996</v>
      </c>
      <c r="H373" s="119">
        <v>374940.82</v>
      </c>
      <c r="I373" s="119">
        <v>510395.57</v>
      </c>
      <c r="J373" s="119">
        <v>6576454.2000000011</v>
      </c>
      <c r="K373" s="119">
        <v>383094.76999999996</v>
      </c>
      <c r="L373" s="119">
        <v>1362764.9499999997</v>
      </c>
      <c r="M373" s="119">
        <v>434764.9499999999</v>
      </c>
      <c r="N373" s="119">
        <v>369764.94999999995</v>
      </c>
      <c r="O373" s="119">
        <v>364764.94999999995</v>
      </c>
      <c r="P373" s="119">
        <v>349833.06999999995</v>
      </c>
      <c r="Q373" s="119">
        <f t="shared" si="7"/>
        <v>11465184.459999999</v>
      </c>
      <c r="R373" s="115"/>
      <c r="S373" s="116"/>
      <c r="T373" s="113"/>
      <c r="U373" s="119">
        <f>IF($E$5=Master!$D$4,E373,
IF($F$5=Master!$D$4,SUM(E373:F373),
IF($G$5=Master!$D$4,SUM(E373:G373),
IF($H$5=Master!$D$4,SUM(E373:H373),
IF($I$5=Master!$D$4,SUM(E373:I373),
IF($J$5=Master!$D$4,SUM(E373:J373),
IF($K$5=Master!$D$4,SUM(E373:K373),
IF($L$5=Master!$D$4,SUM(E373:L373),
IF($M$5=Master!$D$4,SUM(E373:M373),
IF($N$5=Master!$D$4,SUM(E373:N373),
IF($O$5=Master!$D$4,SUM(E373:O373),
IF($P$5=Master!$D$4,SUM(E373:P373),0))))))))))))</f>
        <v>11115351.389999999</v>
      </c>
      <c r="V373" s="115"/>
    </row>
    <row r="374" spans="2:22" ht="15" x14ac:dyDescent="0.25">
      <c r="B374" s="113"/>
      <c r="C374" s="161" t="s">
        <v>113</v>
      </c>
      <c r="D374" s="118" t="s">
        <v>333</v>
      </c>
      <c r="E374" s="119">
        <v>129802.73000000001</v>
      </c>
      <c r="F374" s="119">
        <v>215124.72999999998</v>
      </c>
      <c r="G374" s="119">
        <v>315805.69999999995</v>
      </c>
      <c r="H374" s="119">
        <v>372027.05000000005</v>
      </c>
      <c r="I374" s="119">
        <v>283209.0199999999</v>
      </c>
      <c r="J374" s="119">
        <v>211338.79999999996</v>
      </c>
      <c r="K374" s="119">
        <v>288438.94000000006</v>
      </c>
      <c r="L374" s="119">
        <v>404141.81999999989</v>
      </c>
      <c r="M374" s="119">
        <v>402131.81999999989</v>
      </c>
      <c r="N374" s="119">
        <v>402131.81999999989</v>
      </c>
      <c r="O374" s="119">
        <v>402131.81999999989</v>
      </c>
      <c r="P374" s="119">
        <v>402131.91999999993</v>
      </c>
      <c r="Q374" s="119">
        <f t="shared" si="7"/>
        <v>3828416.1699999995</v>
      </c>
      <c r="R374" s="115"/>
      <c r="S374" s="116"/>
      <c r="T374" s="113"/>
      <c r="U374" s="119">
        <f>IF($E$5=Master!$D$4,E374,
IF($F$5=Master!$D$4,SUM(E374:F374),
IF($G$5=Master!$D$4,SUM(E374:G374),
IF($H$5=Master!$D$4,SUM(E374:H374),
IF($I$5=Master!$D$4,SUM(E374:I374),
IF($J$5=Master!$D$4,SUM(E374:J374),
IF($K$5=Master!$D$4,SUM(E374:K374),
IF($L$5=Master!$D$4,SUM(E374:L374),
IF($M$5=Master!$D$4,SUM(E374:M374),
IF($N$5=Master!$D$4,SUM(E374:N374),
IF($O$5=Master!$D$4,SUM(E374:O374),
IF($P$5=Master!$D$4,SUM(E374:P374),0))))))))))))</f>
        <v>3426284.2499999995</v>
      </c>
      <c r="V374" s="115"/>
    </row>
    <row r="375" spans="2:22" ht="15" x14ac:dyDescent="0.25">
      <c r="B375" s="113"/>
      <c r="C375" s="161" t="s">
        <v>114</v>
      </c>
      <c r="D375" s="118" t="s">
        <v>334</v>
      </c>
      <c r="E375" s="119">
        <v>3116090.4800000004</v>
      </c>
      <c r="F375" s="119">
        <v>3479491.7800000017</v>
      </c>
      <c r="G375" s="119">
        <v>3199305.73</v>
      </c>
      <c r="H375" s="119">
        <v>3719110.6100000003</v>
      </c>
      <c r="I375" s="119">
        <v>3698146.23</v>
      </c>
      <c r="J375" s="119">
        <v>3446198.9100000006</v>
      </c>
      <c r="K375" s="119">
        <v>3909494.17</v>
      </c>
      <c r="L375" s="119">
        <v>4596020.6899999985</v>
      </c>
      <c r="M375" s="119">
        <v>4365646.629999999</v>
      </c>
      <c r="N375" s="119">
        <v>4361648.629999999</v>
      </c>
      <c r="O375" s="119">
        <v>4353108.5299999984</v>
      </c>
      <c r="P375" s="119">
        <v>4051790.61</v>
      </c>
      <c r="Q375" s="119">
        <f t="shared" si="7"/>
        <v>46296053</v>
      </c>
      <c r="R375" s="115"/>
      <c r="S375" s="116"/>
      <c r="T375" s="113"/>
      <c r="U375" s="119">
        <f>IF($E$5=Master!$D$4,E375,
IF($F$5=Master!$D$4,SUM(E375:F375),
IF($G$5=Master!$D$4,SUM(E375:G375),
IF($H$5=Master!$D$4,SUM(E375:H375),
IF($I$5=Master!$D$4,SUM(E375:I375),
IF($J$5=Master!$D$4,SUM(E375:J375),
IF($K$5=Master!$D$4,SUM(E375:K375),
IF($L$5=Master!$D$4,SUM(E375:L375),
IF($M$5=Master!$D$4,SUM(E375:M375),
IF($N$5=Master!$D$4,SUM(E375:N375),
IF($O$5=Master!$D$4,SUM(E375:O375),
IF($P$5=Master!$D$4,SUM(E375:P375),0))))))))))))</f>
        <v>42244262.390000001</v>
      </c>
      <c r="V375" s="115"/>
    </row>
    <row r="376" spans="2:22" ht="15" x14ac:dyDescent="0.25">
      <c r="B376" s="113"/>
      <c r="C376" s="161" t="s">
        <v>115</v>
      </c>
      <c r="D376" s="118" t="s">
        <v>335</v>
      </c>
      <c r="E376" s="119">
        <v>71585.700000000012</v>
      </c>
      <c r="F376" s="119">
        <v>83896.35000000002</v>
      </c>
      <c r="G376" s="119">
        <v>117089.66000000002</v>
      </c>
      <c r="H376" s="119">
        <v>137841.61000000002</v>
      </c>
      <c r="I376" s="119">
        <v>180016.41</v>
      </c>
      <c r="J376" s="119">
        <v>124233.92999999998</v>
      </c>
      <c r="K376" s="119">
        <v>149522.78</v>
      </c>
      <c r="L376" s="119">
        <v>177518.1</v>
      </c>
      <c r="M376" s="119">
        <v>163489.50000000003</v>
      </c>
      <c r="N376" s="119">
        <v>144489.50000000003</v>
      </c>
      <c r="O376" s="119">
        <v>134879.94999999998</v>
      </c>
      <c r="P376" s="119">
        <v>99010.689999999988</v>
      </c>
      <c r="Q376" s="119">
        <f t="shared" si="7"/>
        <v>1583574.18</v>
      </c>
      <c r="R376" s="115"/>
      <c r="S376" s="116"/>
      <c r="T376" s="113"/>
      <c r="U376" s="119">
        <f>IF($E$5=Master!$D$4,E376,
IF($F$5=Master!$D$4,SUM(E376:F376),
IF($G$5=Master!$D$4,SUM(E376:G376),
IF($H$5=Master!$D$4,SUM(E376:H376),
IF($I$5=Master!$D$4,SUM(E376:I376),
IF($J$5=Master!$D$4,SUM(E376:J376),
IF($K$5=Master!$D$4,SUM(E376:K376),
IF($L$5=Master!$D$4,SUM(E376:L376),
IF($M$5=Master!$D$4,SUM(E376:M376),
IF($N$5=Master!$D$4,SUM(E376:N376),
IF($O$5=Master!$D$4,SUM(E376:O376),
IF($P$5=Master!$D$4,SUM(E376:P376),0))))))))))))</f>
        <v>1484563.49</v>
      </c>
      <c r="V376" s="115"/>
    </row>
    <row r="377" spans="2:22" ht="15" x14ac:dyDescent="0.25">
      <c r="B377" s="113"/>
      <c r="C377" s="161" t="s">
        <v>116</v>
      </c>
      <c r="D377" s="118" t="s">
        <v>336</v>
      </c>
      <c r="E377" s="119">
        <v>18580.77</v>
      </c>
      <c r="F377" s="119">
        <v>32230.77</v>
      </c>
      <c r="G377" s="119">
        <v>73217.72</v>
      </c>
      <c r="H377" s="119">
        <v>76335.48000000001</v>
      </c>
      <c r="I377" s="119">
        <v>131250.79</v>
      </c>
      <c r="J377" s="119">
        <v>117004.48999999999</v>
      </c>
      <c r="K377" s="119">
        <v>60065.710000000006</v>
      </c>
      <c r="L377" s="119">
        <v>230074.32</v>
      </c>
      <c r="M377" s="119">
        <v>220074.32</v>
      </c>
      <c r="N377" s="119">
        <v>220074.32</v>
      </c>
      <c r="O377" s="119">
        <v>215074.32</v>
      </c>
      <c r="P377" s="119">
        <v>215074.36</v>
      </c>
      <c r="Q377" s="119">
        <f t="shared" si="7"/>
        <v>1609057.37</v>
      </c>
      <c r="R377" s="115"/>
      <c r="S377" s="116"/>
      <c r="T377" s="113"/>
      <c r="U377" s="119">
        <f>IF($E$5=Master!$D$4,E377,
IF($F$5=Master!$D$4,SUM(E377:F377),
IF($G$5=Master!$D$4,SUM(E377:G377),
IF($H$5=Master!$D$4,SUM(E377:H377),
IF($I$5=Master!$D$4,SUM(E377:I377),
IF($J$5=Master!$D$4,SUM(E377:J377),
IF($K$5=Master!$D$4,SUM(E377:K377),
IF($L$5=Master!$D$4,SUM(E377:L377),
IF($M$5=Master!$D$4,SUM(E377:M377),
IF($N$5=Master!$D$4,SUM(E377:N377),
IF($O$5=Master!$D$4,SUM(E377:O377),
IF($P$5=Master!$D$4,SUM(E377:P377),0))))))))))))</f>
        <v>1393983.0100000002</v>
      </c>
      <c r="V377" s="115"/>
    </row>
    <row r="378" spans="2:22" ht="15" x14ac:dyDescent="0.25">
      <c r="B378" s="113"/>
      <c r="C378" s="161" t="s">
        <v>117</v>
      </c>
      <c r="D378" s="118" t="s">
        <v>337</v>
      </c>
      <c r="E378" s="119">
        <v>226907.2</v>
      </c>
      <c r="F378" s="119">
        <v>226907.2</v>
      </c>
      <c r="G378" s="119">
        <v>38110.22</v>
      </c>
      <c r="H378" s="119">
        <v>710717.17</v>
      </c>
      <c r="I378" s="119">
        <v>542741.73</v>
      </c>
      <c r="J378" s="119">
        <v>523376.89</v>
      </c>
      <c r="K378" s="119">
        <v>1169870.6399999999</v>
      </c>
      <c r="L378" s="119">
        <v>700665.09999999986</v>
      </c>
      <c r="M378" s="119">
        <v>700665.09999999986</v>
      </c>
      <c r="N378" s="119">
        <v>700665.09999999986</v>
      </c>
      <c r="O378" s="119">
        <v>700665.09999999986</v>
      </c>
      <c r="P378" s="119">
        <v>700665.12999999989</v>
      </c>
      <c r="Q378" s="119">
        <f t="shared" si="7"/>
        <v>6941956.5799999982</v>
      </c>
      <c r="R378" s="115"/>
      <c r="S378" s="116"/>
      <c r="T378" s="113"/>
      <c r="U378" s="119">
        <f>IF($E$5=Master!$D$4,E378,
IF($F$5=Master!$D$4,SUM(E378:F378),
IF($G$5=Master!$D$4,SUM(E378:G378),
IF($H$5=Master!$D$4,SUM(E378:H378),
IF($I$5=Master!$D$4,SUM(E378:I378),
IF($J$5=Master!$D$4,SUM(E378:J378),
IF($K$5=Master!$D$4,SUM(E378:K378),
IF($L$5=Master!$D$4,SUM(E378:L378),
IF($M$5=Master!$D$4,SUM(E378:M378),
IF($N$5=Master!$D$4,SUM(E378:N378),
IF($O$5=Master!$D$4,SUM(E378:O378),
IF($P$5=Master!$D$4,SUM(E378:P378),0))))))))))))</f>
        <v>6241291.4499999983</v>
      </c>
      <c r="V378" s="115"/>
    </row>
    <row r="379" spans="2:22" ht="15" x14ac:dyDescent="0.25">
      <c r="B379" s="113"/>
      <c r="C379" s="161" t="s">
        <v>118</v>
      </c>
      <c r="D379" s="118" t="s">
        <v>338</v>
      </c>
      <c r="E379" s="119">
        <v>0</v>
      </c>
      <c r="F379" s="119">
        <v>0</v>
      </c>
      <c r="G379" s="119">
        <v>0</v>
      </c>
      <c r="H379" s="119">
        <v>0</v>
      </c>
      <c r="I379" s="119">
        <v>52468.02</v>
      </c>
      <c r="J379" s="119">
        <v>29709.41</v>
      </c>
      <c r="K379" s="119">
        <v>42981.32</v>
      </c>
      <c r="L379" s="119">
        <v>89268.25</v>
      </c>
      <c r="M379" s="119">
        <v>89268.25</v>
      </c>
      <c r="N379" s="119">
        <v>89268.25</v>
      </c>
      <c r="O379" s="119">
        <v>89268.25</v>
      </c>
      <c r="P379" s="119">
        <v>89268.25</v>
      </c>
      <c r="Q379" s="119">
        <f t="shared" si="7"/>
        <v>571500</v>
      </c>
      <c r="R379" s="115"/>
      <c r="S379" s="116"/>
      <c r="T379" s="113"/>
      <c r="U379" s="119">
        <f>IF($E$5=Master!$D$4,E379,
IF($F$5=Master!$D$4,SUM(E379:F379),
IF($G$5=Master!$D$4,SUM(E379:G379),
IF($H$5=Master!$D$4,SUM(E379:H379),
IF($I$5=Master!$D$4,SUM(E379:I379),
IF($J$5=Master!$D$4,SUM(E379:J379),
IF($K$5=Master!$D$4,SUM(E379:K379),
IF($L$5=Master!$D$4,SUM(E379:L379),
IF($M$5=Master!$D$4,SUM(E379:M379),
IF($N$5=Master!$D$4,SUM(E379:N379),
IF($O$5=Master!$D$4,SUM(E379:O379),
IF($P$5=Master!$D$4,SUM(E379:P379),0))))))))))))</f>
        <v>482231.75</v>
      </c>
      <c r="V379" s="115"/>
    </row>
    <row r="380" spans="2:22" ht="25.5" x14ac:dyDescent="0.25">
      <c r="B380" s="113"/>
      <c r="C380" s="161" t="s">
        <v>119</v>
      </c>
      <c r="D380" s="118" t="s">
        <v>339</v>
      </c>
      <c r="E380" s="119">
        <v>136710.82999999996</v>
      </c>
      <c r="F380" s="119">
        <v>142666.57999999999</v>
      </c>
      <c r="G380" s="119">
        <v>157505.25999999998</v>
      </c>
      <c r="H380" s="119">
        <v>200780.16999999998</v>
      </c>
      <c r="I380" s="119">
        <v>208838.38</v>
      </c>
      <c r="J380" s="119">
        <v>209507.34999999998</v>
      </c>
      <c r="K380" s="119">
        <v>192732.99</v>
      </c>
      <c r="L380" s="119">
        <v>330912.01000000007</v>
      </c>
      <c r="M380" s="119">
        <v>280840.69000000012</v>
      </c>
      <c r="N380" s="119">
        <v>280840.69000000012</v>
      </c>
      <c r="O380" s="119">
        <v>280840.69000000012</v>
      </c>
      <c r="P380" s="119">
        <v>280863.30000000005</v>
      </c>
      <c r="Q380" s="119">
        <f t="shared" si="7"/>
        <v>2703038.9400000004</v>
      </c>
      <c r="R380" s="115"/>
      <c r="S380" s="116"/>
      <c r="T380" s="113"/>
      <c r="U380" s="119">
        <f>IF($E$5=Master!$D$4,E380,
IF($F$5=Master!$D$4,SUM(E380:F380),
IF($G$5=Master!$D$4,SUM(E380:G380),
IF($H$5=Master!$D$4,SUM(E380:H380),
IF($I$5=Master!$D$4,SUM(E380:I380),
IF($J$5=Master!$D$4,SUM(E380:J380),
IF($K$5=Master!$D$4,SUM(E380:K380),
IF($L$5=Master!$D$4,SUM(E380:L380),
IF($M$5=Master!$D$4,SUM(E380:M380),
IF($N$5=Master!$D$4,SUM(E380:N380),
IF($O$5=Master!$D$4,SUM(E380:O380),
IF($P$5=Master!$D$4,SUM(E380:P380),0))))))))))))</f>
        <v>2422175.64</v>
      </c>
      <c r="V380" s="115"/>
    </row>
    <row r="381" spans="2:22" ht="15" x14ac:dyDescent="0.25">
      <c r="B381" s="113"/>
      <c r="C381" s="161" t="s">
        <v>120</v>
      </c>
      <c r="D381" s="118" t="s">
        <v>340</v>
      </c>
      <c r="E381" s="119">
        <v>33342.770000000004</v>
      </c>
      <c r="F381" s="119">
        <v>34480.619999999995</v>
      </c>
      <c r="G381" s="119">
        <v>106348.34999999999</v>
      </c>
      <c r="H381" s="119">
        <v>42293.72</v>
      </c>
      <c r="I381" s="119">
        <v>41394.12999999999</v>
      </c>
      <c r="J381" s="119">
        <v>58044.399999999994</v>
      </c>
      <c r="K381" s="119">
        <v>28620.940000000002</v>
      </c>
      <c r="L381" s="119">
        <v>61292.049999999988</v>
      </c>
      <c r="M381" s="119">
        <v>61292.049999999988</v>
      </c>
      <c r="N381" s="119">
        <v>61292.049999999988</v>
      </c>
      <c r="O381" s="119">
        <v>61292.049999999988</v>
      </c>
      <c r="P381" s="119">
        <v>61292.2</v>
      </c>
      <c r="Q381" s="119">
        <f t="shared" si="7"/>
        <v>650985.32999999984</v>
      </c>
      <c r="R381" s="115"/>
      <c r="S381" s="116"/>
      <c r="T381" s="113"/>
      <c r="U381" s="119">
        <f>IF($E$5=Master!$D$4,E381,
IF($F$5=Master!$D$4,SUM(E381:F381),
IF($G$5=Master!$D$4,SUM(E381:G381),
IF($H$5=Master!$D$4,SUM(E381:H381),
IF($I$5=Master!$D$4,SUM(E381:I381),
IF($J$5=Master!$D$4,SUM(E381:J381),
IF($K$5=Master!$D$4,SUM(E381:K381),
IF($L$5=Master!$D$4,SUM(E381:L381),
IF($M$5=Master!$D$4,SUM(E381:M381),
IF($N$5=Master!$D$4,SUM(E381:N381),
IF($O$5=Master!$D$4,SUM(E381:O381),
IF($P$5=Master!$D$4,SUM(E381:P381),0))))))))))))</f>
        <v>589693.12999999989</v>
      </c>
      <c r="V381" s="115"/>
    </row>
    <row r="382" spans="2:22" ht="15" x14ac:dyDescent="0.25">
      <c r="B382" s="113"/>
      <c r="C382" s="161" t="s">
        <v>121</v>
      </c>
      <c r="D382" s="118" t="s">
        <v>341</v>
      </c>
      <c r="E382" s="119">
        <v>66834.590000000011</v>
      </c>
      <c r="F382" s="119">
        <v>76427.499999999985</v>
      </c>
      <c r="G382" s="119">
        <v>80022.33</v>
      </c>
      <c r="H382" s="119">
        <v>89883.810000000012</v>
      </c>
      <c r="I382" s="119">
        <v>109850.31999999998</v>
      </c>
      <c r="J382" s="119">
        <v>112126.20999999999</v>
      </c>
      <c r="K382" s="119">
        <v>148305.18</v>
      </c>
      <c r="L382" s="119">
        <v>282588.15999999997</v>
      </c>
      <c r="M382" s="119">
        <v>282548.84999999998</v>
      </c>
      <c r="N382" s="119">
        <v>281255.82999999996</v>
      </c>
      <c r="O382" s="119">
        <v>262002.72000000003</v>
      </c>
      <c r="P382" s="119">
        <v>255998.62</v>
      </c>
      <c r="Q382" s="119">
        <f t="shared" si="7"/>
        <v>2047844.1199999996</v>
      </c>
      <c r="R382" s="115"/>
      <c r="S382" s="116"/>
      <c r="T382" s="113"/>
      <c r="U382" s="119">
        <f>IF($E$5=Master!$D$4,E382,
IF($F$5=Master!$D$4,SUM(E382:F382),
IF($G$5=Master!$D$4,SUM(E382:G382),
IF($H$5=Master!$D$4,SUM(E382:H382),
IF($I$5=Master!$D$4,SUM(E382:I382),
IF($J$5=Master!$D$4,SUM(E382:J382),
IF($K$5=Master!$D$4,SUM(E382:K382),
IF($L$5=Master!$D$4,SUM(E382:L382),
IF($M$5=Master!$D$4,SUM(E382:M382),
IF($N$5=Master!$D$4,SUM(E382:N382),
IF($O$5=Master!$D$4,SUM(E382:O382),
IF($P$5=Master!$D$4,SUM(E382:P382),0))))))))))))</f>
        <v>1791845.4999999998</v>
      </c>
      <c r="V382" s="115"/>
    </row>
    <row r="383" spans="2:22" ht="15" x14ac:dyDescent="0.25">
      <c r="B383" s="113"/>
      <c r="C383" s="161" t="s">
        <v>122</v>
      </c>
      <c r="D383" s="118" t="s">
        <v>342</v>
      </c>
      <c r="E383" s="119">
        <v>2182184.0999999996</v>
      </c>
      <c r="F383" s="119">
        <v>972991.67999999993</v>
      </c>
      <c r="G383" s="119">
        <v>6097735.3599999994</v>
      </c>
      <c r="H383" s="119">
        <v>4851642.93</v>
      </c>
      <c r="I383" s="119">
        <v>127884.63999999998</v>
      </c>
      <c r="J383" s="119">
        <v>2518981.5099999998</v>
      </c>
      <c r="K383" s="119">
        <v>2800175.11</v>
      </c>
      <c r="L383" s="119">
        <v>3438309.58</v>
      </c>
      <c r="M383" s="119">
        <v>3603034.79</v>
      </c>
      <c r="N383" s="119">
        <v>2573154.9000000004</v>
      </c>
      <c r="O383" s="119">
        <v>1616759.14</v>
      </c>
      <c r="P383" s="119">
        <v>1515957.3399999999</v>
      </c>
      <c r="Q383" s="119">
        <f t="shared" si="7"/>
        <v>32298811.079999994</v>
      </c>
      <c r="R383" s="115"/>
      <c r="S383" s="116"/>
      <c r="T383" s="113"/>
      <c r="U383" s="119">
        <f>IF($E$5=Master!$D$4,E383,
IF($F$5=Master!$D$4,SUM(E383:F383),
IF($G$5=Master!$D$4,SUM(E383:G383),
IF($H$5=Master!$D$4,SUM(E383:H383),
IF($I$5=Master!$D$4,SUM(E383:I383),
IF($J$5=Master!$D$4,SUM(E383:J383),
IF($K$5=Master!$D$4,SUM(E383:K383),
IF($L$5=Master!$D$4,SUM(E383:L383),
IF($M$5=Master!$D$4,SUM(E383:M383),
IF($N$5=Master!$D$4,SUM(E383:N383),
IF($O$5=Master!$D$4,SUM(E383:O383),
IF($P$5=Master!$D$4,SUM(E383:P383),0))))))))))))</f>
        <v>30782853.739999995</v>
      </c>
      <c r="V383" s="115"/>
    </row>
    <row r="384" spans="2:22" ht="15" x14ac:dyDescent="0.25">
      <c r="B384" s="113"/>
      <c r="C384" s="161" t="s">
        <v>123</v>
      </c>
      <c r="D384" s="118" t="s">
        <v>343</v>
      </c>
      <c r="E384" s="119">
        <v>49598.84</v>
      </c>
      <c r="F384" s="119">
        <v>59023.330000000009</v>
      </c>
      <c r="G384" s="119">
        <v>422550.36000000004</v>
      </c>
      <c r="H384" s="119">
        <v>58037.389999999992</v>
      </c>
      <c r="I384" s="119">
        <v>56886.309999999983</v>
      </c>
      <c r="J384" s="119">
        <v>63529.410000000011</v>
      </c>
      <c r="K384" s="119">
        <v>59372.480000000003</v>
      </c>
      <c r="L384" s="119">
        <v>735109.83000000007</v>
      </c>
      <c r="M384" s="119">
        <v>767826.07000000007</v>
      </c>
      <c r="N384" s="119">
        <v>769237.17</v>
      </c>
      <c r="O384" s="119">
        <v>769144.93</v>
      </c>
      <c r="P384" s="119">
        <v>750345.77</v>
      </c>
      <c r="Q384" s="119">
        <f t="shared" si="7"/>
        <v>4560661.8900000006</v>
      </c>
      <c r="R384" s="115"/>
      <c r="S384" s="116"/>
      <c r="T384" s="113"/>
      <c r="U384" s="119">
        <f>IF($E$5=Master!$D$4,E384,
IF($F$5=Master!$D$4,SUM(E384:F384),
IF($G$5=Master!$D$4,SUM(E384:G384),
IF($H$5=Master!$D$4,SUM(E384:H384),
IF($I$5=Master!$D$4,SUM(E384:I384),
IF($J$5=Master!$D$4,SUM(E384:J384),
IF($K$5=Master!$D$4,SUM(E384:K384),
IF($L$5=Master!$D$4,SUM(E384:L384),
IF($M$5=Master!$D$4,SUM(E384:M384),
IF($N$5=Master!$D$4,SUM(E384:N384),
IF($O$5=Master!$D$4,SUM(E384:O384),
IF($P$5=Master!$D$4,SUM(E384:P384),0))))))))))))</f>
        <v>3810316.1200000006</v>
      </c>
      <c r="V384" s="115"/>
    </row>
    <row r="385" spans="2:22" ht="15" x14ac:dyDescent="0.25">
      <c r="B385" s="113"/>
      <c r="C385" s="161" t="s">
        <v>124</v>
      </c>
      <c r="D385" s="118" t="s">
        <v>344</v>
      </c>
      <c r="E385" s="119">
        <v>0</v>
      </c>
      <c r="F385" s="119">
        <v>1209850</v>
      </c>
      <c r="G385" s="119">
        <v>3097639.84</v>
      </c>
      <c r="H385" s="119">
        <v>60929.33</v>
      </c>
      <c r="I385" s="119">
        <v>23004.35</v>
      </c>
      <c r="J385" s="119">
        <v>203203.49</v>
      </c>
      <c r="K385" s="119">
        <v>24767.07</v>
      </c>
      <c r="L385" s="119">
        <v>1232013.7</v>
      </c>
      <c r="M385" s="119">
        <v>452013.7</v>
      </c>
      <c r="N385" s="119">
        <v>2452013.7000000002</v>
      </c>
      <c r="O385" s="119">
        <v>2452013.7000000002</v>
      </c>
      <c r="P385" s="119">
        <v>2576498.7200000002</v>
      </c>
      <c r="Q385" s="119">
        <f t="shared" si="7"/>
        <v>13783947.6</v>
      </c>
      <c r="R385" s="115"/>
      <c r="S385" s="116"/>
      <c r="T385" s="113"/>
      <c r="U385" s="119">
        <f>IF($E$5=Master!$D$4,E385,
IF($F$5=Master!$D$4,SUM(E385:F385),
IF($G$5=Master!$D$4,SUM(E385:G385),
IF($H$5=Master!$D$4,SUM(E385:H385),
IF($I$5=Master!$D$4,SUM(E385:I385),
IF($J$5=Master!$D$4,SUM(E385:J385),
IF($K$5=Master!$D$4,SUM(E385:K385),
IF($L$5=Master!$D$4,SUM(E385:L385),
IF($M$5=Master!$D$4,SUM(E385:M385),
IF($N$5=Master!$D$4,SUM(E385:N385),
IF($O$5=Master!$D$4,SUM(E385:O385),
IF($P$5=Master!$D$4,SUM(E385:P385),0))))))))))))</f>
        <v>11207448.879999999</v>
      </c>
      <c r="V385" s="115"/>
    </row>
    <row r="386" spans="2:22" ht="15" x14ac:dyDescent="0.25">
      <c r="B386" s="113"/>
      <c r="C386" s="161" t="s">
        <v>125</v>
      </c>
      <c r="D386" s="118" t="s">
        <v>345</v>
      </c>
      <c r="E386" s="119">
        <v>44588158.5</v>
      </c>
      <c r="F386" s="119">
        <v>13711151.58</v>
      </c>
      <c r="G386" s="119">
        <v>57507963.190000005</v>
      </c>
      <c r="H386" s="119">
        <v>557552422.50000012</v>
      </c>
      <c r="I386" s="119">
        <v>65631032.360000007</v>
      </c>
      <c r="J386" s="119">
        <v>43511657.130000003</v>
      </c>
      <c r="K386" s="119">
        <v>58842876.540000014</v>
      </c>
      <c r="L386" s="119">
        <v>46367769.140000008</v>
      </c>
      <c r="M386" s="119">
        <v>45533946</v>
      </c>
      <c r="N386" s="119">
        <v>34223191.549999997</v>
      </c>
      <c r="O386" s="119">
        <v>27677484.999999993</v>
      </c>
      <c r="P386" s="119">
        <v>47027046.650000006</v>
      </c>
      <c r="Q386" s="119">
        <f t="shared" si="7"/>
        <v>1042174700.14</v>
      </c>
      <c r="R386" s="115"/>
      <c r="S386" s="116"/>
      <c r="T386" s="113"/>
      <c r="U386" s="119">
        <f>IF($E$5=Master!$D$4,E386,
IF($F$5=Master!$D$4,SUM(E386:F386),
IF($G$5=Master!$D$4,SUM(E386:G386),
IF($H$5=Master!$D$4,SUM(E386:H386),
IF($I$5=Master!$D$4,SUM(E386:I386),
IF($J$5=Master!$D$4,SUM(E386:J386),
IF($K$5=Master!$D$4,SUM(E386:K386),
IF($L$5=Master!$D$4,SUM(E386:L386),
IF($M$5=Master!$D$4,SUM(E386:M386),
IF($N$5=Master!$D$4,SUM(E386:N386),
IF($O$5=Master!$D$4,SUM(E386:O386),
IF($P$5=Master!$D$4,SUM(E386:P386),0))))))))))))</f>
        <v>995147653.49000001</v>
      </c>
      <c r="V386" s="115"/>
    </row>
    <row r="387" spans="2:22" ht="25.5" x14ac:dyDescent="0.25">
      <c r="B387" s="113"/>
      <c r="C387" s="161" t="s">
        <v>126</v>
      </c>
      <c r="D387" s="118" t="s">
        <v>346</v>
      </c>
      <c r="E387" s="119">
        <v>63030.240000000005</v>
      </c>
      <c r="F387" s="119">
        <v>66548.150000000009</v>
      </c>
      <c r="G387" s="119">
        <v>125400.03000000001</v>
      </c>
      <c r="H387" s="119">
        <v>86462.089999999967</v>
      </c>
      <c r="I387" s="119">
        <v>70818.690000000017</v>
      </c>
      <c r="J387" s="119">
        <v>84083.060000000012</v>
      </c>
      <c r="K387" s="119">
        <v>80944.62</v>
      </c>
      <c r="L387" s="119">
        <v>83408.149999999994</v>
      </c>
      <c r="M387" s="119">
        <v>117986.64999999997</v>
      </c>
      <c r="N387" s="119">
        <v>119446.64999999997</v>
      </c>
      <c r="O387" s="119">
        <v>119879.84999999996</v>
      </c>
      <c r="P387" s="119">
        <v>98356.989999999962</v>
      </c>
      <c r="Q387" s="119">
        <f t="shared" si="7"/>
        <v>1116365.1699999997</v>
      </c>
      <c r="R387" s="115"/>
      <c r="S387" s="116"/>
      <c r="T387" s="113"/>
      <c r="U387" s="119">
        <f>IF($E$5=Master!$D$4,E387,
IF($F$5=Master!$D$4,SUM(E387:F387),
IF($G$5=Master!$D$4,SUM(E387:G387),
IF($H$5=Master!$D$4,SUM(E387:H387),
IF($I$5=Master!$D$4,SUM(E387:I387),
IF($J$5=Master!$D$4,SUM(E387:J387),
IF($K$5=Master!$D$4,SUM(E387:K387),
IF($L$5=Master!$D$4,SUM(E387:L387),
IF($M$5=Master!$D$4,SUM(E387:M387),
IF($N$5=Master!$D$4,SUM(E387:N387),
IF($O$5=Master!$D$4,SUM(E387:O387),
IF($P$5=Master!$D$4,SUM(E387:P387),0))))))))))))</f>
        <v>1018008.1799999998</v>
      </c>
      <c r="V387" s="115"/>
    </row>
    <row r="388" spans="2:22" ht="15" x14ac:dyDescent="0.25">
      <c r="B388" s="113"/>
      <c r="C388" s="161" t="s">
        <v>127</v>
      </c>
      <c r="D388" s="118" t="s">
        <v>347</v>
      </c>
      <c r="E388" s="119">
        <v>129620.45000000006</v>
      </c>
      <c r="F388" s="119">
        <v>197075.41</v>
      </c>
      <c r="G388" s="119">
        <v>211655.14</v>
      </c>
      <c r="H388" s="119">
        <v>177536.41</v>
      </c>
      <c r="I388" s="119">
        <v>199065.79999999996</v>
      </c>
      <c r="J388" s="119">
        <v>176991.67</v>
      </c>
      <c r="K388" s="119">
        <v>210200.71</v>
      </c>
      <c r="L388" s="119">
        <v>388840.40000000014</v>
      </c>
      <c r="M388" s="119">
        <v>323346.24000000011</v>
      </c>
      <c r="N388" s="119">
        <v>341632.91000000015</v>
      </c>
      <c r="O388" s="119">
        <v>350272.50000000012</v>
      </c>
      <c r="P388" s="119">
        <v>351712.47000000015</v>
      </c>
      <c r="Q388" s="119">
        <f t="shared" si="7"/>
        <v>3057950.1100000003</v>
      </c>
      <c r="R388" s="115"/>
      <c r="S388" s="116"/>
      <c r="T388" s="113"/>
      <c r="U388" s="119">
        <f>IF($E$5=Master!$D$4,E388,
IF($F$5=Master!$D$4,SUM(E388:F388),
IF($G$5=Master!$D$4,SUM(E388:G388),
IF($H$5=Master!$D$4,SUM(E388:H388),
IF($I$5=Master!$D$4,SUM(E388:I388),
IF($J$5=Master!$D$4,SUM(E388:J388),
IF($K$5=Master!$D$4,SUM(E388:K388),
IF($L$5=Master!$D$4,SUM(E388:L388),
IF($M$5=Master!$D$4,SUM(E388:M388),
IF($N$5=Master!$D$4,SUM(E388:N388),
IF($O$5=Master!$D$4,SUM(E388:O388),
IF($P$5=Master!$D$4,SUM(E388:P388),0))))))))))))</f>
        <v>2706237.64</v>
      </c>
      <c r="V388" s="115"/>
    </row>
    <row r="389" spans="2:22" ht="25.5" x14ac:dyDescent="0.25">
      <c r="B389" s="113"/>
      <c r="C389" s="161" t="s">
        <v>128</v>
      </c>
      <c r="D389" s="118" t="s">
        <v>348</v>
      </c>
      <c r="E389" s="119">
        <v>26721.889999999992</v>
      </c>
      <c r="F389" s="119">
        <v>29892.479999999996</v>
      </c>
      <c r="G389" s="119">
        <v>32687.710000000003</v>
      </c>
      <c r="H389" s="119">
        <v>37535.01</v>
      </c>
      <c r="I389" s="119">
        <v>41350.529999999992</v>
      </c>
      <c r="J389" s="119">
        <v>40227.859999999993</v>
      </c>
      <c r="K389" s="119">
        <v>44308.94999999999</v>
      </c>
      <c r="L389" s="119">
        <v>41774.069999999985</v>
      </c>
      <c r="M389" s="119">
        <v>61073.619999999995</v>
      </c>
      <c r="N389" s="119">
        <v>61073.619999999995</v>
      </c>
      <c r="O389" s="119">
        <v>54606.579999999994</v>
      </c>
      <c r="P389" s="119">
        <v>57177.549999999988</v>
      </c>
      <c r="Q389" s="119">
        <f t="shared" si="7"/>
        <v>528429.86999999988</v>
      </c>
      <c r="R389" s="115"/>
      <c r="S389" s="116"/>
      <c r="T389" s="113"/>
      <c r="U389" s="119">
        <f>IF($E$5=Master!$D$4,E389,
IF($F$5=Master!$D$4,SUM(E389:F389),
IF($G$5=Master!$D$4,SUM(E389:G389),
IF($H$5=Master!$D$4,SUM(E389:H389),
IF($I$5=Master!$D$4,SUM(E389:I389),
IF($J$5=Master!$D$4,SUM(E389:J389),
IF($K$5=Master!$D$4,SUM(E389:K389),
IF($L$5=Master!$D$4,SUM(E389:L389),
IF($M$5=Master!$D$4,SUM(E389:M389),
IF($N$5=Master!$D$4,SUM(E389:N389),
IF($O$5=Master!$D$4,SUM(E389:O389),
IF($P$5=Master!$D$4,SUM(E389:P389),0))))))))))))</f>
        <v>471252.31999999995</v>
      </c>
      <c r="V389" s="115"/>
    </row>
    <row r="390" spans="2:22" ht="15" x14ac:dyDescent="0.25">
      <c r="B390" s="113"/>
      <c r="C390" s="161" t="s">
        <v>129</v>
      </c>
      <c r="D390" s="118" t="s">
        <v>349</v>
      </c>
      <c r="E390" s="119">
        <v>35757.629999999997</v>
      </c>
      <c r="F390" s="119">
        <v>38274.079999999994</v>
      </c>
      <c r="G390" s="119">
        <v>44842.669999999984</v>
      </c>
      <c r="H390" s="119">
        <v>38551.069999999985</v>
      </c>
      <c r="I390" s="119">
        <v>36080.44999999999</v>
      </c>
      <c r="J390" s="119">
        <v>39633.97</v>
      </c>
      <c r="K390" s="119">
        <v>38760.449999999983</v>
      </c>
      <c r="L390" s="119">
        <v>42265.889999999992</v>
      </c>
      <c r="M390" s="119">
        <v>51357.55999999999</v>
      </c>
      <c r="N390" s="119">
        <v>63836.299999999988</v>
      </c>
      <c r="O390" s="119">
        <v>63836.299999999988</v>
      </c>
      <c r="P390" s="119">
        <v>63836.529999999984</v>
      </c>
      <c r="Q390" s="119">
        <f t="shared" si="7"/>
        <v>557032.89999999991</v>
      </c>
      <c r="R390" s="115"/>
      <c r="S390" s="116"/>
      <c r="T390" s="113"/>
      <c r="U390" s="119">
        <f>IF($E$5=Master!$D$4,E390,
IF($F$5=Master!$D$4,SUM(E390:F390),
IF($G$5=Master!$D$4,SUM(E390:G390),
IF($H$5=Master!$D$4,SUM(E390:H390),
IF($I$5=Master!$D$4,SUM(E390:I390),
IF($J$5=Master!$D$4,SUM(E390:J390),
IF($K$5=Master!$D$4,SUM(E390:K390),
IF($L$5=Master!$D$4,SUM(E390:L390),
IF($M$5=Master!$D$4,SUM(E390:M390),
IF($N$5=Master!$D$4,SUM(E390:N390),
IF($O$5=Master!$D$4,SUM(E390:O390),
IF($P$5=Master!$D$4,SUM(E390:P390),0))))))))))))</f>
        <v>493196.36999999994</v>
      </c>
      <c r="V390" s="115"/>
    </row>
    <row r="391" spans="2:22" ht="15" x14ac:dyDescent="0.25">
      <c r="B391" s="113"/>
      <c r="C391" s="161" t="s">
        <v>130</v>
      </c>
      <c r="D391" s="118" t="s">
        <v>350</v>
      </c>
      <c r="E391" s="119">
        <v>463.26</v>
      </c>
      <c r="F391" s="119">
        <v>1014.3600000000001</v>
      </c>
      <c r="G391" s="119">
        <v>2885.5599999999995</v>
      </c>
      <c r="H391" s="119">
        <v>963.05</v>
      </c>
      <c r="I391" s="119">
        <v>1621.36</v>
      </c>
      <c r="J391" s="119">
        <v>1830.4499999999998</v>
      </c>
      <c r="K391" s="119">
        <v>1863.85</v>
      </c>
      <c r="L391" s="119">
        <v>3607.12</v>
      </c>
      <c r="M391" s="119">
        <v>3607.12</v>
      </c>
      <c r="N391" s="119">
        <v>3607.12</v>
      </c>
      <c r="O391" s="119">
        <v>3607.12</v>
      </c>
      <c r="P391" s="119">
        <v>3607.13</v>
      </c>
      <c r="Q391" s="119">
        <f t="shared" si="7"/>
        <v>28677.499999999996</v>
      </c>
      <c r="R391" s="115"/>
      <c r="S391" s="116"/>
      <c r="T391" s="113"/>
      <c r="U391" s="119">
        <f>IF($E$5=Master!$D$4,E391,
IF($F$5=Master!$D$4,SUM(E391:F391),
IF($G$5=Master!$D$4,SUM(E391:G391),
IF($H$5=Master!$D$4,SUM(E391:H391),
IF($I$5=Master!$D$4,SUM(E391:I391),
IF($J$5=Master!$D$4,SUM(E391:J391),
IF($K$5=Master!$D$4,SUM(E391:K391),
IF($L$5=Master!$D$4,SUM(E391:L391),
IF($M$5=Master!$D$4,SUM(E391:M391),
IF($N$5=Master!$D$4,SUM(E391:N391),
IF($O$5=Master!$D$4,SUM(E391:O391),
IF($P$5=Master!$D$4,SUM(E391:P391),0))))))))))))</f>
        <v>25070.369999999995</v>
      </c>
      <c r="V391" s="115"/>
    </row>
    <row r="392" spans="2:22" ht="15" x14ac:dyDescent="0.25">
      <c r="B392" s="113"/>
      <c r="C392" s="161" t="s">
        <v>131</v>
      </c>
      <c r="D392" s="118" t="s">
        <v>351</v>
      </c>
      <c r="E392" s="119">
        <v>72634.26999999999</v>
      </c>
      <c r="F392" s="119">
        <v>75999.199999999983</v>
      </c>
      <c r="G392" s="119">
        <v>107651.89000000001</v>
      </c>
      <c r="H392" s="119">
        <v>111533.56999999998</v>
      </c>
      <c r="I392" s="119">
        <v>81280.959999999992</v>
      </c>
      <c r="J392" s="119">
        <v>82284.479999999981</v>
      </c>
      <c r="K392" s="119">
        <v>88703.25999999998</v>
      </c>
      <c r="L392" s="119">
        <v>333303.70999999996</v>
      </c>
      <c r="M392" s="119">
        <v>358131.53999999992</v>
      </c>
      <c r="N392" s="119">
        <v>362061.25</v>
      </c>
      <c r="O392" s="119">
        <v>364012.16</v>
      </c>
      <c r="P392" s="119">
        <v>346919.62999999989</v>
      </c>
      <c r="Q392" s="119">
        <f t="shared" si="7"/>
        <v>2384515.92</v>
      </c>
      <c r="R392" s="115"/>
      <c r="S392" s="116"/>
      <c r="T392" s="113"/>
      <c r="U392" s="119">
        <f>IF($E$5=Master!$D$4,E392,
IF($F$5=Master!$D$4,SUM(E392:F392),
IF($G$5=Master!$D$4,SUM(E392:G392),
IF($H$5=Master!$D$4,SUM(E392:H392),
IF($I$5=Master!$D$4,SUM(E392:I392),
IF($J$5=Master!$D$4,SUM(E392:J392),
IF($K$5=Master!$D$4,SUM(E392:K392),
IF($L$5=Master!$D$4,SUM(E392:L392),
IF($M$5=Master!$D$4,SUM(E392:M392),
IF($N$5=Master!$D$4,SUM(E392:N392),
IF($O$5=Master!$D$4,SUM(E392:O392),
IF($P$5=Master!$D$4,SUM(E392:P392),0))))))))))))</f>
        <v>2037596.2899999998</v>
      </c>
      <c r="V392" s="115"/>
    </row>
    <row r="393" spans="2:22" ht="15" x14ac:dyDescent="0.25">
      <c r="B393" s="113"/>
      <c r="C393" s="161" t="s">
        <v>132</v>
      </c>
      <c r="D393" s="118" t="s">
        <v>356</v>
      </c>
      <c r="E393" s="119">
        <v>13421.439999999999</v>
      </c>
      <c r="F393" s="119">
        <v>14469.75</v>
      </c>
      <c r="G393" s="119">
        <v>22130.789999999997</v>
      </c>
      <c r="H393" s="119">
        <v>15500.8</v>
      </c>
      <c r="I393" s="119">
        <v>18088.59</v>
      </c>
      <c r="J393" s="119">
        <v>20006.190000000002</v>
      </c>
      <c r="K393" s="119">
        <v>9269573.3200000003</v>
      </c>
      <c r="L393" s="119">
        <v>26736.880000000001</v>
      </c>
      <c r="M393" s="119">
        <v>31127.540000000005</v>
      </c>
      <c r="N393" s="119">
        <v>34139.469999999994</v>
      </c>
      <c r="O393" s="119">
        <v>34139.469999999994</v>
      </c>
      <c r="P393" s="119">
        <v>34139.360000000001</v>
      </c>
      <c r="Q393" s="119">
        <f t="shared" si="7"/>
        <v>9533473.6000000015</v>
      </c>
      <c r="R393" s="115"/>
      <c r="S393" s="116"/>
      <c r="T393" s="113"/>
      <c r="U393" s="119">
        <f>IF($E$5=Master!$D$4,E393,
IF($F$5=Master!$D$4,SUM(E393:F393),
IF($G$5=Master!$D$4,SUM(E393:G393),
IF($H$5=Master!$D$4,SUM(E393:H393),
IF($I$5=Master!$D$4,SUM(E393:I393),
IF($J$5=Master!$D$4,SUM(E393:J393),
IF($K$5=Master!$D$4,SUM(E393:K393),
IF($L$5=Master!$D$4,SUM(E393:L393),
IF($M$5=Master!$D$4,SUM(E393:M393),
IF($N$5=Master!$D$4,SUM(E393:N393),
IF($O$5=Master!$D$4,SUM(E393:O393),
IF($P$5=Master!$D$4,SUM(E393:P393),0))))))))))))</f>
        <v>9499334.2400000021</v>
      </c>
      <c r="V393" s="115"/>
    </row>
    <row r="394" spans="2:22" ht="15" x14ac:dyDescent="0.25">
      <c r="B394" s="113"/>
      <c r="C394" s="161" t="s">
        <v>133</v>
      </c>
      <c r="D394" s="118" t="s">
        <v>357</v>
      </c>
      <c r="E394" s="119">
        <v>91198.67</v>
      </c>
      <c r="F394" s="119">
        <v>90598.45</v>
      </c>
      <c r="G394" s="119">
        <v>95603.43</v>
      </c>
      <c r="H394" s="119">
        <v>110508.27999999998</v>
      </c>
      <c r="I394" s="119">
        <v>120091.45999999998</v>
      </c>
      <c r="J394" s="119">
        <v>111410.16</v>
      </c>
      <c r="K394" s="119">
        <v>123109.01</v>
      </c>
      <c r="L394" s="119">
        <v>206338.86000000002</v>
      </c>
      <c r="M394" s="119">
        <v>206338.86000000002</v>
      </c>
      <c r="N394" s="119">
        <v>206338.86000000002</v>
      </c>
      <c r="O394" s="119">
        <v>197755.72</v>
      </c>
      <c r="P394" s="119">
        <v>143941.67000000001</v>
      </c>
      <c r="Q394" s="119">
        <f t="shared" si="7"/>
        <v>1703233.43</v>
      </c>
      <c r="R394" s="115"/>
      <c r="S394" s="116"/>
      <c r="T394" s="113"/>
      <c r="U394" s="119">
        <f>IF($E$5=Master!$D$4,E394,
IF($F$5=Master!$D$4,SUM(E394:F394),
IF($G$5=Master!$D$4,SUM(E394:G394),
IF($H$5=Master!$D$4,SUM(E394:H394),
IF($I$5=Master!$D$4,SUM(E394:I394),
IF($J$5=Master!$D$4,SUM(E394:J394),
IF($K$5=Master!$D$4,SUM(E394:K394),
IF($L$5=Master!$D$4,SUM(E394:L394),
IF($M$5=Master!$D$4,SUM(E394:M394),
IF($N$5=Master!$D$4,SUM(E394:N394),
IF($O$5=Master!$D$4,SUM(E394:O394),
IF($P$5=Master!$D$4,SUM(E394:P394),0))))))))))))</f>
        <v>1559291.76</v>
      </c>
      <c r="V394" s="115"/>
    </row>
    <row r="395" spans="2:22" ht="15" x14ac:dyDescent="0.25">
      <c r="B395" s="113"/>
      <c r="C395" s="161" t="s">
        <v>134</v>
      </c>
      <c r="D395" s="118" t="s">
        <v>358</v>
      </c>
      <c r="E395" s="119">
        <v>126529.45999999999</v>
      </c>
      <c r="F395" s="119">
        <v>132885.15000000002</v>
      </c>
      <c r="G395" s="119">
        <v>159104.34000000003</v>
      </c>
      <c r="H395" s="119">
        <v>147081.48000000001</v>
      </c>
      <c r="I395" s="119">
        <v>159643.20000000001</v>
      </c>
      <c r="J395" s="119">
        <v>163684.26</v>
      </c>
      <c r="K395" s="119">
        <v>203004.55999999997</v>
      </c>
      <c r="L395" s="119">
        <v>198120.53</v>
      </c>
      <c r="M395" s="119">
        <v>204366.61</v>
      </c>
      <c r="N395" s="119">
        <v>201243.55999999997</v>
      </c>
      <c r="O395" s="119">
        <v>201243.55999999997</v>
      </c>
      <c r="P395" s="119">
        <v>201243.58000000002</v>
      </c>
      <c r="Q395" s="119">
        <f t="shared" si="7"/>
        <v>2098150.2900000005</v>
      </c>
      <c r="R395" s="115"/>
      <c r="S395" s="116"/>
      <c r="T395" s="113"/>
      <c r="U395" s="119">
        <f>IF($E$5=Master!$D$4,E395,
IF($F$5=Master!$D$4,SUM(E395:F395),
IF($G$5=Master!$D$4,SUM(E395:G395),
IF($H$5=Master!$D$4,SUM(E395:H395),
IF($I$5=Master!$D$4,SUM(E395:I395),
IF($J$5=Master!$D$4,SUM(E395:J395),
IF($K$5=Master!$D$4,SUM(E395:K395),
IF($L$5=Master!$D$4,SUM(E395:L395),
IF($M$5=Master!$D$4,SUM(E395:M395),
IF($N$5=Master!$D$4,SUM(E395:N395),
IF($O$5=Master!$D$4,SUM(E395:O395),
IF($P$5=Master!$D$4,SUM(E395:P395),0))))))))))))</f>
        <v>1896906.7100000004</v>
      </c>
      <c r="V395" s="115"/>
    </row>
    <row r="396" spans="2:22" ht="15" x14ac:dyDescent="0.25">
      <c r="B396" s="113"/>
      <c r="C396" s="161" t="s">
        <v>135</v>
      </c>
      <c r="D396" s="118" t="s">
        <v>359</v>
      </c>
      <c r="E396" s="119">
        <v>10731.46</v>
      </c>
      <c r="F396" s="119">
        <v>9738.2000000000007</v>
      </c>
      <c r="G396" s="119">
        <v>16451.16</v>
      </c>
      <c r="H396" s="119">
        <v>11191.54</v>
      </c>
      <c r="I396" s="119">
        <v>26275.06</v>
      </c>
      <c r="J396" s="119">
        <v>24105.980000000003</v>
      </c>
      <c r="K396" s="119">
        <v>13940.550000000001</v>
      </c>
      <c r="L396" s="119">
        <v>81062.399999999994</v>
      </c>
      <c r="M396" s="119">
        <v>81062.399999999994</v>
      </c>
      <c r="N396" s="119">
        <v>81062.399999999994</v>
      </c>
      <c r="O396" s="119">
        <v>81062.399999999994</v>
      </c>
      <c r="P396" s="119">
        <v>78647.710000000006</v>
      </c>
      <c r="Q396" s="119">
        <f t="shared" si="7"/>
        <v>515331.26000000007</v>
      </c>
      <c r="R396" s="115"/>
      <c r="S396" s="116"/>
      <c r="T396" s="113"/>
      <c r="U396" s="119">
        <f>IF($E$5=Master!$D$4,E396,
IF($F$5=Master!$D$4,SUM(E396:F396),
IF($G$5=Master!$D$4,SUM(E396:G396),
IF($H$5=Master!$D$4,SUM(E396:H396),
IF($I$5=Master!$D$4,SUM(E396:I396),
IF($J$5=Master!$D$4,SUM(E396:J396),
IF($K$5=Master!$D$4,SUM(E396:K396),
IF($L$5=Master!$D$4,SUM(E396:L396),
IF($M$5=Master!$D$4,SUM(E396:M396),
IF($N$5=Master!$D$4,SUM(E396:N396),
IF($O$5=Master!$D$4,SUM(E396:O396),
IF($P$5=Master!$D$4,SUM(E396:P396),0))))))))))))</f>
        <v>436683.55000000005</v>
      </c>
      <c r="V396" s="115"/>
    </row>
    <row r="397" spans="2:22" ht="15" x14ac:dyDescent="0.25">
      <c r="B397" s="113"/>
      <c r="C397" s="161" t="s">
        <v>136</v>
      </c>
      <c r="D397" s="118" t="s">
        <v>360</v>
      </c>
      <c r="E397" s="119">
        <v>32392.570000000007</v>
      </c>
      <c r="F397" s="119">
        <v>32070.800000000007</v>
      </c>
      <c r="G397" s="119">
        <v>45978.179999999993</v>
      </c>
      <c r="H397" s="119">
        <v>38655.060000000005</v>
      </c>
      <c r="I397" s="119">
        <v>39731.130000000005</v>
      </c>
      <c r="J397" s="119">
        <v>38807.610000000008</v>
      </c>
      <c r="K397" s="119">
        <v>44884.159999999996</v>
      </c>
      <c r="L397" s="119">
        <v>46661.819999999992</v>
      </c>
      <c r="M397" s="119">
        <v>46661.819999999992</v>
      </c>
      <c r="N397" s="119">
        <v>46661.80999999999</v>
      </c>
      <c r="O397" s="119">
        <v>46661.80999999999</v>
      </c>
      <c r="P397" s="119">
        <v>45285.03</v>
      </c>
      <c r="Q397" s="119">
        <f t="shared" si="7"/>
        <v>504451.80000000005</v>
      </c>
      <c r="R397" s="115"/>
      <c r="S397" s="116"/>
      <c r="T397" s="113"/>
      <c r="U397" s="119">
        <f>IF($E$5=Master!$D$4,E397,
IF($F$5=Master!$D$4,SUM(E397:F397),
IF($G$5=Master!$D$4,SUM(E397:G397),
IF($H$5=Master!$D$4,SUM(E397:H397),
IF($I$5=Master!$D$4,SUM(E397:I397),
IF($J$5=Master!$D$4,SUM(E397:J397),
IF($K$5=Master!$D$4,SUM(E397:K397),
IF($L$5=Master!$D$4,SUM(E397:L397),
IF($M$5=Master!$D$4,SUM(E397:M397),
IF($N$5=Master!$D$4,SUM(E397:N397),
IF($O$5=Master!$D$4,SUM(E397:O397),
IF($P$5=Master!$D$4,SUM(E397:P397),0))))))))))))</f>
        <v>459166.77</v>
      </c>
      <c r="V397" s="115"/>
    </row>
    <row r="398" spans="2:22" ht="15" x14ac:dyDescent="0.25">
      <c r="B398" s="113"/>
      <c r="C398" s="161" t="s">
        <v>137</v>
      </c>
      <c r="D398" s="118" t="s">
        <v>361</v>
      </c>
      <c r="E398" s="119">
        <v>1146207.8899999999</v>
      </c>
      <c r="F398" s="119">
        <v>936024.42999999993</v>
      </c>
      <c r="G398" s="119">
        <v>9771243.7500000019</v>
      </c>
      <c r="H398" s="119">
        <v>2100255.31</v>
      </c>
      <c r="I398" s="119">
        <v>1713372.4899999998</v>
      </c>
      <c r="J398" s="119">
        <v>1775832.09</v>
      </c>
      <c r="K398" s="119">
        <v>2633151.21</v>
      </c>
      <c r="L398" s="119">
        <v>2869834.0600000005</v>
      </c>
      <c r="M398" s="119">
        <v>2725348.8300000005</v>
      </c>
      <c r="N398" s="119">
        <v>2725348.8300000005</v>
      </c>
      <c r="O398" s="119">
        <v>2725348.8300000005</v>
      </c>
      <c r="P398" s="119">
        <v>2370441.3400000008</v>
      </c>
      <c r="Q398" s="119">
        <f t="shared" si="7"/>
        <v>33492409.06000001</v>
      </c>
      <c r="R398" s="115"/>
      <c r="S398" s="116"/>
      <c r="T398" s="113"/>
      <c r="U398" s="119">
        <f>IF($E$5=Master!$D$4,E398,
IF($F$5=Master!$D$4,SUM(E398:F398),
IF($G$5=Master!$D$4,SUM(E398:G398),
IF($H$5=Master!$D$4,SUM(E398:H398),
IF($I$5=Master!$D$4,SUM(E398:I398),
IF($J$5=Master!$D$4,SUM(E398:J398),
IF($K$5=Master!$D$4,SUM(E398:K398),
IF($L$5=Master!$D$4,SUM(E398:L398),
IF($M$5=Master!$D$4,SUM(E398:M398),
IF($N$5=Master!$D$4,SUM(E398:N398),
IF($O$5=Master!$D$4,SUM(E398:O398),
IF($P$5=Master!$D$4,SUM(E398:P398),0))))))))))))</f>
        <v>31121967.72000001</v>
      </c>
      <c r="V398" s="115"/>
    </row>
    <row r="399" spans="2:22" ht="25.5" x14ac:dyDescent="0.25">
      <c r="B399" s="113"/>
      <c r="C399" s="161" t="s">
        <v>493</v>
      </c>
      <c r="D399" s="118" t="s">
        <v>494</v>
      </c>
      <c r="E399" s="119">
        <v>31409.800000000003</v>
      </c>
      <c r="F399" s="119">
        <v>213270.84000000003</v>
      </c>
      <c r="G399" s="119">
        <v>191515.6</v>
      </c>
      <c r="H399" s="119">
        <v>92182.67</v>
      </c>
      <c r="I399" s="119">
        <v>34040.47</v>
      </c>
      <c r="J399" s="119">
        <v>149816.6</v>
      </c>
      <c r="K399" s="119">
        <v>77043.439999999988</v>
      </c>
      <c r="L399" s="119">
        <v>319814.68</v>
      </c>
      <c r="M399" s="119">
        <v>321344.68</v>
      </c>
      <c r="N399" s="119">
        <v>321143.99</v>
      </c>
      <c r="O399" s="119">
        <v>321109.63999999996</v>
      </c>
      <c r="P399" s="119">
        <v>290916.40999999997</v>
      </c>
      <c r="Q399" s="119">
        <f t="shared" si="7"/>
        <v>2363608.8199999998</v>
      </c>
      <c r="R399" s="115"/>
      <c r="S399" s="116"/>
      <c r="T399" s="113"/>
      <c r="U399" s="119">
        <f>IF($E$5=Master!$D$4,E399,
IF($F$5=Master!$D$4,SUM(E399:F399),
IF($G$5=Master!$D$4,SUM(E399:G399),
IF($H$5=Master!$D$4,SUM(E399:H399),
IF($I$5=Master!$D$4,SUM(E399:I399),
IF($J$5=Master!$D$4,SUM(E399:J399),
IF($K$5=Master!$D$4,SUM(E399:K399),
IF($L$5=Master!$D$4,SUM(E399:L399),
IF($M$5=Master!$D$4,SUM(E399:M399),
IF($N$5=Master!$D$4,SUM(E399:N399),
IF($O$5=Master!$D$4,SUM(E399:O399),
IF($P$5=Master!$D$4,SUM(E399:P399),0))))))))))))</f>
        <v>2072692.4099999997</v>
      </c>
      <c r="V399" s="115"/>
    </row>
    <row r="400" spans="2:22" ht="15" x14ac:dyDescent="0.25">
      <c r="B400" s="113"/>
      <c r="C400" s="161" t="s">
        <v>560</v>
      </c>
      <c r="D400" s="118" t="s">
        <v>362</v>
      </c>
      <c r="E400" s="119">
        <v>0</v>
      </c>
      <c r="F400" s="119">
        <v>0</v>
      </c>
      <c r="G400" s="119">
        <v>0</v>
      </c>
      <c r="H400" s="119">
        <v>0</v>
      </c>
      <c r="I400" s="119">
        <v>0</v>
      </c>
      <c r="J400" s="119">
        <v>0</v>
      </c>
      <c r="K400" s="119">
        <v>0</v>
      </c>
      <c r="L400" s="119">
        <v>0</v>
      </c>
      <c r="M400" s="119">
        <v>0</v>
      </c>
      <c r="N400" s="119">
        <v>0</v>
      </c>
      <c r="O400" s="119">
        <v>0</v>
      </c>
      <c r="P400" s="119">
        <v>0</v>
      </c>
      <c r="Q400" s="119">
        <f t="shared" si="7"/>
        <v>0</v>
      </c>
      <c r="R400" s="115"/>
      <c r="S400" s="116"/>
      <c r="T400" s="113"/>
      <c r="U400" s="119">
        <f>IF($E$5=Master!$D$4,E400,
IF($F$5=Master!$D$4,SUM(E400:F400),
IF($G$5=Master!$D$4,SUM(E400:G400),
IF($H$5=Master!$D$4,SUM(E400:H400),
IF($I$5=Master!$D$4,SUM(E400:I400),
IF($J$5=Master!$D$4,SUM(E400:J400),
IF($K$5=Master!$D$4,SUM(E400:K400),
IF($L$5=Master!$D$4,SUM(E400:L400),
IF($M$5=Master!$D$4,SUM(E400:M400),
IF($N$5=Master!$D$4,SUM(E400:N400),
IF($O$5=Master!$D$4,SUM(E400:O400),
IF($P$5=Master!$D$4,SUM(E400:P400),0))))))))))))</f>
        <v>0</v>
      </c>
      <c r="V400" s="115"/>
    </row>
    <row r="401" spans="2:22" ht="25.5" x14ac:dyDescent="0.25">
      <c r="B401" s="113"/>
      <c r="C401" s="161" t="s">
        <v>561</v>
      </c>
      <c r="D401" s="118" t="s">
        <v>590</v>
      </c>
      <c r="E401" s="119">
        <v>0</v>
      </c>
      <c r="F401" s="119">
        <v>0</v>
      </c>
      <c r="G401" s="119">
        <v>0</v>
      </c>
      <c r="H401" s="119">
        <v>0</v>
      </c>
      <c r="I401" s="119">
        <v>0</v>
      </c>
      <c r="J401" s="119">
        <v>0</v>
      </c>
      <c r="K401" s="119">
        <v>0</v>
      </c>
      <c r="L401" s="119">
        <v>0</v>
      </c>
      <c r="M401" s="119">
        <v>0</v>
      </c>
      <c r="N401" s="119">
        <v>0</v>
      </c>
      <c r="O401" s="119">
        <v>0</v>
      </c>
      <c r="P401" s="119">
        <v>0</v>
      </c>
      <c r="Q401" s="119">
        <f t="shared" si="7"/>
        <v>0</v>
      </c>
      <c r="R401" s="115"/>
      <c r="S401" s="116"/>
      <c r="T401" s="113"/>
      <c r="U401" s="119">
        <f>IF($E$5=Master!$D$4,E401,
IF($F$5=Master!$D$4,SUM(E401:F401),
IF($G$5=Master!$D$4,SUM(E401:G401),
IF($H$5=Master!$D$4,SUM(E401:H401),
IF($I$5=Master!$D$4,SUM(E401:I401),
IF($J$5=Master!$D$4,SUM(E401:J401),
IF($K$5=Master!$D$4,SUM(E401:K401),
IF($L$5=Master!$D$4,SUM(E401:L401),
IF($M$5=Master!$D$4,SUM(E401:M401),
IF($N$5=Master!$D$4,SUM(E401:N401),
IF($O$5=Master!$D$4,SUM(E401:O401),
IF($P$5=Master!$D$4,SUM(E401:P401),0))))))))))))</f>
        <v>0</v>
      </c>
      <c r="V401" s="115"/>
    </row>
    <row r="402" spans="2:22" ht="15" x14ac:dyDescent="0.25">
      <c r="B402" s="113"/>
      <c r="C402" s="161" t="s">
        <v>562</v>
      </c>
      <c r="D402" s="118" t="s">
        <v>591</v>
      </c>
      <c r="E402" s="119">
        <v>0</v>
      </c>
      <c r="F402" s="119">
        <v>0</v>
      </c>
      <c r="G402" s="119">
        <v>0</v>
      </c>
      <c r="H402" s="119">
        <v>0</v>
      </c>
      <c r="I402" s="119">
        <v>0</v>
      </c>
      <c r="J402" s="119">
        <v>0</v>
      </c>
      <c r="K402" s="119">
        <v>0</v>
      </c>
      <c r="L402" s="119">
        <v>0</v>
      </c>
      <c r="M402" s="119">
        <v>0</v>
      </c>
      <c r="N402" s="119">
        <v>0</v>
      </c>
      <c r="O402" s="119">
        <v>0</v>
      </c>
      <c r="P402" s="119">
        <v>0</v>
      </c>
      <c r="Q402" s="119">
        <f t="shared" si="7"/>
        <v>0</v>
      </c>
      <c r="R402" s="115"/>
      <c r="S402" s="116"/>
      <c r="T402" s="113"/>
      <c r="U402" s="119">
        <f>IF($E$5=Master!$D$4,E402,
IF($F$5=Master!$D$4,SUM(E402:F402),
IF($G$5=Master!$D$4,SUM(E402:G402),
IF($H$5=Master!$D$4,SUM(E402:H402),
IF($I$5=Master!$D$4,SUM(E402:I402),
IF($J$5=Master!$D$4,SUM(E402:J402),
IF($K$5=Master!$D$4,SUM(E402:K402),
IF($L$5=Master!$D$4,SUM(E402:L402),
IF($M$5=Master!$D$4,SUM(E402:M402),
IF($N$5=Master!$D$4,SUM(E402:N402),
IF($O$5=Master!$D$4,SUM(E402:O402),
IF($P$5=Master!$D$4,SUM(E402:P402),0))))))))))))</f>
        <v>0</v>
      </c>
      <c r="V402" s="115"/>
    </row>
    <row r="403" spans="2:22" ht="15" x14ac:dyDescent="0.25">
      <c r="B403" s="113"/>
      <c r="C403" s="161" t="s">
        <v>138</v>
      </c>
      <c r="D403" s="118" t="s">
        <v>363</v>
      </c>
      <c r="E403" s="119">
        <v>283611.25000000006</v>
      </c>
      <c r="F403" s="119">
        <v>283101.26</v>
      </c>
      <c r="G403" s="119">
        <v>493999.48000000004</v>
      </c>
      <c r="H403" s="119">
        <v>276016.97999999992</v>
      </c>
      <c r="I403" s="119">
        <v>273658.74000000005</v>
      </c>
      <c r="J403" s="119">
        <v>544905.6</v>
      </c>
      <c r="K403" s="119">
        <v>462348.02</v>
      </c>
      <c r="L403" s="119">
        <v>563622.50999999978</v>
      </c>
      <c r="M403" s="119">
        <v>561814.50999999978</v>
      </c>
      <c r="N403" s="119">
        <v>561814.50999999978</v>
      </c>
      <c r="O403" s="119">
        <v>550904.31999999983</v>
      </c>
      <c r="P403" s="119">
        <v>341223.68000000011</v>
      </c>
      <c r="Q403" s="119">
        <f t="shared" si="7"/>
        <v>5197020.8599999994</v>
      </c>
      <c r="R403" s="115"/>
      <c r="S403" s="116"/>
      <c r="T403" s="113"/>
      <c r="U403" s="119">
        <f>IF($E$5=Master!$D$4,E403,
IF($F$5=Master!$D$4,SUM(E403:F403),
IF($G$5=Master!$D$4,SUM(E403:G403),
IF($H$5=Master!$D$4,SUM(E403:H403),
IF($I$5=Master!$D$4,SUM(E403:I403),
IF($J$5=Master!$D$4,SUM(E403:J403),
IF($K$5=Master!$D$4,SUM(E403:K403),
IF($L$5=Master!$D$4,SUM(E403:L403),
IF($M$5=Master!$D$4,SUM(E403:M403),
IF($N$5=Master!$D$4,SUM(E403:N403),
IF($O$5=Master!$D$4,SUM(E403:O403),
IF($P$5=Master!$D$4,SUM(E403:P403),0))))))))))))</f>
        <v>4855797.18</v>
      </c>
      <c r="V403" s="115"/>
    </row>
    <row r="404" spans="2:22" ht="15" x14ac:dyDescent="0.25">
      <c r="B404" s="113"/>
      <c r="C404" s="161" t="s">
        <v>139</v>
      </c>
      <c r="D404" s="118" t="s">
        <v>352</v>
      </c>
      <c r="E404" s="119">
        <v>374540.87</v>
      </c>
      <c r="F404" s="119">
        <v>370114.83999999997</v>
      </c>
      <c r="G404" s="119">
        <v>385096.32</v>
      </c>
      <c r="H404" s="119">
        <v>377589.62</v>
      </c>
      <c r="I404" s="119">
        <v>383979.83</v>
      </c>
      <c r="J404" s="119">
        <v>387073.93999999994</v>
      </c>
      <c r="K404" s="119">
        <v>382979.99</v>
      </c>
      <c r="L404" s="119">
        <v>519461.33999999991</v>
      </c>
      <c r="M404" s="119">
        <v>525620.50999999989</v>
      </c>
      <c r="N404" s="119">
        <v>525168.56999999983</v>
      </c>
      <c r="O404" s="119">
        <v>494140.11999999988</v>
      </c>
      <c r="P404" s="119">
        <v>181841.27</v>
      </c>
      <c r="Q404" s="119">
        <f t="shared" si="7"/>
        <v>4907607.22</v>
      </c>
      <c r="R404" s="115"/>
      <c r="S404" s="116"/>
      <c r="T404" s="113"/>
      <c r="U404" s="119">
        <f>IF($E$5=Master!$D$4,E404,
IF($F$5=Master!$D$4,SUM(E404:F404),
IF($G$5=Master!$D$4,SUM(E404:G404),
IF($H$5=Master!$D$4,SUM(E404:H404),
IF($I$5=Master!$D$4,SUM(E404:I404),
IF($J$5=Master!$D$4,SUM(E404:J404),
IF($K$5=Master!$D$4,SUM(E404:K404),
IF($L$5=Master!$D$4,SUM(E404:L404),
IF($M$5=Master!$D$4,SUM(E404:M404),
IF($N$5=Master!$D$4,SUM(E404:N404),
IF($O$5=Master!$D$4,SUM(E404:O404),
IF($P$5=Master!$D$4,SUM(E404:P404),0))))))))))))</f>
        <v>4725765.95</v>
      </c>
      <c r="V404" s="115"/>
    </row>
    <row r="405" spans="2:22" ht="15" x14ac:dyDescent="0.25">
      <c r="B405" s="113"/>
      <c r="C405" s="161" t="s">
        <v>140</v>
      </c>
      <c r="D405" s="118" t="s">
        <v>353</v>
      </c>
      <c r="E405" s="119">
        <v>32543.690000000002</v>
      </c>
      <c r="F405" s="119">
        <v>31331.480000000003</v>
      </c>
      <c r="G405" s="119">
        <v>42959.23</v>
      </c>
      <c r="H405" s="119">
        <v>42222.080000000002</v>
      </c>
      <c r="I405" s="119">
        <v>62309.91</v>
      </c>
      <c r="J405" s="119">
        <v>53351.690000000017</v>
      </c>
      <c r="K405" s="119">
        <v>67644.5</v>
      </c>
      <c r="L405" s="119">
        <v>94050.95</v>
      </c>
      <c r="M405" s="119">
        <v>94400.599999999991</v>
      </c>
      <c r="N405" s="119">
        <v>110646.81000000001</v>
      </c>
      <c r="O405" s="119">
        <v>110646.81000000001</v>
      </c>
      <c r="P405" s="119">
        <v>110646.79999999997</v>
      </c>
      <c r="Q405" s="119">
        <f t="shared" si="7"/>
        <v>852754.55</v>
      </c>
      <c r="R405" s="115"/>
      <c r="S405" s="116"/>
      <c r="T405" s="113"/>
      <c r="U405" s="119">
        <f>IF($E$5=Master!$D$4,E405,
IF($F$5=Master!$D$4,SUM(E405:F405),
IF($G$5=Master!$D$4,SUM(E405:G405),
IF($H$5=Master!$D$4,SUM(E405:H405),
IF($I$5=Master!$D$4,SUM(E405:I405),
IF($J$5=Master!$D$4,SUM(E405:J405),
IF($K$5=Master!$D$4,SUM(E405:K405),
IF($L$5=Master!$D$4,SUM(E405:L405),
IF($M$5=Master!$D$4,SUM(E405:M405),
IF($N$5=Master!$D$4,SUM(E405:N405),
IF($O$5=Master!$D$4,SUM(E405:O405),
IF($P$5=Master!$D$4,SUM(E405:P405),0))))))))))))</f>
        <v>742107.75000000012</v>
      </c>
      <c r="V405" s="115"/>
    </row>
    <row r="406" spans="2:22" ht="15" x14ac:dyDescent="0.25">
      <c r="B406" s="113"/>
      <c r="C406" s="161" t="s">
        <v>141</v>
      </c>
      <c r="D406" s="118" t="s">
        <v>354</v>
      </c>
      <c r="E406" s="119">
        <v>107056.73000000003</v>
      </c>
      <c r="F406" s="119">
        <v>101844.77</v>
      </c>
      <c r="G406" s="119">
        <v>246491.59</v>
      </c>
      <c r="H406" s="119">
        <v>142614.48000000001</v>
      </c>
      <c r="I406" s="119">
        <v>165323.06</v>
      </c>
      <c r="J406" s="119">
        <v>136562.46000000002</v>
      </c>
      <c r="K406" s="119">
        <v>129152.34000000001</v>
      </c>
      <c r="L406" s="119">
        <v>338860.94000000006</v>
      </c>
      <c r="M406" s="119">
        <v>335622.72000000003</v>
      </c>
      <c r="N406" s="119">
        <v>336164.22000000003</v>
      </c>
      <c r="O406" s="119">
        <v>337854.68000000005</v>
      </c>
      <c r="P406" s="119">
        <v>265243.25</v>
      </c>
      <c r="Q406" s="119">
        <f t="shared" si="7"/>
        <v>2642791.2400000002</v>
      </c>
      <c r="R406" s="115"/>
      <c r="S406" s="116"/>
      <c r="T406" s="113"/>
      <c r="U406" s="119">
        <f>IF($E$5=Master!$D$4,E406,
IF($F$5=Master!$D$4,SUM(E406:F406),
IF($G$5=Master!$D$4,SUM(E406:G406),
IF($H$5=Master!$D$4,SUM(E406:H406),
IF($I$5=Master!$D$4,SUM(E406:I406),
IF($J$5=Master!$D$4,SUM(E406:J406),
IF($K$5=Master!$D$4,SUM(E406:K406),
IF($L$5=Master!$D$4,SUM(E406:L406),
IF($M$5=Master!$D$4,SUM(E406:M406),
IF($N$5=Master!$D$4,SUM(E406:N406),
IF($O$5=Master!$D$4,SUM(E406:O406),
IF($P$5=Master!$D$4,SUM(E406:P406),0))))))))))))</f>
        <v>2377547.9900000002</v>
      </c>
      <c r="V406" s="115"/>
    </row>
    <row r="407" spans="2:22" ht="15" x14ac:dyDescent="0.25">
      <c r="B407" s="113"/>
      <c r="C407" s="161" t="s">
        <v>142</v>
      </c>
      <c r="D407" s="118" t="s">
        <v>355</v>
      </c>
      <c r="E407" s="119">
        <v>395519.33999999997</v>
      </c>
      <c r="F407" s="119">
        <v>422512.91</v>
      </c>
      <c r="G407" s="119">
        <v>414126.49</v>
      </c>
      <c r="H407" s="119">
        <v>425262.84999999986</v>
      </c>
      <c r="I407" s="119">
        <v>454563.73</v>
      </c>
      <c r="J407" s="119">
        <v>1280245.8099999998</v>
      </c>
      <c r="K407" s="119">
        <v>393645.93999999994</v>
      </c>
      <c r="L407" s="119">
        <v>703135.89999999991</v>
      </c>
      <c r="M407" s="119">
        <v>704109.71999999986</v>
      </c>
      <c r="N407" s="119">
        <v>701886.04999999993</v>
      </c>
      <c r="O407" s="119">
        <v>703370</v>
      </c>
      <c r="P407" s="119">
        <v>327158.62</v>
      </c>
      <c r="Q407" s="119">
        <f t="shared" si="7"/>
        <v>6925537.3599999994</v>
      </c>
      <c r="R407" s="115"/>
      <c r="S407" s="116"/>
      <c r="T407" s="113"/>
      <c r="U407" s="119">
        <f>IF($E$5=Master!$D$4,E407,
IF($F$5=Master!$D$4,SUM(E407:F407),
IF($G$5=Master!$D$4,SUM(E407:G407),
IF($H$5=Master!$D$4,SUM(E407:H407),
IF($I$5=Master!$D$4,SUM(E407:I407),
IF($J$5=Master!$D$4,SUM(E407:J407),
IF($K$5=Master!$D$4,SUM(E407:K407),
IF($L$5=Master!$D$4,SUM(E407:L407),
IF($M$5=Master!$D$4,SUM(E407:M407),
IF($N$5=Master!$D$4,SUM(E407:N407),
IF($O$5=Master!$D$4,SUM(E407:O407),
IF($P$5=Master!$D$4,SUM(E407:P407),0))))))))))))</f>
        <v>6598378.7399999993</v>
      </c>
      <c r="V407" s="115"/>
    </row>
    <row r="408" spans="2:22" ht="15" x14ac:dyDescent="0.25">
      <c r="B408" s="113"/>
      <c r="C408" s="161" t="s">
        <v>563</v>
      </c>
      <c r="D408" s="118" t="s">
        <v>496</v>
      </c>
      <c r="E408" s="119">
        <v>0</v>
      </c>
      <c r="F408" s="119">
        <v>0</v>
      </c>
      <c r="G408" s="119">
        <v>0</v>
      </c>
      <c r="H408" s="119">
        <v>0</v>
      </c>
      <c r="I408" s="119">
        <v>0</v>
      </c>
      <c r="J408" s="119">
        <v>0</v>
      </c>
      <c r="K408" s="119">
        <v>0</v>
      </c>
      <c r="L408" s="119">
        <v>0</v>
      </c>
      <c r="M408" s="119">
        <v>0</v>
      </c>
      <c r="N408" s="119">
        <v>0</v>
      </c>
      <c r="O408" s="119">
        <v>0</v>
      </c>
      <c r="P408" s="119">
        <v>0</v>
      </c>
      <c r="Q408" s="119">
        <f t="shared" si="7"/>
        <v>0</v>
      </c>
      <c r="R408" s="115"/>
      <c r="S408" s="116"/>
      <c r="T408" s="113"/>
      <c r="U408" s="119">
        <f>IF($E$5=Master!$D$4,E408,
IF($F$5=Master!$D$4,SUM(E408:F408),
IF($G$5=Master!$D$4,SUM(E408:G408),
IF($H$5=Master!$D$4,SUM(E408:H408),
IF($I$5=Master!$D$4,SUM(E408:I408),
IF($J$5=Master!$D$4,SUM(E408:J408),
IF($K$5=Master!$D$4,SUM(E408:K408),
IF($L$5=Master!$D$4,SUM(E408:L408),
IF($M$5=Master!$D$4,SUM(E408:M408),
IF($N$5=Master!$D$4,SUM(E408:N408),
IF($O$5=Master!$D$4,SUM(E408:O408),
IF($P$5=Master!$D$4,SUM(E408:P408),0))))))))))))</f>
        <v>0</v>
      </c>
      <c r="V408" s="115"/>
    </row>
    <row r="409" spans="2:22" ht="15" x14ac:dyDescent="0.25">
      <c r="B409" s="113"/>
      <c r="C409" s="161" t="s">
        <v>143</v>
      </c>
      <c r="D409" s="118" t="s">
        <v>364</v>
      </c>
      <c r="E409" s="119">
        <v>76734.060000000012</v>
      </c>
      <c r="F409" s="119">
        <v>101448.81999999999</v>
      </c>
      <c r="G409" s="119">
        <v>187715.94000000003</v>
      </c>
      <c r="H409" s="119">
        <v>172754.57</v>
      </c>
      <c r="I409" s="119">
        <v>160762.1</v>
      </c>
      <c r="J409" s="119">
        <v>109990.29000000001</v>
      </c>
      <c r="K409" s="119">
        <v>119173.45999999999</v>
      </c>
      <c r="L409" s="119">
        <v>249367.27000000005</v>
      </c>
      <c r="M409" s="119">
        <v>270581.74000000005</v>
      </c>
      <c r="N409" s="119">
        <v>258624.40000000008</v>
      </c>
      <c r="O409" s="119">
        <v>251617.70000000007</v>
      </c>
      <c r="P409" s="119">
        <v>217700.66000000006</v>
      </c>
      <c r="Q409" s="119">
        <f t="shared" si="7"/>
        <v>2176471.0100000007</v>
      </c>
      <c r="R409" s="115"/>
      <c r="S409" s="116"/>
      <c r="T409" s="113"/>
      <c r="U409" s="119">
        <f>IF($E$5=Master!$D$4,E409,
IF($F$5=Master!$D$4,SUM(E409:F409),
IF($G$5=Master!$D$4,SUM(E409:G409),
IF($H$5=Master!$D$4,SUM(E409:H409),
IF($I$5=Master!$D$4,SUM(E409:I409),
IF($J$5=Master!$D$4,SUM(E409:J409),
IF($K$5=Master!$D$4,SUM(E409:K409),
IF($L$5=Master!$D$4,SUM(E409:L409),
IF($M$5=Master!$D$4,SUM(E409:M409),
IF($N$5=Master!$D$4,SUM(E409:N409),
IF($O$5=Master!$D$4,SUM(E409:O409),
IF($P$5=Master!$D$4,SUM(E409:P409),0))))))))))))</f>
        <v>1958770.3500000006</v>
      </c>
      <c r="V409" s="115"/>
    </row>
    <row r="410" spans="2:22" ht="15" x14ac:dyDescent="0.25">
      <c r="B410" s="113"/>
      <c r="C410" s="161" t="s">
        <v>144</v>
      </c>
      <c r="D410" s="118" t="s">
        <v>365</v>
      </c>
      <c r="E410" s="119">
        <v>25355.379999999997</v>
      </c>
      <c r="F410" s="119">
        <v>27626.190000000002</v>
      </c>
      <c r="G410" s="119">
        <v>76690</v>
      </c>
      <c r="H410" s="119">
        <v>52269.180000000008</v>
      </c>
      <c r="I410" s="119">
        <v>50438.570000000007</v>
      </c>
      <c r="J410" s="119">
        <v>80316.51999999999</v>
      </c>
      <c r="K410" s="119">
        <v>28432.73</v>
      </c>
      <c r="L410" s="119">
        <v>88913.94</v>
      </c>
      <c r="M410" s="119">
        <v>105498.17</v>
      </c>
      <c r="N410" s="119">
        <v>104086.08</v>
      </c>
      <c r="O410" s="119">
        <v>104194.14</v>
      </c>
      <c r="P410" s="119">
        <v>95698.13</v>
      </c>
      <c r="Q410" s="119">
        <f t="shared" si="7"/>
        <v>839519.02999999991</v>
      </c>
      <c r="R410" s="115"/>
      <c r="S410" s="116"/>
      <c r="T410" s="113"/>
      <c r="U410" s="119">
        <f>IF($E$5=Master!$D$4,E410,
IF($F$5=Master!$D$4,SUM(E410:F410),
IF($G$5=Master!$D$4,SUM(E410:G410),
IF($H$5=Master!$D$4,SUM(E410:H410),
IF($I$5=Master!$D$4,SUM(E410:I410),
IF($J$5=Master!$D$4,SUM(E410:J410),
IF($K$5=Master!$D$4,SUM(E410:K410),
IF($L$5=Master!$D$4,SUM(E410:L410),
IF($M$5=Master!$D$4,SUM(E410:M410),
IF($N$5=Master!$D$4,SUM(E410:N410),
IF($O$5=Master!$D$4,SUM(E410:O410),
IF($P$5=Master!$D$4,SUM(E410:P410),0))))))))))))</f>
        <v>743820.89999999991</v>
      </c>
      <c r="V410" s="115"/>
    </row>
    <row r="411" spans="2:22" ht="15" x14ac:dyDescent="0.25">
      <c r="B411" s="113"/>
      <c r="C411" s="161" t="s">
        <v>530</v>
      </c>
      <c r="D411" s="118" t="s">
        <v>531</v>
      </c>
      <c r="E411" s="119">
        <v>0</v>
      </c>
      <c r="F411" s="119">
        <v>1988.73</v>
      </c>
      <c r="G411" s="119">
        <v>0</v>
      </c>
      <c r="H411" s="119">
        <v>0</v>
      </c>
      <c r="I411" s="119">
        <v>0</v>
      </c>
      <c r="J411" s="119">
        <v>0</v>
      </c>
      <c r="K411" s="119">
        <v>0</v>
      </c>
      <c r="L411" s="119">
        <v>7502.25</v>
      </c>
      <c r="M411" s="119">
        <v>7502.25</v>
      </c>
      <c r="N411" s="119">
        <v>7502.25</v>
      </c>
      <c r="O411" s="119">
        <v>7502.25</v>
      </c>
      <c r="P411" s="119">
        <v>7502.27</v>
      </c>
      <c r="Q411" s="119">
        <f t="shared" si="7"/>
        <v>39500</v>
      </c>
      <c r="R411" s="115"/>
      <c r="S411" s="116"/>
      <c r="T411" s="113"/>
      <c r="U411" s="119">
        <f>IF($E$5=Master!$D$4,E411,
IF($F$5=Master!$D$4,SUM(E411:F411),
IF($G$5=Master!$D$4,SUM(E411:G411),
IF($H$5=Master!$D$4,SUM(E411:H411),
IF($I$5=Master!$D$4,SUM(E411:I411),
IF($J$5=Master!$D$4,SUM(E411:J411),
IF($K$5=Master!$D$4,SUM(E411:K411),
IF($L$5=Master!$D$4,SUM(E411:L411),
IF($M$5=Master!$D$4,SUM(E411:M411),
IF($N$5=Master!$D$4,SUM(E411:N411),
IF($O$5=Master!$D$4,SUM(E411:O411),
IF($P$5=Master!$D$4,SUM(E411:P411),0))))))))))))</f>
        <v>31997.73</v>
      </c>
      <c r="V411" s="115"/>
    </row>
    <row r="412" spans="2:22" ht="15" x14ac:dyDescent="0.25">
      <c r="B412" s="113"/>
      <c r="C412" s="161" t="s">
        <v>495</v>
      </c>
      <c r="D412" s="118" t="s">
        <v>496</v>
      </c>
      <c r="E412" s="119">
        <v>100592.16</v>
      </c>
      <c r="F412" s="119">
        <v>102710.24999999999</v>
      </c>
      <c r="G412" s="119">
        <v>190694.2</v>
      </c>
      <c r="H412" s="119">
        <v>144461.02000000002</v>
      </c>
      <c r="I412" s="119">
        <v>137870.75</v>
      </c>
      <c r="J412" s="119">
        <v>135181.94</v>
      </c>
      <c r="K412" s="119">
        <v>152125.13000000003</v>
      </c>
      <c r="L412" s="119">
        <v>160675.25000000003</v>
      </c>
      <c r="M412" s="119">
        <v>156480.72000000003</v>
      </c>
      <c r="N412" s="119">
        <v>156460.72000000003</v>
      </c>
      <c r="O412" s="119">
        <v>154360.72</v>
      </c>
      <c r="P412" s="119">
        <v>66658.739999999991</v>
      </c>
      <c r="Q412" s="119">
        <f t="shared" si="7"/>
        <v>1658271.6</v>
      </c>
      <c r="R412" s="115"/>
      <c r="S412" s="116"/>
      <c r="T412" s="113"/>
      <c r="U412" s="119">
        <f>IF($E$5=Master!$D$4,E412,
IF($F$5=Master!$D$4,SUM(E412:F412),
IF($G$5=Master!$D$4,SUM(E412:G412),
IF($H$5=Master!$D$4,SUM(E412:H412),
IF($I$5=Master!$D$4,SUM(E412:I412),
IF($J$5=Master!$D$4,SUM(E412:J412),
IF($K$5=Master!$D$4,SUM(E412:K412),
IF($L$5=Master!$D$4,SUM(E412:L412),
IF($M$5=Master!$D$4,SUM(E412:M412),
IF($N$5=Master!$D$4,SUM(E412:N412),
IF($O$5=Master!$D$4,SUM(E412:O412),
IF($P$5=Master!$D$4,SUM(E412:P412),0))))))))))))</f>
        <v>1591612.86</v>
      </c>
      <c r="V412" s="115"/>
    </row>
    <row r="413" spans="2:22" ht="15" x14ac:dyDescent="0.25">
      <c r="B413" s="113"/>
      <c r="C413" s="161" t="s">
        <v>497</v>
      </c>
      <c r="D413" s="118" t="s">
        <v>498</v>
      </c>
      <c r="E413" s="119">
        <v>169124.10999999996</v>
      </c>
      <c r="F413" s="119">
        <v>145843.74</v>
      </c>
      <c r="G413" s="119">
        <v>560814.57000000007</v>
      </c>
      <c r="H413" s="119">
        <v>135395.16999999998</v>
      </c>
      <c r="I413" s="119">
        <v>112005.05999999998</v>
      </c>
      <c r="J413" s="119">
        <v>548801.76</v>
      </c>
      <c r="K413" s="119">
        <v>133100.04999999999</v>
      </c>
      <c r="L413" s="119">
        <v>283212.33</v>
      </c>
      <c r="M413" s="119">
        <v>166033.48000000004</v>
      </c>
      <c r="N413" s="119">
        <v>256678.77000000005</v>
      </c>
      <c r="O413" s="119">
        <v>254798.63000000006</v>
      </c>
      <c r="P413" s="119">
        <v>233665.99000000005</v>
      </c>
      <c r="Q413" s="119">
        <f t="shared" si="7"/>
        <v>2999473.6600000006</v>
      </c>
      <c r="R413" s="115"/>
      <c r="S413" s="116"/>
      <c r="T413" s="113"/>
      <c r="U413" s="119">
        <f>IF($E$5=Master!$D$4,E413,
IF($F$5=Master!$D$4,SUM(E413:F413),
IF($G$5=Master!$D$4,SUM(E413:G413),
IF($H$5=Master!$D$4,SUM(E413:H413),
IF($I$5=Master!$D$4,SUM(E413:I413),
IF($J$5=Master!$D$4,SUM(E413:J413),
IF($K$5=Master!$D$4,SUM(E413:K413),
IF($L$5=Master!$D$4,SUM(E413:L413),
IF($M$5=Master!$D$4,SUM(E413:M413),
IF($N$5=Master!$D$4,SUM(E413:N413),
IF($O$5=Master!$D$4,SUM(E413:O413),
IF($P$5=Master!$D$4,SUM(E413:P413),0))))))))))))</f>
        <v>2765807.6700000004</v>
      </c>
      <c r="V413" s="115"/>
    </row>
    <row r="414" spans="2:22" ht="15" x14ac:dyDescent="0.25">
      <c r="B414" s="113"/>
      <c r="C414" s="161" t="s">
        <v>499</v>
      </c>
      <c r="D414" s="118" t="s">
        <v>500</v>
      </c>
      <c r="E414" s="119">
        <v>159846.67000000001</v>
      </c>
      <c r="F414" s="119">
        <v>171179.08000000005</v>
      </c>
      <c r="G414" s="119">
        <v>184765.77999999994</v>
      </c>
      <c r="H414" s="119">
        <v>185139.61</v>
      </c>
      <c r="I414" s="119">
        <v>204887.38000000003</v>
      </c>
      <c r="J414" s="119">
        <v>183835.96999999997</v>
      </c>
      <c r="K414" s="119">
        <v>199166.98</v>
      </c>
      <c r="L414" s="119">
        <v>409230.10000000003</v>
      </c>
      <c r="M414" s="119">
        <v>409120.06</v>
      </c>
      <c r="N414" s="119">
        <v>409120.06</v>
      </c>
      <c r="O414" s="119">
        <v>408507.07</v>
      </c>
      <c r="P414" s="119">
        <v>254190.82</v>
      </c>
      <c r="Q414" s="119">
        <f t="shared" si="7"/>
        <v>3178989.5799999996</v>
      </c>
      <c r="R414" s="115"/>
      <c r="S414" s="116"/>
      <c r="T414" s="113"/>
      <c r="U414" s="119">
        <f>IF($E$5=Master!$D$4,E414,
IF($F$5=Master!$D$4,SUM(E414:F414),
IF($G$5=Master!$D$4,SUM(E414:G414),
IF($H$5=Master!$D$4,SUM(E414:H414),
IF($I$5=Master!$D$4,SUM(E414:I414),
IF($J$5=Master!$D$4,SUM(E414:J414),
IF($K$5=Master!$D$4,SUM(E414:K414),
IF($L$5=Master!$D$4,SUM(E414:L414),
IF($M$5=Master!$D$4,SUM(E414:M414),
IF($N$5=Master!$D$4,SUM(E414:N414),
IF($O$5=Master!$D$4,SUM(E414:O414),
IF($P$5=Master!$D$4,SUM(E414:P414),0))))))))))))</f>
        <v>2924798.76</v>
      </c>
      <c r="V414" s="115"/>
    </row>
    <row r="415" spans="2:22" ht="15" x14ac:dyDescent="0.25">
      <c r="B415" s="113"/>
      <c r="C415" s="161" t="s">
        <v>145</v>
      </c>
      <c r="D415" s="118" t="s">
        <v>366</v>
      </c>
      <c r="E415" s="119">
        <v>60976.539999999994</v>
      </c>
      <c r="F415" s="119">
        <v>42704.57</v>
      </c>
      <c r="G415" s="119">
        <v>302272.27</v>
      </c>
      <c r="H415" s="119">
        <v>68204.91</v>
      </c>
      <c r="I415" s="119">
        <v>1735086.02</v>
      </c>
      <c r="J415" s="119">
        <v>68809.919999999984</v>
      </c>
      <c r="K415" s="119">
        <v>41226.280000000006</v>
      </c>
      <c r="L415" s="119">
        <v>305261.61</v>
      </c>
      <c r="M415" s="119">
        <v>233593.09999999998</v>
      </c>
      <c r="N415" s="119">
        <v>205628.85999999993</v>
      </c>
      <c r="O415" s="119">
        <v>225297.61999999991</v>
      </c>
      <c r="P415" s="119">
        <v>201950.01000000004</v>
      </c>
      <c r="Q415" s="119">
        <f t="shared" si="7"/>
        <v>3491011.71</v>
      </c>
      <c r="R415" s="115"/>
      <c r="S415" s="116"/>
      <c r="T415" s="113"/>
      <c r="U415" s="119">
        <f>IF($E$5=Master!$D$4,E415,
IF($F$5=Master!$D$4,SUM(E415:F415),
IF($G$5=Master!$D$4,SUM(E415:G415),
IF($H$5=Master!$D$4,SUM(E415:H415),
IF($I$5=Master!$D$4,SUM(E415:I415),
IF($J$5=Master!$D$4,SUM(E415:J415),
IF($K$5=Master!$D$4,SUM(E415:K415),
IF($L$5=Master!$D$4,SUM(E415:L415),
IF($M$5=Master!$D$4,SUM(E415:M415),
IF($N$5=Master!$D$4,SUM(E415:N415),
IF($O$5=Master!$D$4,SUM(E415:O415),
IF($P$5=Master!$D$4,SUM(E415:P415),0))))))))))))</f>
        <v>3289061.6999999997</v>
      </c>
      <c r="V415" s="115"/>
    </row>
    <row r="416" spans="2:22" ht="15" x14ac:dyDescent="0.25">
      <c r="B416" s="113"/>
      <c r="C416" s="161" t="s">
        <v>146</v>
      </c>
      <c r="D416" s="118" t="s">
        <v>367</v>
      </c>
      <c r="E416" s="119">
        <v>129730.62999999998</v>
      </c>
      <c r="F416" s="119">
        <v>129385.34999999999</v>
      </c>
      <c r="G416" s="119">
        <v>164169.83000000002</v>
      </c>
      <c r="H416" s="119">
        <v>153961.40999999997</v>
      </c>
      <c r="I416" s="119">
        <v>133513.37</v>
      </c>
      <c r="J416" s="119">
        <v>156930.69</v>
      </c>
      <c r="K416" s="119">
        <v>146447.93000000002</v>
      </c>
      <c r="L416" s="119">
        <v>223341.27000000008</v>
      </c>
      <c r="M416" s="119">
        <v>157688.25</v>
      </c>
      <c r="N416" s="119">
        <v>220512.4200000001</v>
      </c>
      <c r="O416" s="119">
        <v>220512.4200000001</v>
      </c>
      <c r="P416" s="119">
        <v>216044.94999999995</v>
      </c>
      <c r="Q416" s="119">
        <f t="shared" si="7"/>
        <v>2052238.5200000005</v>
      </c>
      <c r="R416" s="115"/>
      <c r="S416" s="116"/>
      <c r="T416" s="113"/>
      <c r="U416" s="119">
        <f>IF($E$5=Master!$D$4,E416,
IF($F$5=Master!$D$4,SUM(E416:F416),
IF($G$5=Master!$D$4,SUM(E416:G416),
IF($H$5=Master!$D$4,SUM(E416:H416),
IF($I$5=Master!$D$4,SUM(E416:I416),
IF($J$5=Master!$D$4,SUM(E416:J416),
IF($K$5=Master!$D$4,SUM(E416:K416),
IF($L$5=Master!$D$4,SUM(E416:L416),
IF($M$5=Master!$D$4,SUM(E416:M416),
IF($N$5=Master!$D$4,SUM(E416:N416),
IF($O$5=Master!$D$4,SUM(E416:O416),
IF($P$5=Master!$D$4,SUM(E416:P416),0))))))))))))</f>
        <v>1836193.5700000005</v>
      </c>
      <c r="V416" s="115"/>
    </row>
    <row r="417" spans="2:22" ht="25.5" x14ac:dyDescent="0.25">
      <c r="B417" s="113"/>
      <c r="C417" s="161" t="s">
        <v>147</v>
      </c>
      <c r="D417" s="118" t="s">
        <v>368</v>
      </c>
      <c r="E417" s="119">
        <v>53449.210000000006</v>
      </c>
      <c r="F417" s="119">
        <v>53798.549999999996</v>
      </c>
      <c r="G417" s="119">
        <v>76606.899999999994</v>
      </c>
      <c r="H417" s="119">
        <v>63880.960000000006</v>
      </c>
      <c r="I417" s="119">
        <v>61248.899999999987</v>
      </c>
      <c r="J417" s="119">
        <v>68567.739999999991</v>
      </c>
      <c r="K417" s="119">
        <v>66232.31</v>
      </c>
      <c r="L417" s="119">
        <v>65290.91</v>
      </c>
      <c r="M417" s="119">
        <v>89347.29</v>
      </c>
      <c r="N417" s="119">
        <v>89347.29</v>
      </c>
      <c r="O417" s="119">
        <v>89347.29</v>
      </c>
      <c r="P417" s="119">
        <v>69347.75999999998</v>
      </c>
      <c r="Q417" s="119">
        <f t="shared" si="7"/>
        <v>846465.1100000001</v>
      </c>
      <c r="R417" s="115"/>
      <c r="S417" s="116"/>
      <c r="T417" s="113"/>
      <c r="U417" s="119">
        <f>IF($E$5=Master!$D$4,E417,
IF($F$5=Master!$D$4,SUM(E417:F417),
IF($G$5=Master!$D$4,SUM(E417:G417),
IF($H$5=Master!$D$4,SUM(E417:H417),
IF($I$5=Master!$D$4,SUM(E417:I417),
IF($J$5=Master!$D$4,SUM(E417:J417),
IF($K$5=Master!$D$4,SUM(E417:K417),
IF($L$5=Master!$D$4,SUM(E417:L417),
IF($M$5=Master!$D$4,SUM(E417:M417),
IF($N$5=Master!$D$4,SUM(E417:N417),
IF($O$5=Master!$D$4,SUM(E417:O417),
IF($P$5=Master!$D$4,SUM(E417:P417),0))))))))))))</f>
        <v>777117.35000000009</v>
      </c>
      <c r="V417" s="115"/>
    </row>
    <row r="418" spans="2:22" ht="15" x14ac:dyDescent="0.25">
      <c r="B418" s="113"/>
      <c r="C418" s="161" t="s">
        <v>148</v>
      </c>
      <c r="D418" s="118" t="s">
        <v>369</v>
      </c>
      <c r="E418" s="119">
        <v>0</v>
      </c>
      <c r="F418" s="119">
        <v>0</v>
      </c>
      <c r="G418" s="119">
        <v>0</v>
      </c>
      <c r="H418" s="119">
        <v>27500</v>
      </c>
      <c r="I418" s="119">
        <v>0</v>
      </c>
      <c r="J418" s="119">
        <v>0</v>
      </c>
      <c r="K418" s="119">
        <v>7800.98</v>
      </c>
      <c r="L418" s="119">
        <v>161865.10999999999</v>
      </c>
      <c r="M418" s="119">
        <v>73565.11</v>
      </c>
      <c r="N418" s="119">
        <v>73565.11</v>
      </c>
      <c r="O418" s="119">
        <v>73565.11</v>
      </c>
      <c r="P418" s="119">
        <v>73565.06</v>
      </c>
      <c r="Q418" s="119">
        <f t="shared" si="7"/>
        <v>491426.47999999992</v>
      </c>
      <c r="R418" s="115"/>
      <c r="S418" s="116"/>
      <c r="T418" s="113"/>
      <c r="U418" s="119">
        <f>IF($E$5=Master!$D$4,E418,
IF($F$5=Master!$D$4,SUM(E418:F418),
IF($G$5=Master!$D$4,SUM(E418:G418),
IF($H$5=Master!$D$4,SUM(E418:H418),
IF($I$5=Master!$D$4,SUM(E418:I418),
IF($J$5=Master!$D$4,SUM(E418:J418),
IF($K$5=Master!$D$4,SUM(E418:K418),
IF($L$5=Master!$D$4,SUM(E418:L418),
IF($M$5=Master!$D$4,SUM(E418:M418),
IF($N$5=Master!$D$4,SUM(E418:N418),
IF($O$5=Master!$D$4,SUM(E418:O418),
IF($P$5=Master!$D$4,SUM(E418:P418),0))))))))))))</f>
        <v>417861.41999999993</v>
      </c>
      <c r="V418" s="115"/>
    </row>
    <row r="419" spans="2:22" ht="25.5" x14ac:dyDescent="0.25">
      <c r="B419" s="113"/>
      <c r="C419" s="161" t="s">
        <v>532</v>
      </c>
      <c r="D419" s="118" t="s">
        <v>533</v>
      </c>
      <c r="E419" s="119">
        <v>14168.96</v>
      </c>
      <c r="F419" s="119">
        <v>15643.240000000002</v>
      </c>
      <c r="G419" s="119">
        <v>19659.100000000002</v>
      </c>
      <c r="H419" s="119">
        <v>17260.29</v>
      </c>
      <c r="I419" s="119">
        <v>18418.699999999997</v>
      </c>
      <c r="J419" s="119">
        <v>17214.499999999996</v>
      </c>
      <c r="K419" s="119">
        <v>16965.89</v>
      </c>
      <c r="L419" s="119">
        <v>33385.570000000007</v>
      </c>
      <c r="M419" s="119">
        <v>18826.550000000003</v>
      </c>
      <c r="N419" s="119">
        <v>33039.64</v>
      </c>
      <c r="O419" s="119">
        <v>33171.17</v>
      </c>
      <c r="P419" s="119">
        <v>33171.15</v>
      </c>
      <c r="Q419" s="119">
        <f t="shared" si="7"/>
        <v>270924.76</v>
      </c>
      <c r="R419" s="115"/>
      <c r="S419" s="116"/>
      <c r="T419" s="113"/>
      <c r="U419" s="119">
        <f>IF($E$5=Master!$D$4,E419,
IF($F$5=Master!$D$4,SUM(E419:F419),
IF($G$5=Master!$D$4,SUM(E419:G419),
IF($H$5=Master!$D$4,SUM(E419:H419),
IF($I$5=Master!$D$4,SUM(E419:I419),
IF($J$5=Master!$D$4,SUM(E419:J419),
IF($K$5=Master!$D$4,SUM(E419:K419),
IF($L$5=Master!$D$4,SUM(E419:L419),
IF($M$5=Master!$D$4,SUM(E419:M419),
IF($N$5=Master!$D$4,SUM(E419:N419),
IF($O$5=Master!$D$4,SUM(E419:O419),
IF($P$5=Master!$D$4,SUM(E419:P419),0))))))))))))</f>
        <v>237753.61</v>
      </c>
      <c r="V419" s="115"/>
    </row>
    <row r="420" spans="2:22" ht="25.5" x14ac:dyDescent="0.25">
      <c r="B420" s="113"/>
      <c r="C420" s="161" t="s">
        <v>534</v>
      </c>
      <c r="D420" s="118" t="s">
        <v>535</v>
      </c>
      <c r="E420" s="119">
        <v>81426.149999999994</v>
      </c>
      <c r="F420" s="119">
        <v>81974.06</v>
      </c>
      <c r="G420" s="119">
        <v>41831.179999999986</v>
      </c>
      <c r="H420" s="119">
        <v>47862.170000000006</v>
      </c>
      <c r="I420" s="119">
        <v>189581.99</v>
      </c>
      <c r="J420" s="119">
        <v>322800.21999999991</v>
      </c>
      <c r="K420" s="119">
        <v>1041001.0599999999</v>
      </c>
      <c r="L420" s="119">
        <v>119310.23</v>
      </c>
      <c r="M420" s="119">
        <v>119310.23</v>
      </c>
      <c r="N420" s="119">
        <v>119310.23</v>
      </c>
      <c r="O420" s="119">
        <v>119310.23</v>
      </c>
      <c r="P420" s="119">
        <v>119310.25</v>
      </c>
      <c r="Q420" s="119">
        <f t="shared" si="7"/>
        <v>2403028</v>
      </c>
      <c r="R420" s="115"/>
      <c r="S420" s="116"/>
      <c r="T420" s="113"/>
      <c r="U420" s="119">
        <f>IF($E$5=Master!$D$4,E420,
IF($F$5=Master!$D$4,SUM(E420:F420),
IF($G$5=Master!$D$4,SUM(E420:G420),
IF($H$5=Master!$D$4,SUM(E420:H420),
IF($I$5=Master!$D$4,SUM(E420:I420),
IF($J$5=Master!$D$4,SUM(E420:J420),
IF($K$5=Master!$D$4,SUM(E420:K420),
IF($L$5=Master!$D$4,SUM(E420:L420),
IF($M$5=Master!$D$4,SUM(E420:M420),
IF($N$5=Master!$D$4,SUM(E420:N420),
IF($O$5=Master!$D$4,SUM(E420:O420),
IF($P$5=Master!$D$4,SUM(E420:P420),0))))))))))))</f>
        <v>2283717.75</v>
      </c>
      <c r="V420" s="115"/>
    </row>
    <row r="421" spans="2:22" ht="15" x14ac:dyDescent="0.25">
      <c r="B421" s="113"/>
      <c r="C421" s="161" t="s">
        <v>149</v>
      </c>
      <c r="D421" s="118" t="s">
        <v>370</v>
      </c>
      <c r="E421" s="119">
        <v>39622.319999999992</v>
      </c>
      <c r="F421" s="119">
        <v>38493.879999999997</v>
      </c>
      <c r="G421" s="119">
        <v>73102.37000000001</v>
      </c>
      <c r="H421" s="119">
        <v>60262.010000000009</v>
      </c>
      <c r="I421" s="119">
        <v>36492.550000000003</v>
      </c>
      <c r="J421" s="119">
        <v>40144.400000000009</v>
      </c>
      <c r="K421" s="119">
        <v>36349</v>
      </c>
      <c r="L421" s="119">
        <v>89948.37000000001</v>
      </c>
      <c r="M421" s="119">
        <v>102839.62999999999</v>
      </c>
      <c r="N421" s="119">
        <v>101913.76</v>
      </c>
      <c r="O421" s="119">
        <v>101913.76</v>
      </c>
      <c r="P421" s="119">
        <v>76604.26999999999</v>
      </c>
      <c r="Q421" s="119">
        <f t="shared" si="7"/>
        <v>797686.32000000007</v>
      </c>
      <c r="R421" s="115"/>
      <c r="S421" s="116"/>
      <c r="T421" s="113"/>
      <c r="U421" s="119">
        <f>IF($E$5=Master!$D$4,E421,
IF($F$5=Master!$D$4,SUM(E421:F421),
IF($G$5=Master!$D$4,SUM(E421:G421),
IF($H$5=Master!$D$4,SUM(E421:H421),
IF($I$5=Master!$D$4,SUM(E421:I421),
IF($J$5=Master!$D$4,SUM(E421:J421),
IF($K$5=Master!$D$4,SUM(E421:K421),
IF($L$5=Master!$D$4,SUM(E421:L421),
IF($M$5=Master!$D$4,SUM(E421:M421),
IF($N$5=Master!$D$4,SUM(E421:N421),
IF($O$5=Master!$D$4,SUM(E421:O421),
IF($P$5=Master!$D$4,SUM(E421:P421),0))))))))))))</f>
        <v>721082.05</v>
      </c>
      <c r="V421" s="115"/>
    </row>
    <row r="422" spans="2:22" ht="15" x14ac:dyDescent="0.25">
      <c r="B422" s="113"/>
      <c r="C422" s="161" t="s">
        <v>150</v>
      </c>
      <c r="D422" s="118" t="s">
        <v>371</v>
      </c>
      <c r="E422" s="119">
        <v>7062.76</v>
      </c>
      <c r="F422" s="119">
        <v>4982.37</v>
      </c>
      <c r="G422" s="119">
        <v>6983.5300000000007</v>
      </c>
      <c r="H422" s="119">
        <v>49869.279999999999</v>
      </c>
      <c r="I422" s="119">
        <v>0</v>
      </c>
      <c r="J422" s="119">
        <v>0</v>
      </c>
      <c r="K422" s="119">
        <v>0</v>
      </c>
      <c r="L422" s="119">
        <v>177334.32</v>
      </c>
      <c r="M422" s="119">
        <v>154062.51999999999</v>
      </c>
      <c r="N422" s="119">
        <v>158575.87</v>
      </c>
      <c r="O422" s="119">
        <v>157517.03</v>
      </c>
      <c r="P422" s="119">
        <v>114880.42000000001</v>
      </c>
      <c r="Q422" s="119">
        <f t="shared" si="7"/>
        <v>831268.10000000009</v>
      </c>
      <c r="R422" s="115"/>
      <c r="S422" s="116"/>
      <c r="T422" s="113"/>
      <c r="U422" s="119">
        <f>IF($E$5=Master!$D$4,E422,
IF($F$5=Master!$D$4,SUM(E422:F422),
IF($G$5=Master!$D$4,SUM(E422:G422),
IF($H$5=Master!$D$4,SUM(E422:H422),
IF($I$5=Master!$D$4,SUM(E422:I422),
IF($J$5=Master!$D$4,SUM(E422:J422),
IF($K$5=Master!$D$4,SUM(E422:K422),
IF($L$5=Master!$D$4,SUM(E422:L422),
IF($M$5=Master!$D$4,SUM(E422:M422),
IF($N$5=Master!$D$4,SUM(E422:N422),
IF($O$5=Master!$D$4,SUM(E422:O422),
IF($P$5=Master!$D$4,SUM(E422:P422),0))))))))))))</f>
        <v>716387.68</v>
      </c>
      <c r="V422" s="115"/>
    </row>
    <row r="423" spans="2:22" ht="15" x14ac:dyDescent="0.25">
      <c r="B423" s="113"/>
      <c r="C423" s="161" t="s">
        <v>151</v>
      </c>
      <c r="D423" s="118" t="s">
        <v>372</v>
      </c>
      <c r="E423" s="119">
        <v>4630.16</v>
      </c>
      <c r="F423" s="119">
        <v>4171.29</v>
      </c>
      <c r="G423" s="119">
        <v>1969.96</v>
      </c>
      <c r="H423" s="119">
        <v>2720.19</v>
      </c>
      <c r="I423" s="119">
        <v>4104.18</v>
      </c>
      <c r="J423" s="119">
        <v>62002.22</v>
      </c>
      <c r="K423" s="119">
        <v>10477.879999999999</v>
      </c>
      <c r="L423" s="119">
        <v>81198.83</v>
      </c>
      <c r="M423" s="119">
        <v>100310.17000000001</v>
      </c>
      <c r="N423" s="119">
        <v>81198.83</v>
      </c>
      <c r="O423" s="119">
        <v>65855.56</v>
      </c>
      <c r="P423" s="119">
        <v>77430.73</v>
      </c>
      <c r="Q423" s="119">
        <f t="shared" si="7"/>
        <v>496070</v>
      </c>
      <c r="R423" s="115"/>
      <c r="S423" s="116"/>
      <c r="T423" s="113"/>
      <c r="U423" s="119">
        <f>IF($E$5=Master!$D$4,E423,
IF($F$5=Master!$D$4,SUM(E423:F423),
IF($G$5=Master!$D$4,SUM(E423:G423),
IF($H$5=Master!$D$4,SUM(E423:H423),
IF($I$5=Master!$D$4,SUM(E423:I423),
IF($J$5=Master!$D$4,SUM(E423:J423),
IF($K$5=Master!$D$4,SUM(E423:K423),
IF($L$5=Master!$D$4,SUM(E423:L423),
IF($M$5=Master!$D$4,SUM(E423:M423),
IF($N$5=Master!$D$4,SUM(E423:N423),
IF($O$5=Master!$D$4,SUM(E423:O423),
IF($P$5=Master!$D$4,SUM(E423:P423),0))))))))))))</f>
        <v>418639.27</v>
      </c>
      <c r="V423" s="115"/>
    </row>
    <row r="424" spans="2:22" ht="15" x14ac:dyDescent="0.25">
      <c r="B424" s="113"/>
      <c r="C424" s="161" t="s">
        <v>152</v>
      </c>
      <c r="D424" s="118" t="s">
        <v>373</v>
      </c>
      <c r="E424" s="119">
        <v>305.92</v>
      </c>
      <c r="F424" s="119">
        <v>152.96</v>
      </c>
      <c r="G424" s="119">
        <v>298.06</v>
      </c>
      <c r="H424" s="119">
        <v>0</v>
      </c>
      <c r="I424" s="119">
        <v>3222.6</v>
      </c>
      <c r="J424" s="119">
        <v>0</v>
      </c>
      <c r="K424" s="119">
        <v>3255.66</v>
      </c>
      <c r="L424" s="119">
        <v>3260.7400000000002</v>
      </c>
      <c r="M424" s="119">
        <v>3260.7400000000002</v>
      </c>
      <c r="N424" s="119">
        <v>3260.7400000000002</v>
      </c>
      <c r="O424" s="119">
        <v>3260.7400000000002</v>
      </c>
      <c r="P424" s="119">
        <v>3260.75</v>
      </c>
      <c r="Q424" s="119">
        <f t="shared" si="7"/>
        <v>23538.910000000003</v>
      </c>
      <c r="R424" s="115"/>
      <c r="S424" s="116"/>
      <c r="T424" s="113"/>
      <c r="U424" s="119">
        <f>IF($E$5=Master!$D$4,E424,
IF($F$5=Master!$D$4,SUM(E424:F424),
IF($G$5=Master!$D$4,SUM(E424:G424),
IF($H$5=Master!$D$4,SUM(E424:H424),
IF($I$5=Master!$D$4,SUM(E424:I424),
IF($J$5=Master!$D$4,SUM(E424:J424),
IF($K$5=Master!$D$4,SUM(E424:K424),
IF($L$5=Master!$D$4,SUM(E424:L424),
IF($M$5=Master!$D$4,SUM(E424:M424),
IF($N$5=Master!$D$4,SUM(E424:N424),
IF($O$5=Master!$D$4,SUM(E424:O424),
IF($P$5=Master!$D$4,SUM(E424:P424),0))))))))))))</f>
        <v>20278.160000000003</v>
      </c>
      <c r="V424" s="115"/>
    </row>
    <row r="425" spans="2:22" ht="15" x14ac:dyDescent="0.25">
      <c r="B425" s="113"/>
      <c r="C425" s="161" t="s">
        <v>153</v>
      </c>
      <c r="D425" s="118" t="s">
        <v>374</v>
      </c>
      <c r="E425" s="119">
        <v>164922.30000000002</v>
      </c>
      <c r="F425" s="119">
        <v>178209.01</v>
      </c>
      <c r="G425" s="119">
        <v>224691.78999999998</v>
      </c>
      <c r="H425" s="119">
        <v>150824.89000000001</v>
      </c>
      <c r="I425" s="119">
        <v>298174.69999999995</v>
      </c>
      <c r="J425" s="119">
        <v>274750.72999999992</v>
      </c>
      <c r="K425" s="119">
        <v>425920.64999999997</v>
      </c>
      <c r="L425" s="119">
        <v>293547.39000000007</v>
      </c>
      <c r="M425" s="119">
        <v>293929.95</v>
      </c>
      <c r="N425" s="119">
        <v>292542.42000000004</v>
      </c>
      <c r="O425" s="119">
        <v>292542.42000000004</v>
      </c>
      <c r="P425" s="119">
        <v>295255.3</v>
      </c>
      <c r="Q425" s="119">
        <f t="shared" si="7"/>
        <v>3185311.55</v>
      </c>
      <c r="R425" s="115"/>
      <c r="S425" s="116"/>
      <c r="T425" s="113"/>
      <c r="U425" s="119">
        <f>IF($E$5=Master!$D$4,E425,
IF($F$5=Master!$D$4,SUM(E425:F425),
IF($G$5=Master!$D$4,SUM(E425:G425),
IF($H$5=Master!$D$4,SUM(E425:H425),
IF($I$5=Master!$D$4,SUM(E425:I425),
IF($J$5=Master!$D$4,SUM(E425:J425),
IF($K$5=Master!$D$4,SUM(E425:K425),
IF($L$5=Master!$D$4,SUM(E425:L425),
IF($M$5=Master!$D$4,SUM(E425:M425),
IF($N$5=Master!$D$4,SUM(E425:N425),
IF($O$5=Master!$D$4,SUM(E425:O425),
IF($P$5=Master!$D$4,SUM(E425:P425),0))))))))))))</f>
        <v>2890056.25</v>
      </c>
      <c r="V425" s="115"/>
    </row>
    <row r="426" spans="2:22" ht="15" x14ac:dyDescent="0.25">
      <c r="B426" s="113"/>
      <c r="C426" s="161" t="s">
        <v>154</v>
      </c>
      <c r="D426" s="118" t="s">
        <v>375</v>
      </c>
      <c r="E426" s="119">
        <v>17402.629999999997</v>
      </c>
      <c r="F426" s="119">
        <v>1105140.8500000001</v>
      </c>
      <c r="G426" s="119">
        <v>327159.62999999995</v>
      </c>
      <c r="H426" s="119">
        <v>328812.27</v>
      </c>
      <c r="I426" s="119">
        <v>481539.99</v>
      </c>
      <c r="J426" s="119">
        <v>66873.490000000005</v>
      </c>
      <c r="K426" s="119">
        <v>553749.04</v>
      </c>
      <c r="L426" s="119">
        <v>2935384.0500000031</v>
      </c>
      <c r="M426" s="119">
        <v>1154772.1099999992</v>
      </c>
      <c r="N426" s="119">
        <v>1156017.4999999991</v>
      </c>
      <c r="O426" s="119">
        <v>1156017.4999999991</v>
      </c>
      <c r="P426" s="119">
        <v>3873247.9400000032</v>
      </c>
      <c r="Q426" s="119">
        <f t="shared" si="7"/>
        <v>13156117.000000004</v>
      </c>
      <c r="R426" s="115"/>
      <c r="S426" s="116"/>
      <c r="T426" s="113"/>
      <c r="U426" s="119">
        <f>IF($E$5=Master!$D$4,E426,
IF($F$5=Master!$D$4,SUM(E426:F426),
IF($G$5=Master!$D$4,SUM(E426:G426),
IF($H$5=Master!$D$4,SUM(E426:H426),
IF($I$5=Master!$D$4,SUM(E426:I426),
IF($J$5=Master!$D$4,SUM(E426:J426),
IF($K$5=Master!$D$4,SUM(E426:K426),
IF($L$5=Master!$D$4,SUM(E426:L426),
IF($M$5=Master!$D$4,SUM(E426:M426),
IF($N$5=Master!$D$4,SUM(E426:N426),
IF($O$5=Master!$D$4,SUM(E426:O426),
IF($P$5=Master!$D$4,SUM(E426:P426),0))))))))))))</f>
        <v>9282869.0600000005</v>
      </c>
      <c r="V426" s="115"/>
    </row>
    <row r="427" spans="2:22" ht="15" x14ac:dyDescent="0.25">
      <c r="B427" s="113"/>
      <c r="C427" s="161" t="s">
        <v>155</v>
      </c>
      <c r="D427" s="118" t="s">
        <v>376</v>
      </c>
      <c r="E427" s="119">
        <v>101516.47</v>
      </c>
      <c r="F427" s="119">
        <v>116218.46999999999</v>
      </c>
      <c r="G427" s="119">
        <v>256399.28</v>
      </c>
      <c r="H427" s="119">
        <v>178718.69999999998</v>
      </c>
      <c r="I427" s="119">
        <v>158843.04</v>
      </c>
      <c r="J427" s="119">
        <v>348630.05</v>
      </c>
      <c r="K427" s="119">
        <v>615391.39</v>
      </c>
      <c r="L427" s="119">
        <v>222423.86000000004</v>
      </c>
      <c r="M427" s="119">
        <v>265657.85000000003</v>
      </c>
      <c r="N427" s="119">
        <v>246550.17000000004</v>
      </c>
      <c r="O427" s="119">
        <v>255276.43</v>
      </c>
      <c r="P427" s="119">
        <v>198058.46000000002</v>
      </c>
      <c r="Q427" s="119">
        <f t="shared" si="7"/>
        <v>2963684.17</v>
      </c>
      <c r="R427" s="115"/>
      <c r="S427" s="116"/>
      <c r="T427" s="113"/>
      <c r="U427" s="119">
        <f>IF($E$5=Master!$D$4,E427,
IF($F$5=Master!$D$4,SUM(E427:F427),
IF($G$5=Master!$D$4,SUM(E427:G427),
IF($H$5=Master!$D$4,SUM(E427:H427),
IF($I$5=Master!$D$4,SUM(E427:I427),
IF($J$5=Master!$D$4,SUM(E427:J427),
IF($K$5=Master!$D$4,SUM(E427:K427),
IF($L$5=Master!$D$4,SUM(E427:L427),
IF($M$5=Master!$D$4,SUM(E427:M427),
IF($N$5=Master!$D$4,SUM(E427:N427),
IF($O$5=Master!$D$4,SUM(E427:O427),
IF($P$5=Master!$D$4,SUM(E427:P427),0))))))))))))</f>
        <v>2765625.71</v>
      </c>
      <c r="V427" s="115"/>
    </row>
    <row r="428" spans="2:22" ht="15" x14ac:dyDescent="0.25">
      <c r="B428" s="113"/>
      <c r="C428" s="161" t="s">
        <v>156</v>
      </c>
      <c r="D428" s="118" t="s">
        <v>377</v>
      </c>
      <c r="E428" s="119">
        <v>1991672.93</v>
      </c>
      <c r="F428" s="119">
        <v>1991672.93</v>
      </c>
      <c r="G428" s="119">
        <v>5001025.58</v>
      </c>
      <c r="H428" s="119">
        <v>4024140.9899999998</v>
      </c>
      <c r="I428" s="119">
        <v>4633333.34</v>
      </c>
      <c r="J428" s="119">
        <v>4074315.9499999997</v>
      </c>
      <c r="K428" s="119">
        <v>2363093.77</v>
      </c>
      <c r="L428" s="119">
        <v>2189548.9</v>
      </c>
      <c r="M428" s="119">
        <v>169548.9</v>
      </c>
      <c r="N428" s="119">
        <v>169548.9</v>
      </c>
      <c r="O428" s="119">
        <v>169548.9</v>
      </c>
      <c r="P428" s="119">
        <v>149548.91</v>
      </c>
      <c r="Q428" s="119">
        <f t="shared" si="7"/>
        <v>26926999.999999993</v>
      </c>
      <c r="R428" s="115"/>
      <c r="S428" s="116"/>
      <c r="T428" s="113"/>
      <c r="U428" s="119">
        <f>IF($E$5=Master!$D$4,E428,
IF($F$5=Master!$D$4,SUM(E428:F428),
IF($G$5=Master!$D$4,SUM(E428:G428),
IF($H$5=Master!$D$4,SUM(E428:H428),
IF($I$5=Master!$D$4,SUM(E428:I428),
IF($J$5=Master!$D$4,SUM(E428:J428),
IF($K$5=Master!$D$4,SUM(E428:K428),
IF($L$5=Master!$D$4,SUM(E428:L428),
IF($M$5=Master!$D$4,SUM(E428:M428),
IF($N$5=Master!$D$4,SUM(E428:N428),
IF($O$5=Master!$D$4,SUM(E428:O428),
IF($P$5=Master!$D$4,SUM(E428:P428),0))))))))))))</f>
        <v>26777451.089999992</v>
      </c>
      <c r="V428" s="115"/>
    </row>
    <row r="429" spans="2:22" ht="15" x14ac:dyDescent="0.25">
      <c r="B429" s="113"/>
      <c r="C429" s="161" t="s">
        <v>157</v>
      </c>
      <c r="D429" s="118" t="s">
        <v>378</v>
      </c>
      <c r="E429" s="119">
        <v>144018.27000000002</v>
      </c>
      <c r="F429" s="119">
        <v>144018.27000000002</v>
      </c>
      <c r="G429" s="119">
        <v>181766.92</v>
      </c>
      <c r="H429" s="119">
        <v>39989.74</v>
      </c>
      <c r="I429" s="119">
        <v>0</v>
      </c>
      <c r="J429" s="119">
        <v>0</v>
      </c>
      <c r="K429" s="119">
        <v>0</v>
      </c>
      <c r="L429" s="119">
        <v>638041.56000000006</v>
      </c>
      <c r="M429" s="119">
        <v>638041.56000000006</v>
      </c>
      <c r="N429" s="119">
        <v>638041.56000000006</v>
      </c>
      <c r="O429" s="119">
        <v>638041.56000000006</v>
      </c>
      <c r="P429" s="119">
        <v>638041.56000000006</v>
      </c>
      <c r="Q429" s="119">
        <f t="shared" si="7"/>
        <v>3700001.0000000005</v>
      </c>
      <c r="R429" s="115"/>
      <c r="S429" s="116"/>
      <c r="T429" s="113"/>
      <c r="U429" s="119">
        <f>IF($E$5=Master!$D$4,E429,
IF($F$5=Master!$D$4,SUM(E429:F429),
IF($G$5=Master!$D$4,SUM(E429:G429),
IF($H$5=Master!$D$4,SUM(E429:H429),
IF($I$5=Master!$D$4,SUM(E429:I429),
IF($J$5=Master!$D$4,SUM(E429:J429),
IF($K$5=Master!$D$4,SUM(E429:K429),
IF($L$5=Master!$D$4,SUM(E429:L429),
IF($M$5=Master!$D$4,SUM(E429:M429),
IF($N$5=Master!$D$4,SUM(E429:N429),
IF($O$5=Master!$D$4,SUM(E429:O429),
IF($P$5=Master!$D$4,SUM(E429:P429),0))))))))))))</f>
        <v>3061959.4400000004</v>
      </c>
      <c r="V429" s="115"/>
    </row>
    <row r="430" spans="2:22" ht="15" x14ac:dyDescent="0.25">
      <c r="B430" s="113"/>
      <c r="C430" s="161" t="s">
        <v>158</v>
      </c>
      <c r="D430" s="118" t="s">
        <v>379</v>
      </c>
      <c r="E430" s="119">
        <v>397247.69999999984</v>
      </c>
      <c r="F430" s="119">
        <v>398384.86999999982</v>
      </c>
      <c r="G430" s="119">
        <v>508808.1100000001</v>
      </c>
      <c r="H430" s="119">
        <v>451926.12000000005</v>
      </c>
      <c r="I430" s="119">
        <v>472800.8000000001</v>
      </c>
      <c r="J430" s="119">
        <v>448552.36</v>
      </c>
      <c r="K430" s="119">
        <v>483766.69999999995</v>
      </c>
      <c r="L430" s="119">
        <v>582069.94000000006</v>
      </c>
      <c r="M430" s="119">
        <v>609639.9800000001</v>
      </c>
      <c r="N430" s="119">
        <v>588200.47000000009</v>
      </c>
      <c r="O430" s="119">
        <v>588200.47000000009</v>
      </c>
      <c r="P430" s="119">
        <v>256843.52000000008</v>
      </c>
      <c r="Q430" s="119">
        <f t="shared" ref="Q430:Q493" si="8">SUM(E430:P430)</f>
        <v>5786441.04</v>
      </c>
      <c r="R430" s="115"/>
      <c r="S430" s="116"/>
      <c r="T430" s="113"/>
      <c r="U430" s="119">
        <f>IF($E$5=Master!$D$4,E430,
IF($F$5=Master!$D$4,SUM(E430:F430),
IF($G$5=Master!$D$4,SUM(E430:G430),
IF($H$5=Master!$D$4,SUM(E430:H430),
IF($I$5=Master!$D$4,SUM(E430:I430),
IF($J$5=Master!$D$4,SUM(E430:J430),
IF($K$5=Master!$D$4,SUM(E430:K430),
IF($L$5=Master!$D$4,SUM(E430:L430),
IF($M$5=Master!$D$4,SUM(E430:M430),
IF($N$5=Master!$D$4,SUM(E430:N430),
IF($O$5=Master!$D$4,SUM(E430:O430),
IF($P$5=Master!$D$4,SUM(E430:P430),0))))))))))))</f>
        <v>5529597.5199999996</v>
      </c>
      <c r="V430" s="115"/>
    </row>
    <row r="431" spans="2:22" ht="15" x14ac:dyDescent="0.25">
      <c r="B431" s="113"/>
      <c r="C431" s="161" t="s">
        <v>159</v>
      </c>
      <c r="D431" s="118" t="s">
        <v>380</v>
      </c>
      <c r="E431" s="119">
        <v>47051.96</v>
      </c>
      <c r="F431" s="119">
        <v>47051.96</v>
      </c>
      <c r="G431" s="119">
        <v>86919.61</v>
      </c>
      <c r="H431" s="119">
        <v>108050.9</v>
      </c>
      <c r="I431" s="119">
        <v>72743.86</v>
      </c>
      <c r="J431" s="119">
        <v>79432.13</v>
      </c>
      <c r="K431" s="119">
        <v>108050.9</v>
      </c>
      <c r="L431" s="119">
        <v>89399.74</v>
      </c>
      <c r="M431" s="119">
        <v>89399.74</v>
      </c>
      <c r="N431" s="119">
        <v>89399.74</v>
      </c>
      <c r="O431" s="119">
        <v>89399.74</v>
      </c>
      <c r="P431" s="119">
        <v>89399.72</v>
      </c>
      <c r="Q431" s="119">
        <f t="shared" si="8"/>
        <v>996299.99999999988</v>
      </c>
      <c r="R431" s="115"/>
      <c r="S431" s="116"/>
      <c r="T431" s="113"/>
      <c r="U431" s="119">
        <f>IF($E$5=Master!$D$4,E431,
IF($F$5=Master!$D$4,SUM(E431:F431),
IF($G$5=Master!$D$4,SUM(E431:G431),
IF($H$5=Master!$D$4,SUM(E431:H431),
IF($I$5=Master!$D$4,SUM(E431:I431),
IF($J$5=Master!$D$4,SUM(E431:J431),
IF($K$5=Master!$D$4,SUM(E431:K431),
IF($L$5=Master!$D$4,SUM(E431:L431),
IF($M$5=Master!$D$4,SUM(E431:M431),
IF($N$5=Master!$D$4,SUM(E431:N431),
IF($O$5=Master!$D$4,SUM(E431:O431),
IF($P$5=Master!$D$4,SUM(E431:P431),0))))))))))))</f>
        <v>906900.27999999991</v>
      </c>
      <c r="V431" s="115"/>
    </row>
    <row r="432" spans="2:22" ht="15" x14ac:dyDescent="0.25">
      <c r="B432" s="113"/>
      <c r="C432" s="161" t="s">
        <v>160</v>
      </c>
      <c r="D432" s="118" t="s">
        <v>381</v>
      </c>
      <c r="E432" s="119">
        <v>17053.789999999997</v>
      </c>
      <c r="F432" s="119">
        <v>17076.899999999998</v>
      </c>
      <c r="G432" s="119">
        <v>16234.519999999999</v>
      </c>
      <c r="H432" s="119">
        <v>20596.3</v>
      </c>
      <c r="I432" s="119">
        <v>17855.789999999997</v>
      </c>
      <c r="J432" s="119">
        <v>20187.650000000005</v>
      </c>
      <c r="K432" s="119">
        <v>21096.919999999995</v>
      </c>
      <c r="L432" s="119">
        <v>21455.66</v>
      </c>
      <c r="M432" s="119">
        <v>30522.359999999997</v>
      </c>
      <c r="N432" s="119">
        <v>30109.589999999997</v>
      </c>
      <c r="O432" s="119">
        <v>30109.589999999997</v>
      </c>
      <c r="P432" s="119">
        <v>26343.099999999991</v>
      </c>
      <c r="Q432" s="119">
        <f t="shared" si="8"/>
        <v>268642.17</v>
      </c>
      <c r="R432" s="115"/>
      <c r="S432" s="116"/>
      <c r="T432" s="113"/>
      <c r="U432" s="119">
        <f>IF($E$5=Master!$D$4,E432,
IF($F$5=Master!$D$4,SUM(E432:F432),
IF($G$5=Master!$D$4,SUM(E432:G432),
IF($H$5=Master!$D$4,SUM(E432:H432),
IF($I$5=Master!$D$4,SUM(E432:I432),
IF($J$5=Master!$D$4,SUM(E432:J432),
IF($K$5=Master!$D$4,SUM(E432:K432),
IF($L$5=Master!$D$4,SUM(E432:L432),
IF($M$5=Master!$D$4,SUM(E432:M432),
IF($N$5=Master!$D$4,SUM(E432:N432),
IF($O$5=Master!$D$4,SUM(E432:O432),
IF($P$5=Master!$D$4,SUM(E432:P432),0))))))))))))</f>
        <v>242299.06999999998</v>
      </c>
      <c r="V432" s="115"/>
    </row>
    <row r="433" spans="2:22" ht="15" x14ac:dyDescent="0.25">
      <c r="B433" s="113"/>
      <c r="C433" s="161" t="s">
        <v>161</v>
      </c>
      <c r="D433" s="118" t="s">
        <v>382</v>
      </c>
      <c r="E433" s="119">
        <v>20383.77</v>
      </c>
      <c r="F433" s="119">
        <v>23840.540000000005</v>
      </c>
      <c r="G433" s="119">
        <v>26209.420000000002</v>
      </c>
      <c r="H433" s="119">
        <v>34651.25</v>
      </c>
      <c r="I433" s="119">
        <v>27703.56</v>
      </c>
      <c r="J433" s="119">
        <v>28699.730000000007</v>
      </c>
      <c r="K433" s="119">
        <v>28865.550000000014</v>
      </c>
      <c r="L433" s="119">
        <v>32578.649999999994</v>
      </c>
      <c r="M433" s="119">
        <v>37024.05999999999</v>
      </c>
      <c r="N433" s="119">
        <v>39321.589999999989</v>
      </c>
      <c r="O433" s="119">
        <v>42463.259999999987</v>
      </c>
      <c r="P433" s="119">
        <v>42258.21</v>
      </c>
      <c r="Q433" s="119">
        <f t="shared" si="8"/>
        <v>383999.59</v>
      </c>
      <c r="R433" s="115"/>
      <c r="S433" s="116"/>
      <c r="T433" s="113"/>
      <c r="U433" s="119">
        <f>IF($E$5=Master!$D$4,E433,
IF($F$5=Master!$D$4,SUM(E433:F433),
IF($G$5=Master!$D$4,SUM(E433:G433),
IF($H$5=Master!$D$4,SUM(E433:H433),
IF($I$5=Master!$D$4,SUM(E433:I433),
IF($J$5=Master!$D$4,SUM(E433:J433),
IF($K$5=Master!$D$4,SUM(E433:K433),
IF($L$5=Master!$D$4,SUM(E433:L433),
IF($M$5=Master!$D$4,SUM(E433:M433),
IF($N$5=Master!$D$4,SUM(E433:N433),
IF($O$5=Master!$D$4,SUM(E433:O433),
IF($P$5=Master!$D$4,SUM(E433:P433),0))))))))))))</f>
        <v>341741.38</v>
      </c>
      <c r="V433" s="115"/>
    </row>
    <row r="434" spans="2:22" ht="15" x14ac:dyDescent="0.25">
      <c r="B434" s="113"/>
      <c r="C434" s="161" t="s">
        <v>162</v>
      </c>
      <c r="D434" s="118" t="s">
        <v>383</v>
      </c>
      <c r="E434" s="119">
        <v>2172680.41</v>
      </c>
      <c r="F434" s="119">
        <v>2124389.6700000004</v>
      </c>
      <c r="G434" s="119">
        <v>2083826.51</v>
      </c>
      <c r="H434" s="119">
        <v>2050454.2</v>
      </c>
      <c r="I434" s="119">
        <v>1984675.95</v>
      </c>
      <c r="J434" s="119">
        <v>2004975.85</v>
      </c>
      <c r="K434" s="119">
        <v>1988018.49</v>
      </c>
      <c r="L434" s="119">
        <v>2282180.59</v>
      </c>
      <c r="M434" s="119">
        <v>2282180.59</v>
      </c>
      <c r="N434" s="119">
        <v>2282180.59</v>
      </c>
      <c r="O434" s="119">
        <v>2282180.59</v>
      </c>
      <c r="P434" s="119">
        <v>282180.59999999998</v>
      </c>
      <c r="Q434" s="119">
        <f t="shared" si="8"/>
        <v>23819924.039999999</v>
      </c>
      <c r="R434" s="115"/>
      <c r="S434" s="116"/>
      <c r="T434" s="113"/>
      <c r="U434" s="119">
        <f>IF($E$5=Master!$D$4,E434,
IF($F$5=Master!$D$4,SUM(E434:F434),
IF($G$5=Master!$D$4,SUM(E434:G434),
IF($H$5=Master!$D$4,SUM(E434:H434),
IF($I$5=Master!$D$4,SUM(E434:I434),
IF($J$5=Master!$D$4,SUM(E434:J434),
IF($K$5=Master!$D$4,SUM(E434:K434),
IF($L$5=Master!$D$4,SUM(E434:L434),
IF($M$5=Master!$D$4,SUM(E434:M434),
IF($N$5=Master!$D$4,SUM(E434:N434),
IF($O$5=Master!$D$4,SUM(E434:O434),
IF($P$5=Master!$D$4,SUM(E434:P434),0))))))))))))</f>
        <v>23537743.439999998</v>
      </c>
      <c r="V434" s="115"/>
    </row>
    <row r="435" spans="2:22" ht="15" x14ac:dyDescent="0.25">
      <c r="B435" s="113"/>
      <c r="C435" s="161" t="s">
        <v>163</v>
      </c>
      <c r="D435" s="118" t="s">
        <v>384</v>
      </c>
      <c r="E435" s="119">
        <v>33794.909999999996</v>
      </c>
      <c r="F435" s="119">
        <v>32537.79</v>
      </c>
      <c r="G435" s="119">
        <v>36715.579999999994</v>
      </c>
      <c r="H435" s="119">
        <v>40398.959999999992</v>
      </c>
      <c r="I435" s="119">
        <v>47380.95</v>
      </c>
      <c r="J435" s="119">
        <v>48842.97</v>
      </c>
      <c r="K435" s="119">
        <v>32132.489999999994</v>
      </c>
      <c r="L435" s="119">
        <v>61528.719999999987</v>
      </c>
      <c r="M435" s="119">
        <v>65094.709999999985</v>
      </c>
      <c r="N435" s="119">
        <v>59988.719999999987</v>
      </c>
      <c r="O435" s="119">
        <v>61663.829999999987</v>
      </c>
      <c r="P435" s="119">
        <v>65949.759999999995</v>
      </c>
      <c r="Q435" s="119">
        <f t="shared" si="8"/>
        <v>586029.3899999999</v>
      </c>
      <c r="R435" s="115"/>
      <c r="S435" s="116"/>
      <c r="T435" s="113"/>
      <c r="U435" s="119">
        <f>IF($E$5=Master!$D$4,E435,
IF($F$5=Master!$D$4,SUM(E435:F435),
IF($G$5=Master!$D$4,SUM(E435:G435),
IF($H$5=Master!$D$4,SUM(E435:H435),
IF($I$5=Master!$D$4,SUM(E435:I435),
IF($J$5=Master!$D$4,SUM(E435:J435),
IF($K$5=Master!$D$4,SUM(E435:K435),
IF($L$5=Master!$D$4,SUM(E435:L435),
IF($M$5=Master!$D$4,SUM(E435:M435),
IF($N$5=Master!$D$4,SUM(E435:N435),
IF($O$5=Master!$D$4,SUM(E435:O435),
IF($P$5=Master!$D$4,SUM(E435:P435),0))))))))))))</f>
        <v>520079.62999999989</v>
      </c>
      <c r="V435" s="115"/>
    </row>
    <row r="436" spans="2:22" ht="25.5" x14ac:dyDescent="0.25">
      <c r="B436" s="113"/>
      <c r="C436" s="161" t="s">
        <v>164</v>
      </c>
      <c r="D436" s="118" t="s">
        <v>385</v>
      </c>
      <c r="E436" s="119">
        <v>509.86</v>
      </c>
      <c r="F436" s="119">
        <v>509.86</v>
      </c>
      <c r="G436" s="119">
        <v>2315.9499999999998</v>
      </c>
      <c r="H436" s="119">
        <v>850</v>
      </c>
      <c r="I436" s="119">
        <v>1889.48</v>
      </c>
      <c r="J436" s="119">
        <v>2322.13</v>
      </c>
      <c r="K436" s="119">
        <v>2519.5299999999997</v>
      </c>
      <c r="L436" s="119">
        <v>33553.120000000003</v>
      </c>
      <c r="M436" s="119">
        <v>33553.120000000003</v>
      </c>
      <c r="N436" s="119">
        <v>33553.120000000003</v>
      </c>
      <c r="O436" s="119">
        <v>33553.120000000003</v>
      </c>
      <c r="P436" s="119">
        <v>33553.11</v>
      </c>
      <c r="Q436" s="119">
        <f t="shared" si="8"/>
        <v>178682.40000000002</v>
      </c>
      <c r="R436" s="115"/>
      <c r="S436" s="116"/>
      <c r="T436" s="113"/>
      <c r="U436" s="119">
        <f>IF($E$5=Master!$D$4,E436,
IF($F$5=Master!$D$4,SUM(E436:F436),
IF($G$5=Master!$D$4,SUM(E436:G436),
IF($H$5=Master!$D$4,SUM(E436:H436),
IF($I$5=Master!$D$4,SUM(E436:I436),
IF($J$5=Master!$D$4,SUM(E436:J436),
IF($K$5=Master!$D$4,SUM(E436:K436),
IF($L$5=Master!$D$4,SUM(E436:L436),
IF($M$5=Master!$D$4,SUM(E436:M436),
IF($N$5=Master!$D$4,SUM(E436:N436),
IF($O$5=Master!$D$4,SUM(E436:O436),
IF($P$5=Master!$D$4,SUM(E436:P436),0))))))))))))</f>
        <v>145129.29</v>
      </c>
      <c r="V436" s="115"/>
    </row>
    <row r="437" spans="2:22" ht="15" x14ac:dyDescent="0.25">
      <c r="B437" s="113"/>
      <c r="C437" s="161" t="s">
        <v>165</v>
      </c>
      <c r="D437" s="118" t="s">
        <v>386</v>
      </c>
      <c r="E437" s="119">
        <v>38290.219999999987</v>
      </c>
      <c r="F437" s="119">
        <v>34030.67</v>
      </c>
      <c r="G437" s="119">
        <v>53216.840000000011</v>
      </c>
      <c r="H437" s="119">
        <v>35247.010000000009</v>
      </c>
      <c r="I437" s="119">
        <v>33436.670000000006</v>
      </c>
      <c r="J437" s="119">
        <v>67193.510000000009</v>
      </c>
      <c r="K437" s="119">
        <v>62008.57</v>
      </c>
      <c r="L437" s="119">
        <v>55953.15</v>
      </c>
      <c r="M437" s="119">
        <v>55338.42</v>
      </c>
      <c r="N437" s="119">
        <v>67939.009999999995</v>
      </c>
      <c r="O437" s="119">
        <v>67939.009999999995</v>
      </c>
      <c r="P437" s="119">
        <v>65406.200000000004</v>
      </c>
      <c r="Q437" s="119">
        <f t="shared" si="8"/>
        <v>635999.27999999991</v>
      </c>
      <c r="R437" s="115"/>
      <c r="S437" s="116"/>
      <c r="T437" s="113"/>
      <c r="U437" s="119">
        <f>IF($E$5=Master!$D$4,E437,
IF($F$5=Master!$D$4,SUM(E437:F437),
IF($G$5=Master!$D$4,SUM(E437:G437),
IF($H$5=Master!$D$4,SUM(E437:H437),
IF($I$5=Master!$D$4,SUM(E437:I437),
IF($J$5=Master!$D$4,SUM(E437:J437),
IF($K$5=Master!$D$4,SUM(E437:K437),
IF($L$5=Master!$D$4,SUM(E437:L437),
IF($M$5=Master!$D$4,SUM(E437:M437),
IF($N$5=Master!$D$4,SUM(E437:N437),
IF($O$5=Master!$D$4,SUM(E437:O437),
IF($P$5=Master!$D$4,SUM(E437:P437),0))))))))))))</f>
        <v>570593.07999999996</v>
      </c>
      <c r="V437" s="115"/>
    </row>
    <row r="438" spans="2:22" ht="15" x14ac:dyDescent="0.25">
      <c r="B438" s="113"/>
      <c r="C438" s="161" t="s">
        <v>166</v>
      </c>
      <c r="D438" s="118" t="s">
        <v>387</v>
      </c>
      <c r="E438" s="119">
        <v>42729.999999999993</v>
      </c>
      <c r="F438" s="119">
        <v>49448.15</v>
      </c>
      <c r="G438" s="119">
        <v>58979.679999999993</v>
      </c>
      <c r="H438" s="119">
        <v>57800.130000000005</v>
      </c>
      <c r="I438" s="119">
        <v>54032.609999999993</v>
      </c>
      <c r="J438" s="119">
        <v>65413.179999999993</v>
      </c>
      <c r="K438" s="119">
        <v>58195.680000000008</v>
      </c>
      <c r="L438" s="119">
        <v>69468.609999999971</v>
      </c>
      <c r="M438" s="119">
        <v>100388.79999999997</v>
      </c>
      <c r="N438" s="119">
        <v>101388.79999999997</v>
      </c>
      <c r="O438" s="119">
        <v>102045.20999999998</v>
      </c>
      <c r="P438" s="119">
        <v>101545.31</v>
      </c>
      <c r="Q438" s="119">
        <f t="shared" si="8"/>
        <v>861436.15999999992</v>
      </c>
      <c r="R438" s="115"/>
      <c r="S438" s="116"/>
      <c r="T438" s="113"/>
      <c r="U438" s="119">
        <f>IF($E$5=Master!$D$4,E438,
IF($F$5=Master!$D$4,SUM(E438:F438),
IF($G$5=Master!$D$4,SUM(E438:G438),
IF($H$5=Master!$D$4,SUM(E438:H438),
IF($I$5=Master!$D$4,SUM(E438:I438),
IF($J$5=Master!$D$4,SUM(E438:J438),
IF($K$5=Master!$D$4,SUM(E438:K438),
IF($L$5=Master!$D$4,SUM(E438:L438),
IF($M$5=Master!$D$4,SUM(E438:M438),
IF($N$5=Master!$D$4,SUM(E438:N438),
IF($O$5=Master!$D$4,SUM(E438:O438),
IF($P$5=Master!$D$4,SUM(E438:P438),0))))))))))))</f>
        <v>759890.84999999986</v>
      </c>
      <c r="V438" s="115"/>
    </row>
    <row r="439" spans="2:22" ht="25.5" x14ac:dyDescent="0.25">
      <c r="B439" s="113"/>
      <c r="C439" s="161" t="s">
        <v>564</v>
      </c>
      <c r="D439" s="118" t="s">
        <v>592</v>
      </c>
      <c r="E439" s="119">
        <v>0</v>
      </c>
      <c r="F439" s="119">
        <v>0</v>
      </c>
      <c r="G439" s="119">
        <v>0</v>
      </c>
      <c r="H439" s="119">
        <v>0</v>
      </c>
      <c r="I439" s="119">
        <v>0</v>
      </c>
      <c r="J439" s="119">
        <v>0</v>
      </c>
      <c r="K439" s="119">
        <v>0</v>
      </c>
      <c r="L439" s="119">
        <v>0</v>
      </c>
      <c r="M439" s="119">
        <v>0</v>
      </c>
      <c r="N439" s="119">
        <v>0</v>
      </c>
      <c r="O439" s="119">
        <v>0</v>
      </c>
      <c r="P439" s="119">
        <v>0</v>
      </c>
      <c r="Q439" s="119">
        <f t="shared" si="8"/>
        <v>0</v>
      </c>
      <c r="R439" s="115"/>
      <c r="S439" s="116"/>
      <c r="T439" s="113"/>
      <c r="U439" s="119">
        <f>IF($E$5=Master!$D$4,E439,
IF($F$5=Master!$D$4,SUM(E439:F439),
IF($G$5=Master!$D$4,SUM(E439:G439),
IF($H$5=Master!$D$4,SUM(E439:H439),
IF($I$5=Master!$D$4,SUM(E439:I439),
IF($J$5=Master!$D$4,SUM(E439:J439),
IF($K$5=Master!$D$4,SUM(E439:K439),
IF($L$5=Master!$D$4,SUM(E439:L439),
IF($M$5=Master!$D$4,SUM(E439:M439),
IF($N$5=Master!$D$4,SUM(E439:N439),
IF($O$5=Master!$D$4,SUM(E439:O439),
IF($P$5=Master!$D$4,SUM(E439:P439),0))))))))))))</f>
        <v>0</v>
      </c>
      <c r="V439" s="115"/>
    </row>
    <row r="440" spans="2:22" ht="25.5" x14ac:dyDescent="0.25">
      <c r="B440" s="113"/>
      <c r="C440" s="161" t="s">
        <v>167</v>
      </c>
      <c r="D440" s="118" t="s">
        <v>388</v>
      </c>
      <c r="E440" s="119">
        <v>15559.009999999998</v>
      </c>
      <c r="F440" s="119">
        <v>12609.7</v>
      </c>
      <c r="G440" s="119">
        <v>30151.03</v>
      </c>
      <c r="H440" s="119">
        <v>61112.25</v>
      </c>
      <c r="I440" s="119">
        <v>16716.410000000003</v>
      </c>
      <c r="J440" s="119">
        <v>17813.29</v>
      </c>
      <c r="K440" s="119">
        <v>15962.469999999998</v>
      </c>
      <c r="L440" s="119">
        <v>270336.35000000003</v>
      </c>
      <c r="M440" s="119">
        <v>276636.74</v>
      </c>
      <c r="N440" s="119">
        <v>274723.75</v>
      </c>
      <c r="O440" s="119">
        <v>274723.75</v>
      </c>
      <c r="P440" s="119">
        <v>272569.86000000004</v>
      </c>
      <c r="Q440" s="119">
        <f t="shared" si="8"/>
        <v>1538914.61</v>
      </c>
      <c r="R440" s="115"/>
      <c r="S440" s="116"/>
      <c r="T440" s="113"/>
      <c r="U440" s="119">
        <f>IF($E$5=Master!$D$4,E440,
IF($F$5=Master!$D$4,SUM(E440:F440),
IF($G$5=Master!$D$4,SUM(E440:G440),
IF($H$5=Master!$D$4,SUM(E440:H440),
IF($I$5=Master!$D$4,SUM(E440:I440),
IF($J$5=Master!$D$4,SUM(E440:J440),
IF($K$5=Master!$D$4,SUM(E440:K440),
IF($L$5=Master!$D$4,SUM(E440:L440),
IF($M$5=Master!$D$4,SUM(E440:M440),
IF($N$5=Master!$D$4,SUM(E440:N440),
IF($O$5=Master!$D$4,SUM(E440:O440),
IF($P$5=Master!$D$4,SUM(E440:P440),0))))))))))))</f>
        <v>1266344.75</v>
      </c>
      <c r="V440" s="115"/>
    </row>
    <row r="441" spans="2:22" ht="25.5" x14ac:dyDescent="0.25">
      <c r="B441" s="113"/>
      <c r="C441" s="161" t="s">
        <v>565</v>
      </c>
      <c r="D441" s="118" t="s">
        <v>593</v>
      </c>
      <c r="E441" s="119">
        <v>0</v>
      </c>
      <c r="F441" s="119">
        <v>0</v>
      </c>
      <c r="G441" s="119">
        <v>0</v>
      </c>
      <c r="H441" s="119">
        <v>0</v>
      </c>
      <c r="I441" s="119">
        <v>0</v>
      </c>
      <c r="J441" s="119">
        <v>0</v>
      </c>
      <c r="K441" s="119">
        <v>0</v>
      </c>
      <c r="L441" s="119">
        <v>0</v>
      </c>
      <c r="M441" s="119">
        <v>0</v>
      </c>
      <c r="N441" s="119">
        <v>0</v>
      </c>
      <c r="O441" s="119">
        <v>0</v>
      </c>
      <c r="P441" s="119">
        <v>0</v>
      </c>
      <c r="Q441" s="119">
        <f t="shared" si="8"/>
        <v>0</v>
      </c>
      <c r="R441" s="115"/>
      <c r="S441" s="116"/>
      <c r="T441" s="113"/>
      <c r="U441" s="119">
        <f>IF($E$5=Master!$D$4,E441,
IF($F$5=Master!$D$4,SUM(E441:F441),
IF($G$5=Master!$D$4,SUM(E441:G441),
IF($H$5=Master!$D$4,SUM(E441:H441),
IF($I$5=Master!$D$4,SUM(E441:I441),
IF($J$5=Master!$D$4,SUM(E441:J441),
IF($K$5=Master!$D$4,SUM(E441:K441),
IF($L$5=Master!$D$4,SUM(E441:L441),
IF($M$5=Master!$D$4,SUM(E441:M441),
IF($N$5=Master!$D$4,SUM(E441:N441),
IF($O$5=Master!$D$4,SUM(E441:O441),
IF($P$5=Master!$D$4,SUM(E441:P441),0))))))))))))</f>
        <v>0</v>
      </c>
      <c r="V441" s="115"/>
    </row>
    <row r="442" spans="2:22" ht="15" x14ac:dyDescent="0.25">
      <c r="B442" s="113"/>
      <c r="C442" s="161" t="s">
        <v>168</v>
      </c>
      <c r="D442" s="118" t="s">
        <v>389</v>
      </c>
      <c r="E442" s="119">
        <v>289726.89</v>
      </c>
      <c r="F442" s="119">
        <v>1415532.12</v>
      </c>
      <c r="G442" s="119">
        <v>1957725.54</v>
      </c>
      <c r="H442" s="119">
        <v>690461.1</v>
      </c>
      <c r="I442" s="119">
        <v>707924.57</v>
      </c>
      <c r="J442" s="119">
        <v>237212.72999999998</v>
      </c>
      <c r="K442" s="119">
        <v>526045.04</v>
      </c>
      <c r="L442" s="119">
        <v>1061543.0599999998</v>
      </c>
      <c r="M442" s="119">
        <v>1033782.6299999999</v>
      </c>
      <c r="N442" s="119">
        <v>847550.1399999999</v>
      </c>
      <c r="O442" s="119">
        <v>927062.77999999991</v>
      </c>
      <c r="P442" s="119">
        <v>2102436.4000000008</v>
      </c>
      <c r="Q442" s="119">
        <f t="shared" si="8"/>
        <v>11797003</v>
      </c>
      <c r="R442" s="115"/>
      <c r="S442" s="116"/>
      <c r="T442" s="113"/>
      <c r="U442" s="119">
        <f>IF($E$5=Master!$D$4,E442,
IF($F$5=Master!$D$4,SUM(E442:F442),
IF($G$5=Master!$D$4,SUM(E442:G442),
IF($H$5=Master!$D$4,SUM(E442:H442),
IF($I$5=Master!$D$4,SUM(E442:I442),
IF($J$5=Master!$D$4,SUM(E442:J442),
IF($K$5=Master!$D$4,SUM(E442:K442),
IF($L$5=Master!$D$4,SUM(E442:L442),
IF($M$5=Master!$D$4,SUM(E442:M442),
IF($N$5=Master!$D$4,SUM(E442:N442),
IF($O$5=Master!$D$4,SUM(E442:O442),
IF($P$5=Master!$D$4,SUM(E442:P442),0))))))))))))</f>
        <v>9694566.5999999996</v>
      </c>
      <c r="V442" s="115"/>
    </row>
    <row r="443" spans="2:22" ht="15" x14ac:dyDescent="0.25">
      <c r="B443" s="113"/>
      <c r="C443" s="161" t="s">
        <v>566</v>
      </c>
      <c r="D443" s="118" t="s">
        <v>594</v>
      </c>
      <c r="E443" s="119">
        <v>0</v>
      </c>
      <c r="F443" s="119">
        <v>0</v>
      </c>
      <c r="G443" s="119">
        <v>0</v>
      </c>
      <c r="H443" s="119">
        <v>0</v>
      </c>
      <c r="I443" s="119">
        <v>0</v>
      </c>
      <c r="J443" s="119">
        <v>0</v>
      </c>
      <c r="K443" s="119">
        <v>0</v>
      </c>
      <c r="L443" s="119">
        <v>0</v>
      </c>
      <c r="M443" s="119">
        <v>0</v>
      </c>
      <c r="N443" s="119">
        <v>0</v>
      </c>
      <c r="O443" s="119">
        <v>0</v>
      </c>
      <c r="P443" s="119">
        <v>0</v>
      </c>
      <c r="Q443" s="119">
        <f t="shared" si="8"/>
        <v>0</v>
      </c>
      <c r="R443" s="115"/>
      <c r="S443" s="116"/>
      <c r="T443" s="113"/>
      <c r="U443" s="119">
        <f>IF($E$5=Master!$D$4,E443,
IF($F$5=Master!$D$4,SUM(E443:F443),
IF($G$5=Master!$D$4,SUM(E443:G443),
IF($H$5=Master!$D$4,SUM(E443:H443),
IF($I$5=Master!$D$4,SUM(E443:I443),
IF($J$5=Master!$D$4,SUM(E443:J443),
IF($K$5=Master!$D$4,SUM(E443:K443),
IF($L$5=Master!$D$4,SUM(E443:L443),
IF($M$5=Master!$D$4,SUM(E443:M443),
IF($N$5=Master!$D$4,SUM(E443:N443),
IF($O$5=Master!$D$4,SUM(E443:O443),
IF($P$5=Master!$D$4,SUM(E443:P443),0))))))))))))</f>
        <v>0</v>
      </c>
      <c r="V443" s="115"/>
    </row>
    <row r="444" spans="2:22" ht="15" x14ac:dyDescent="0.25">
      <c r="B444" s="113"/>
      <c r="C444" s="161" t="s">
        <v>567</v>
      </c>
      <c r="D444" s="118" t="s">
        <v>595</v>
      </c>
      <c r="E444" s="119">
        <v>0</v>
      </c>
      <c r="F444" s="119">
        <v>0</v>
      </c>
      <c r="G444" s="119">
        <v>0</v>
      </c>
      <c r="H444" s="119">
        <v>0</v>
      </c>
      <c r="I444" s="119">
        <v>0</v>
      </c>
      <c r="J444" s="119">
        <v>0</v>
      </c>
      <c r="K444" s="119">
        <v>0</v>
      </c>
      <c r="L444" s="119">
        <v>0</v>
      </c>
      <c r="M444" s="119">
        <v>0</v>
      </c>
      <c r="N444" s="119">
        <v>0</v>
      </c>
      <c r="O444" s="119">
        <v>0</v>
      </c>
      <c r="P444" s="119">
        <v>0</v>
      </c>
      <c r="Q444" s="119">
        <f t="shared" si="8"/>
        <v>0</v>
      </c>
      <c r="R444" s="115"/>
      <c r="S444" s="116"/>
      <c r="T444" s="113"/>
      <c r="U444" s="119">
        <f>IF($E$5=Master!$D$4,E444,
IF($F$5=Master!$D$4,SUM(E444:F444),
IF($G$5=Master!$D$4,SUM(E444:G444),
IF($H$5=Master!$D$4,SUM(E444:H444),
IF($I$5=Master!$D$4,SUM(E444:I444),
IF($J$5=Master!$D$4,SUM(E444:J444),
IF($K$5=Master!$D$4,SUM(E444:K444),
IF($L$5=Master!$D$4,SUM(E444:L444),
IF($M$5=Master!$D$4,SUM(E444:M444),
IF($N$5=Master!$D$4,SUM(E444:N444),
IF($O$5=Master!$D$4,SUM(E444:O444),
IF($P$5=Master!$D$4,SUM(E444:P444),0))))))))))))</f>
        <v>0</v>
      </c>
      <c r="V444" s="115"/>
    </row>
    <row r="445" spans="2:22" ht="15" x14ac:dyDescent="0.25">
      <c r="B445" s="113"/>
      <c r="C445" s="161" t="s">
        <v>169</v>
      </c>
      <c r="D445" s="118" t="s">
        <v>390</v>
      </c>
      <c r="E445" s="119">
        <v>81295.940000000017</v>
      </c>
      <c r="F445" s="119">
        <v>80174.790000000008</v>
      </c>
      <c r="G445" s="119">
        <v>115717.32999999997</v>
      </c>
      <c r="H445" s="119">
        <v>111355.23</v>
      </c>
      <c r="I445" s="119">
        <v>111250.37000000001</v>
      </c>
      <c r="J445" s="119">
        <v>96673.540000000052</v>
      </c>
      <c r="K445" s="119">
        <v>96914.53</v>
      </c>
      <c r="L445" s="119">
        <v>90976.909999999989</v>
      </c>
      <c r="M445" s="119">
        <v>151513.04999999999</v>
      </c>
      <c r="N445" s="119">
        <v>123960.79999999999</v>
      </c>
      <c r="O445" s="119">
        <v>124959.05999999998</v>
      </c>
      <c r="P445" s="119">
        <v>77520.159999999974</v>
      </c>
      <c r="Q445" s="119">
        <f t="shared" si="8"/>
        <v>1262311.7100000002</v>
      </c>
      <c r="R445" s="115"/>
      <c r="S445" s="116"/>
      <c r="T445" s="113"/>
      <c r="U445" s="119">
        <f>IF($E$5=Master!$D$4,E445,
IF($F$5=Master!$D$4,SUM(E445:F445),
IF($G$5=Master!$D$4,SUM(E445:G445),
IF($H$5=Master!$D$4,SUM(E445:H445),
IF($I$5=Master!$D$4,SUM(E445:I445),
IF($J$5=Master!$D$4,SUM(E445:J445),
IF($K$5=Master!$D$4,SUM(E445:K445),
IF($L$5=Master!$D$4,SUM(E445:L445),
IF($M$5=Master!$D$4,SUM(E445:M445),
IF($N$5=Master!$D$4,SUM(E445:N445),
IF($O$5=Master!$D$4,SUM(E445:O445),
IF($P$5=Master!$D$4,SUM(E445:P445),0))))))))))))</f>
        <v>1184791.5500000003</v>
      </c>
      <c r="V445" s="115"/>
    </row>
    <row r="446" spans="2:22" ht="15" x14ac:dyDescent="0.25">
      <c r="B446" s="113"/>
      <c r="C446" s="161" t="s">
        <v>568</v>
      </c>
      <c r="D446" s="118" t="s">
        <v>596</v>
      </c>
      <c r="E446" s="119">
        <v>0</v>
      </c>
      <c r="F446" s="119">
        <v>0</v>
      </c>
      <c r="G446" s="119">
        <v>0</v>
      </c>
      <c r="H446" s="119">
        <v>0</v>
      </c>
      <c r="I446" s="119">
        <v>0</v>
      </c>
      <c r="J446" s="119">
        <v>0</v>
      </c>
      <c r="K446" s="119">
        <v>0</v>
      </c>
      <c r="L446" s="119">
        <v>0.2</v>
      </c>
      <c r="M446" s="119">
        <v>0.2</v>
      </c>
      <c r="N446" s="119">
        <v>0.2</v>
      </c>
      <c r="O446" s="119">
        <v>0.2</v>
      </c>
      <c r="P446" s="119">
        <v>0.2</v>
      </c>
      <c r="Q446" s="119">
        <f t="shared" si="8"/>
        <v>1</v>
      </c>
      <c r="R446" s="115"/>
      <c r="S446" s="116"/>
      <c r="T446" s="113"/>
      <c r="U446" s="119">
        <f>IF($E$5=Master!$D$4,E446,
IF($F$5=Master!$D$4,SUM(E446:F446),
IF($G$5=Master!$D$4,SUM(E446:G446),
IF($H$5=Master!$D$4,SUM(E446:H446),
IF($I$5=Master!$D$4,SUM(E446:I446),
IF($J$5=Master!$D$4,SUM(E446:J446),
IF($K$5=Master!$D$4,SUM(E446:K446),
IF($L$5=Master!$D$4,SUM(E446:L446),
IF($M$5=Master!$D$4,SUM(E446:M446),
IF($N$5=Master!$D$4,SUM(E446:N446),
IF($O$5=Master!$D$4,SUM(E446:O446),
IF($P$5=Master!$D$4,SUM(E446:P446),0))))))))))))</f>
        <v>0.8</v>
      </c>
      <c r="V446" s="115"/>
    </row>
    <row r="447" spans="2:22" ht="15" x14ac:dyDescent="0.25">
      <c r="B447" s="113"/>
      <c r="C447" s="161" t="s">
        <v>170</v>
      </c>
      <c r="D447" s="118" t="s">
        <v>391</v>
      </c>
      <c r="E447" s="119">
        <v>13778.310000000003</v>
      </c>
      <c r="F447" s="119">
        <v>13229.129999999997</v>
      </c>
      <c r="G447" s="119">
        <v>12228.259999999998</v>
      </c>
      <c r="H447" s="119">
        <v>84285.54</v>
      </c>
      <c r="I447" s="119">
        <v>81731.42</v>
      </c>
      <c r="J447" s="119">
        <v>82093.69</v>
      </c>
      <c r="K447" s="119">
        <v>81737.69</v>
      </c>
      <c r="L447" s="119">
        <v>129950.16999999998</v>
      </c>
      <c r="M447" s="119">
        <v>129936.31</v>
      </c>
      <c r="N447" s="119">
        <v>129936.31</v>
      </c>
      <c r="O447" s="119">
        <v>129936.31</v>
      </c>
      <c r="P447" s="119">
        <v>129898.76</v>
      </c>
      <c r="Q447" s="119">
        <f t="shared" si="8"/>
        <v>1018741.9000000001</v>
      </c>
      <c r="R447" s="115"/>
      <c r="S447" s="116"/>
      <c r="T447" s="113"/>
      <c r="U447" s="119">
        <f>IF($E$5=Master!$D$4,E447,
IF($F$5=Master!$D$4,SUM(E447:F447),
IF($G$5=Master!$D$4,SUM(E447:G447),
IF($H$5=Master!$D$4,SUM(E447:H447),
IF($I$5=Master!$D$4,SUM(E447:I447),
IF($J$5=Master!$D$4,SUM(E447:J447),
IF($K$5=Master!$D$4,SUM(E447:K447),
IF($L$5=Master!$D$4,SUM(E447:L447),
IF($M$5=Master!$D$4,SUM(E447:M447),
IF($N$5=Master!$D$4,SUM(E447:N447),
IF($O$5=Master!$D$4,SUM(E447:O447),
IF($P$5=Master!$D$4,SUM(E447:P447),0))))))))))))</f>
        <v>888843.14000000013</v>
      </c>
      <c r="V447" s="115"/>
    </row>
    <row r="448" spans="2:22" ht="15" x14ac:dyDescent="0.25">
      <c r="B448" s="113"/>
      <c r="C448" s="161" t="s">
        <v>171</v>
      </c>
      <c r="D448" s="118" t="s">
        <v>392</v>
      </c>
      <c r="E448" s="119">
        <v>10074.780000000001</v>
      </c>
      <c r="F448" s="119">
        <v>48000.93</v>
      </c>
      <c r="G448" s="119">
        <v>64545.879999999983</v>
      </c>
      <c r="H448" s="119">
        <v>30091.18</v>
      </c>
      <c r="I448" s="119">
        <v>26321.109999999997</v>
      </c>
      <c r="J448" s="119">
        <v>20603.250000000007</v>
      </c>
      <c r="K448" s="119">
        <v>20687.91</v>
      </c>
      <c r="L448" s="119">
        <v>99589.439999999988</v>
      </c>
      <c r="M448" s="119">
        <v>99285.73</v>
      </c>
      <c r="N448" s="119">
        <v>99190.68</v>
      </c>
      <c r="O448" s="119">
        <v>98939.12999999999</v>
      </c>
      <c r="P448" s="119">
        <v>85683.409999999974</v>
      </c>
      <c r="Q448" s="119">
        <f t="shared" si="8"/>
        <v>703013.42999999993</v>
      </c>
      <c r="R448" s="115"/>
      <c r="S448" s="116"/>
      <c r="T448" s="113"/>
      <c r="U448" s="119">
        <f>IF($E$5=Master!$D$4,E448,
IF($F$5=Master!$D$4,SUM(E448:F448),
IF($G$5=Master!$D$4,SUM(E448:G448),
IF($H$5=Master!$D$4,SUM(E448:H448),
IF($I$5=Master!$D$4,SUM(E448:I448),
IF($J$5=Master!$D$4,SUM(E448:J448),
IF($K$5=Master!$D$4,SUM(E448:K448),
IF($L$5=Master!$D$4,SUM(E448:L448),
IF($M$5=Master!$D$4,SUM(E448:M448),
IF($N$5=Master!$D$4,SUM(E448:N448),
IF($O$5=Master!$D$4,SUM(E448:O448),
IF($P$5=Master!$D$4,SUM(E448:P448),0))))))))))))</f>
        <v>617330.0199999999</v>
      </c>
      <c r="V448" s="115"/>
    </row>
    <row r="449" spans="2:22" ht="15" x14ac:dyDescent="0.25">
      <c r="B449" s="113"/>
      <c r="C449" s="161" t="s">
        <v>520</v>
      </c>
      <c r="D449" s="118" t="s">
        <v>521</v>
      </c>
      <c r="E449" s="119">
        <v>0</v>
      </c>
      <c r="F449" s="119">
        <v>0</v>
      </c>
      <c r="G449" s="119">
        <v>0</v>
      </c>
      <c r="H449" s="119">
        <v>0</v>
      </c>
      <c r="I449" s="119">
        <v>0</v>
      </c>
      <c r="J449" s="119">
        <v>0</v>
      </c>
      <c r="K449" s="119">
        <v>0</v>
      </c>
      <c r="L449" s="119">
        <v>370882.66</v>
      </c>
      <c r="M449" s="119">
        <v>370882.66</v>
      </c>
      <c r="N449" s="119">
        <v>370882.66</v>
      </c>
      <c r="O449" s="119">
        <v>370882.66</v>
      </c>
      <c r="P449" s="119">
        <v>370882.64</v>
      </c>
      <c r="Q449" s="119">
        <f t="shared" si="8"/>
        <v>1854413.2799999998</v>
      </c>
      <c r="R449" s="115"/>
      <c r="S449" s="116"/>
      <c r="T449" s="113"/>
      <c r="U449" s="119">
        <f>IF($E$5=Master!$D$4,E449,
IF($F$5=Master!$D$4,SUM(E449:F449),
IF($G$5=Master!$D$4,SUM(E449:G449),
IF($H$5=Master!$D$4,SUM(E449:H449),
IF($I$5=Master!$D$4,SUM(E449:I449),
IF($J$5=Master!$D$4,SUM(E449:J449),
IF($K$5=Master!$D$4,SUM(E449:K449),
IF($L$5=Master!$D$4,SUM(E449:L449),
IF($M$5=Master!$D$4,SUM(E449:M449),
IF($N$5=Master!$D$4,SUM(E449:N449),
IF($O$5=Master!$D$4,SUM(E449:O449),
IF($P$5=Master!$D$4,SUM(E449:P449),0))))))))))))</f>
        <v>1483530.64</v>
      </c>
      <c r="V449" s="115"/>
    </row>
    <row r="450" spans="2:22" ht="15" x14ac:dyDescent="0.25">
      <c r="B450" s="113"/>
      <c r="C450" s="161" t="s">
        <v>172</v>
      </c>
      <c r="D450" s="118" t="s">
        <v>393</v>
      </c>
      <c r="E450" s="119">
        <v>12173.449999999999</v>
      </c>
      <c r="F450" s="119">
        <v>12282.77</v>
      </c>
      <c r="G450" s="119">
        <v>13543.589999999998</v>
      </c>
      <c r="H450" s="119">
        <v>13021.79</v>
      </c>
      <c r="I450" s="119">
        <v>12860.010000000002</v>
      </c>
      <c r="J450" s="119">
        <v>13013.019999999999</v>
      </c>
      <c r="K450" s="119">
        <v>12973.380000000001</v>
      </c>
      <c r="L450" s="119">
        <v>13487.100000000002</v>
      </c>
      <c r="M450" s="119">
        <v>8918.2700000000023</v>
      </c>
      <c r="N450" s="119">
        <v>17203.060000000001</v>
      </c>
      <c r="O450" s="119">
        <v>17203.060000000001</v>
      </c>
      <c r="P450" s="119">
        <v>17203.11</v>
      </c>
      <c r="Q450" s="119">
        <f t="shared" si="8"/>
        <v>163882.61000000004</v>
      </c>
      <c r="R450" s="115"/>
      <c r="S450" s="116"/>
      <c r="T450" s="113"/>
      <c r="U450" s="119">
        <f>IF($E$5=Master!$D$4,E450,
IF($F$5=Master!$D$4,SUM(E450:F450),
IF($G$5=Master!$D$4,SUM(E450:G450),
IF($H$5=Master!$D$4,SUM(E450:H450),
IF($I$5=Master!$D$4,SUM(E450:I450),
IF($J$5=Master!$D$4,SUM(E450:J450),
IF($K$5=Master!$D$4,SUM(E450:K450),
IF($L$5=Master!$D$4,SUM(E450:L450),
IF($M$5=Master!$D$4,SUM(E450:M450),
IF($N$5=Master!$D$4,SUM(E450:N450),
IF($O$5=Master!$D$4,SUM(E450:O450),
IF($P$5=Master!$D$4,SUM(E450:P450),0))))))))))))</f>
        <v>146679.50000000003</v>
      </c>
      <c r="V450" s="115"/>
    </row>
    <row r="451" spans="2:22" ht="15" x14ac:dyDescent="0.25">
      <c r="B451" s="113"/>
      <c r="C451" s="161" t="s">
        <v>173</v>
      </c>
      <c r="D451" s="118" t="s">
        <v>394</v>
      </c>
      <c r="E451" s="119">
        <v>337.95</v>
      </c>
      <c r="F451" s="119">
        <v>337.95</v>
      </c>
      <c r="G451" s="119">
        <v>4941.01</v>
      </c>
      <c r="H451" s="119">
        <v>2146.39</v>
      </c>
      <c r="I451" s="119">
        <v>2090.77</v>
      </c>
      <c r="J451" s="119">
        <v>2646.9</v>
      </c>
      <c r="K451" s="119">
        <v>1207.1500000000001</v>
      </c>
      <c r="L451" s="119">
        <v>727646.22999999986</v>
      </c>
      <c r="M451" s="119">
        <v>727646.22999999986</v>
      </c>
      <c r="N451" s="119">
        <v>727646.22999999986</v>
      </c>
      <c r="O451" s="119">
        <v>727646.22999999986</v>
      </c>
      <c r="P451" s="119">
        <v>727646.19999999984</v>
      </c>
      <c r="Q451" s="119">
        <f t="shared" si="8"/>
        <v>3651939.2399999993</v>
      </c>
      <c r="R451" s="115"/>
      <c r="S451" s="116"/>
      <c r="T451" s="113"/>
      <c r="U451" s="119">
        <f>IF($E$5=Master!$D$4,E451,
IF($F$5=Master!$D$4,SUM(E451:F451),
IF($G$5=Master!$D$4,SUM(E451:G451),
IF($H$5=Master!$D$4,SUM(E451:H451),
IF($I$5=Master!$D$4,SUM(E451:I451),
IF($J$5=Master!$D$4,SUM(E451:J451),
IF($K$5=Master!$D$4,SUM(E451:K451),
IF($L$5=Master!$D$4,SUM(E451:L451),
IF($M$5=Master!$D$4,SUM(E451:M451),
IF($N$5=Master!$D$4,SUM(E451:N451),
IF($O$5=Master!$D$4,SUM(E451:O451),
IF($P$5=Master!$D$4,SUM(E451:P451),0))))))))))))</f>
        <v>2924293.0399999996</v>
      </c>
      <c r="V451" s="115"/>
    </row>
    <row r="452" spans="2:22" ht="25.5" x14ac:dyDescent="0.25">
      <c r="B452" s="113"/>
      <c r="C452" s="161" t="s">
        <v>174</v>
      </c>
      <c r="D452" s="118" t="s">
        <v>395</v>
      </c>
      <c r="E452" s="119">
        <v>0</v>
      </c>
      <c r="F452" s="119">
        <v>0</v>
      </c>
      <c r="G452" s="119">
        <v>6080.49</v>
      </c>
      <c r="H452" s="119">
        <v>2018.5900000000001</v>
      </c>
      <c r="I452" s="119">
        <v>2180.5</v>
      </c>
      <c r="J452" s="119">
        <v>3734.57</v>
      </c>
      <c r="K452" s="119">
        <v>2223.2400000000002</v>
      </c>
      <c r="L452" s="119">
        <v>5889.66</v>
      </c>
      <c r="M452" s="119">
        <v>5889.66</v>
      </c>
      <c r="N452" s="119">
        <v>5889.66</v>
      </c>
      <c r="O452" s="119">
        <v>5889.66</v>
      </c>
      <c r="P452" s="119">
        <v>5889.67</v>
      </c>
      <c r="Q452" s="119">
        <f t="shared" si="8"/>
        <v>45685.7</v>
      </c>
      <c r="R452" s="115"/>
      <c r="S452" s="116"/>
      <c r="T452" s="113"/>
      <c r="U452" s="119">
        <f>IF($E$5=Master!$D$4,E452,
IF($F$5=Master!$D$4,SUM(E452:F452),
IF($G$5=Master!$D$4,SUM(E452:G452),
IF($H$5=Master!$D$4,SUM(E452:H452),
IF($I$5=Master!$D$4,SUM(E452:I452),
IF($J$5=Master!$D$4,SUM(E452:J452),
IF($K$5=Master!$D$4,SUM(E452:K452),
IF($L$5=Master!$D$4,SUM(E452:L452),
IF($M$5=Master!$D$4,SUM(E452:M452),
IF($N$5=Master!$D$4,SUM(E452:N452),
IF($O$5=Master!$D$4,SUM(E452:O452),
IF($P$5=Master!$D$4,SUM(E452:P452),0))))))))))))</f>
        <v>39796.03</v>
      </c>
      <c r="V452" s="115"/>
    </row>
    <row r="453" spans="2:22" ht="15" x14ac:dyDescent="0.25">
      <c r="B453" s="113"/>
      <c r="C453" s="161" t="s">
        <v>569</v>
      </c>
      <c r="D453" s="118" t="s">
        <v>597</v>
      </c>
      <c r="E453" s="119">
        <v>0</v>
      </c>
      <c r="F453" s="119">
        <v>0</v>
      </c>
      <c r="G453" s="119">
        <v>0</v>
      </c>
      <c r="H453" s="119">
        <v>0</v>
      </c>
      <c r="I453" s="119">
        <v>0</v>
      </c>
      <c r="J453" s="119">
        <v>0</v>
      </c>
      <c r="K453" s="119">
        <v>0</v>
      </c>
      <c r="L453" s="119">
        <v>0</v>
      </c>
      <c r="M453" s="119">
        <v>0</v>
      </c>
      <c r="N453" s="119">
        <v>0</v>
      </c>
      <c r="O453" s="119">
        <v>0</v>
      </c>
      <c r="P453" s="119">
        <v>0</v>
      </c>
      <c r="Q453" s="119">
        <f t="shared" si="8"/>
        <v>0</v>
      </c>
      <c r="R453" s="115"/>
      <c r="S453" s="116"/>
      <c r="T453" s="113"/>
      <c r="U453" s="119">
        <f>IF($E$5=Master!$D$4,E453,
IF($F$5=Master!$D$4,SUM(E453:F453),
IF($G$5=Master!$D$4,SUM(E453:G453),
IF($H$5=Master!$D$4,SUM(E453:H453),
IF($I$5=Master!$D$4,SUM(E453:I453),
IF($J$5=Master!$D$4,SUM(E453:J453),
IF($K$5=Master!$D$4,SUM(E453:K453),
IF($L$5=Master!$D$4,SUM(E453:L453),
IF($M$5=Master!$D$4,SUM(E453:M453),
IF($N$5=Master!$D$4,SUM(E453:N453),
IF($O$5=Master!$D$4,SUM(E453:O453),
IF($P$5=Master!$D$4,SUM(E453:P453),0))))))))))))</f>
        <v>0</v>
      </c>
      <c r="V453" s="115"/>
    </row>
    <row r="454" spans="2:22" ht="15" x14ac:dyDescent="0.25">
      <c r="B454" s="113"/>
      <c r="C454" s="161" t="s">
        <v>175</v>
      </c>
      <c r="D454" s="118" t="s">
        <v>396</v>
      </c>
      <c r="E454" s="119">
        <v>8190.61</v>
      </c>
      <c r="F454" s="119">
        <v>8175.0199999999995</v>
      </c>
      <c r="G454" s="119">
        <v>19948.41</v>
      </c>
      <c r="H454" s="119">
        <v>38820.699999999997</v>
      </c>
      <c r="I454" s="119">
        <v>39567.14</v>
      </c>
      <c r="J454" s="119">
        <v>36090.86</v>
      </c>
      <c r="K454" s="119">
        <v>12344.939999999999</v>
      </c>
      <c r="L454" s="119">
        <v>130629.56</v>
      </c>
      <c r="M454" s="119">
        <v>130629.56</v>
      </c>
      <c r="N454" s="119">
        <v>130629.56</v>
      </c>
      <c r="O454" s="119">
        <v>130591.05</v>
      </c>
      <c r="P454" s="119">
        <v>120672.19</v>
      </c>
      <c r="Q454" s="119">
        <f t="shared" si="8"/>
        <v>806289.60000000009</v>
      </c>
      <c r="R454" s="115"/>
      <c r="S454" s="116"/>
      <c r="T454" s="113"/>
      <c r="U454" s="119">
        <f>IF($E$5=Master!$D$4,E454,
IF($F$5=Master!$D$4,SUM(E454:F454),
IF($G$5=Master!$D$4,SUM(E454:G454),
IF($H$5=Master!$D$4,SUM(E454:H454),
IF($I$5=Master!$D$4,SUM(E454:I454),
IF($J$5=Master!$D$4,SUM(E454:J454),
IF($K$5=Master!$D$4,SUM(E454:K454),
IF($L$5=Master!$D$4,SUM(E454:L454),
IF($M$5=Master!$D$4,SUM(E454:M454),
IF($N$5=Master!$D$4,SUM(E454:N454),
IF($O$5=Master!$D$4,SUM(E454:O454),
IF($P$5=Master!$D$4,SUM(E454:P454),0))))))))))))</f>
        <v>685617.41</v>
      </c>
      <c r="V454" s="115"/>
    </row>
    <row r="455" spans="2:22" ht="25.5" x14ac:dyDescent="0.25">
      <c r="B455" s="113"/>
      <c r="C455" s="161" t="s">
        <v>176</v>
      </c>
      <c r="D455" s="118" t="s">
        <v>397</v>
      </c>
      <c r="E455" s="119">
        <v>0</v>
      </c>
      <c r="F455" s="119">
        <v>0</v>
      </c>
      <c r="G455" s="119">
        <v>0</v>
      </c>
      <c r="H455" s="119">
        <v>0</v>
      </c>
      <c r="I455" s="119">
        <v>0</v>
      </c>
      <c r="J455" s="119">
        <v>3850000</v>
      </c>
      <c r="K455" s="119">
        <v>100000</v>
      </c>
      <c r="L455" s="119">
        <v>120000</v>
      </c>
      <c r="M455" s="119">
        <v>120000</v>
      </c>
      <c r="N455" s="119">
        <v>120000</v>
      </c>
      <c r="O455" s="119">
        <v>120000</v>
      </c>
      <c r="P455" s="119">
        <v>120000</v>
      </c>
      <c r="Q455" s="119">
        <f t="shared" si="8"/>
        <v>4550000</v>
      </c>
      <c r="R455" s="115"/>
      <c r="S455" s="116"/>
      <c r="T455" s="113"/>
      <c r="U455" s="119">
        <f>IF($E$5=Master!$D$4,E455,
IF($F$5=Master!$D$4,SUM(E455:F455),
IF($G$5=Master!$D$4,SUM(E455:G455),
IF($H$5=Master!$D$4,SUM(E455:H455),
IF($I$5=Master!$D$4,SUM(E455:I455),
IF($J$5=Master!$D$4,SUM(E455:J455),
IF($K$5=Master!$D$4,SUM(E455:K455),
IF($L$5=Master!$D$4,SUM(E455:L455),
IF($M$5=Master!$D$4,SUM(E455:M455),
IF($N$5=Master!$D$4,SUM(E455:N455),
IF($O$5=Master!$D$4,SUM(E455:O455),
IF($P$5=Master!$D$4,SUM(E455:P455),0))))))))))))</f>
        <v>4430000</v>
      </c>
      <c r="V455" s="115"/>
    </row>
    <row r="456" spans="2:22" ht="15" x14ac:dyDescent="0.25">
      <c r="B456" s="113"/>
      <c r="C456" s="161" t="s">
        <v>177</v>
      </c>
      <c r="D456" s="118" t="s">
        <v>398</v>
      </c>
      <c r="E456" s="119">
        <v>12233.15</v>
      </c>
      <c r="F456" s="119">
        <v>12113.13</v>
      </c>
      <c r="G456" s="119">
        <v>15852.35</v>
      </c>
      <c r="H456" s="119">
        <v>14396.810000000001</v>
      </c>
      <c r="I456" s="119">
        <v>16294.980000000001</v>
      </c>
      <c r="J456" s="119">
        <v>15732.669999999998</v>
      </c>
      <c r="K456" s="119">
        <v>14882.320000000002</v>
      </c>
      <c r="L456" s="119">
        <v>39691.019999999997</v>
      </c>
      <c r="M456" s="119">
        <v>28390.240000000002</v>
      </c>
      <c r="N456" s="119">
        <v>39856.67</v>
      </c>
      <c r="O456" s="119">
        <v>40165.069999999992</v>
      </c>
      <c r="P456" s="119">
        <v>40165.06</v>
      </c>
      <c r="Q456" s="119">
        <f t="shared" si="8"/>
        <v>289773.46999999997</v>
      </c>
      <c r="R456" s="115"/>
      <c r="S456" s="116"/>
      <c r="T456" s="113"/>
      <c r="U456" s="119">
        <f>IF($E$5=Master!$D$4,E456,
IF($F$5=Master!$D$4,SUM(E456:F456),
IF($G$5=Master!$D$4,SUM(E456:G456),
IF($H$5=Master!$D$4,SUM(E456:H456),
IF($I$5=Master!$D$4,SUM(E456:I456),
IF($J$5=Master!$D$4,SUM(E456:J456),
IF($K$5=Master!$D$4,SUM(E456:K456),
IF($L$5=Master!$D$4,SUM(E456:L456),
IF($M$5=Master!$D$4,SUM(E456:M456),
IF($N$5=Master!$D$4,SUM(E456:N456),
IF($O$5=Master!$D$4,SUM(E456:O456),
IF($P$5=Master!$D$4,SUM(E456:P456),0))))))))))))</f>
        <v>249608.40999999997</v>
      </c>
      <c r="V456" s="115"/>
    </row>
    <row r="457" spans="2:22" ht="15" x14ac:dyDescent="0.25">
      <c r="B457" s="113"/>
      <c r="C457" s="161" t="s">
        <v>178</v>
      </c>
      <c r="D457" s="118" t="s">
        <v>399</v>
      </c>
      <c r="E457" s="119">
        <v>831.71</v>
      </c>
      <c r="F457" s="119">
        <v>1324.19</v>
      </c>
      <c r="G457" s="119">
        <v>3669.4700000000003</v>
      </c>
      <c r="H457" s="119">
        <v>49599.649999999994</v>
      </c>
      <c r="I457" s="119">
        <v>2207.5700000000002</v>
      </c>
      <c r="J457" s="119">
        <v>9521.75</v>
      </c>
      <c r="K457" s="119">
        <v>2986.1099999999997</v>
      </c>
      <c r="L457" s="119">
        <v>184241.91</v>
      </c>
      <c r="M457" s="119">
        <v>184241.91</v>
      </c>
      <c r="N457" s="119">
        <v>184241.91</v>
      </c>
      <c r="O457" s="119">
        <v>184241.91</v>
      </c>
      <c r="P457" s="119">
        <v>111078.31</v>
      </c>
      <c r="Q457" s="119">
        <f t="shared" si="8"/>
        <v>918186.40000000014</v>
      </c>
      <c r="R457" s="115"/>
      <c r="S457" s="116"/>
      <c r="T457" s="113"/>
      <c r="U457" s="119">
        <f>IF($E$5=Master!$D$4,E457,
IF($F$5=Master!$D$4,SUM(E457:F457),
IF($G$5=Master!$D$4,SUM(E457:G457),
IF($H$5=Master!$D$4,SUM(E457:H457),
IF($I$5=Master!$D$4,SUM(E457:I457),
IF($J$5=Master!$D$4,SUM(E457:J457),
IF($K$5=Master!$D$4,SUM(E457:K457),
IF($L$5=Master!$D$4,SUM(E457:L457),
IF($M$5=Master!$D$4,SUM(E457:M457),
IF($N$5=Master!$D$4,SUM(E457:N457),
IF($O$5=Master!$D$4,SUM(E457:O457),
IF($P$5=Master!$D$4,SUM(E457:P457),0))))))))))))</f>
        <v>807108.09000000008</v>
      </c>
      <c r="V457" s="115"/>
    </row>
    <row r="458" spans="2:22" ht="25.5" x14ac:dyDescent="0.25">
      <c r="B458" s="113"/>
      <c r="C458" s="161" t="s">
        <v>570</v>
      </c>
      <c r="D458" s="118" t="s">
        <v>598</v>
      </c>
      <c r="E458" s="119">
        <v>0</v>
      </c>
      <c r="F458" s="119">
        <v>0</v>
      </c>
      <c r="G458" s="119">
        <v>0</v>
      </c>
      <c r="H458" s="119">
        <v>0</v>
      </c>
      <c r="I458" s="119">
        <v>0</v>
      </c>
      <c r="J458" s="119">
        <v>0</v>
      </c>
      <c r="K458" s="119">
        <v>0</v>
      </c>
      <c r="L458" s="119">
        <v>0</v>
      </c>
      <c r="M458" s="119">
        <v>0</v>
      </c>
      <c r="N458" s="119">
        <v>0</v>
      </c>
      <c r="O458" s="119">
        <v>0</v>
      </c>
      <c r="P458" s="119">
        <v>0</v>
      </c>
      <c r="Q458" s="119">
        <f t="shared" si="8"/>
        <v>0</v>
      </c>
      <c r="R458" s="115"/>
      <c r="S458" s="116"/>
      <c r="T458" s="113"/>
      <c r="U458" s="119">
        <f>IF($E$5=Master!$D$4,E458,
IF($F$5=Master!$D$4,SUM(E458:F458),
IF($G$5=Master!$D$4,SUM(E458:G458),
IF($H$5=Master!$D$4,SUM(E458:H458),
IF($I$5=Master!$D$4,SUM(E458:I458),
IF($J$5=Master!$D$4,SUM(E458:J458),
IF($K$5=Master!$D$4,SUM(E458:K458),
IF($L$5=Master!$D$4,SUM(E458:L458),
IF($M$5=Master!$D$4,SUM(E458:M458),
IF($N$5=Master!$D$4,SUM(E458:N458),
IF($O$5=Master!$D$4,SUM(E458:O458),
IF($P$5=Master!$D$4,SUM(E458:P458),0))))))))))))</f>
        <v>0</v>
      </c>
      <c r="V458" s="115"/>
    </row>
    <row r="459" spans="2:22" ht="15" x14ac:dyDescent="0.25">
      <c r="B459" s="113"/>
      <c r="C459" s="161" t="s">
        <v>501</v>
      </c>
      <c r="D459" s="118" t="s">
        <v>502</v>
      </c>
      <c r="E459" s="119">
        <v>40502.1</v>
      </c>
      <c r="F459" s="119">
        <v>40946.839999999997</v>
      </c>
      <c r="G459" s="119">
        <v>109628.85</v>
      </c>
      <c r="H459" s="119">
        <v>85222.169999999984</v>
      </c>
      <c r="I459" s="119">
        <v>54412.17</v>
      </c>
      <c r="J459" s="119">
        <v>101512.4</v>
      </c>
      <c r="K459" s="119">
        <v>104649.12</v>
      </c>
      <c r="L459" s="119">
        <v>116397.54000000002</v>
      </c>
      <c r="M459" s="119">
        <v>85418.55</v>
      </c>
      <c r="N459" s="119">
        <v>102950.77000000002</v>
      </c>
      <c r="O459" s="119">
        <v>112044.65000000002</v>
      </c>
      <c r="P459" s="119">
        <v>111236.06999999999</v>
      </c>
      <c r="Q459" s="119">
        <f t="shared" si="8"/>
        <v>1064921.23</v>
      </c>
      <c r="R459" s="115"/>
      <c r="S459" s="116"/>
      <c r="T459" s="113"/>
      <c r="U459" s="119">
        <f>IF($E$5=Master!$D$4,E459,
IF($F$5=Master!$D$4,SUM(E459:F459),
IF($G$5=Master!$D$4,SUM(E459:G459),
IF($H$5=Master!$D$4,SUM(E459:H459),
IF($I$5=Master!$D$4,SUM(E459:I459),
IF($J$5=Master!$D$4,SUM(E459:J459),
IF($K$5=Master!$D$4,SUM(E459:K459),
IF($L$5=Master!$D$4,SUM(E459:L459),
IF($M$5=Master!$D$4,SUM(E459:M459),
IF($N$5=Master!$D$4,SUM(E459:N459),
IF($O$5=Master!$D$4,SUM(E459:O459),
IF($P$5=Master!$D$4,SUM(E459:P459),0))))))))))))</f>
        <v>953685.16</v>
      </c>
      <c r="V459" s="115"/>
    </row>
    <row r="460" spans="2:22" ht="15" x14ac:dyDescent="0.25">
      <c r="B460" s="113"/>
      <c r="C460" s="161" t="s">
        <v>571</v>
      </c>
      <c r="D460" s="118" t="s">
        <v>599</v>
      </c>
      <c r="E460" s="119">
        <v>0</v>
      </c>
      <c r="F460" s="119">
        <v>0</v>
      </c>
      <c r="G460" s="119">
        <v>0</v>
      </c>
      <c r="H460" s="119">
        <v>0</v>
      </c>
      <c r="I460" s="119">
        <v>0</v>
      </c>
      <c r="J460" s="119">
        <v>0</v>
      </c>
      <c r="K460" s="119">
        <v>0</v>
      </c>
      <c r="L460" s="119">
        <v>0</v>
      </c>
      <c r="M460" s="119">
        <v>0</v>
      </c>
      <c r="N460" s="119">
        <v>0</v>
      </c>
      <c r="O460" s="119">
        <v>0</v>
      </c>
      <c r="P460" s="119">
        <v>0</v>
      </c>
      <c r="Q460" s="119">
        <f t="shared" si="8"/>
        <v>0</v>
      </c>
      <c r="R460" s="115"/>
      <c r="S460" s="116"/>
      <c r="T460" s="113"/>
      <c r="U460" s="119">
        <f>IF($E$5=Master!$D$4,E460,
IF($F$5=Master!$D$4,SUM(E460:F460),
IF($G$5=Master!$D$4,SUM(E460:G460),
IF($H$5=Master!$D$4,SUM(E460:H460),
IF($I$5=Master!$D$4,SUM(E460:I460),
IF($J$5=Master!$D$4,SUM(E460:J460),
IF($K$5=Master!$D$4,SUM(E460:K460),
IF($L$5=Master!$D$4,SUM(E460:L460),
IF($M$5=Master!$D$4,SUM(E460:M460),
IF($N$5=Master!$D$4,SUM(E460:N460),
IF($O$5=Master!$D$4,SUM(E460:O460),
IF($P$5=Master!$D$4,SUM(E460:P460),0))))))))))))</f>
        <v>0</v>
      </c>
      <c r="V460" s="115"/>
    </row>
    <row r="461" spans="2:22" ht="25.5" x14ac:dyDescent="0.25">
      <c r="B461" s="113"/>
      <c r="C461" s="161" t="s">
        <v>572</v>
      </c>
      <c r="D461" s="118" t="s">
        <v>600</v>
      </c>
      <c r="E461" s="119">
        <v>0</v>
      </c>
      <c r="F461" s="119">
        <v>0</v>
      </c>
      <c r="G461" s="119">
        <v>0</v>
      </c>
      <c r="H461" s="119">
        <v>0</v>
      </c>
      <c r="I461" s="119">
        <v>0</v>
      </c>
      <c r="J461" s="119">
        <v>0</v>
      </c>
      <c r="K461" s="119">
        <v>0</v>
      </c>
      <c r="L461" s="119">
        <v>0</v>
      </c>
      <c r="M461" s="119">
        <v>0</v>
      </c>
      <c r="N461" s="119">
        <v>0</v>
      </c>
      <c r="O461" s="119">
        <v>0</v>
      </c>
      <c r="P461" s="119">
        <v>0</v>
      </c>
      <c r="Q461" s="119">
        <f t="shared" si="8"/>
        <v>0</v>
      </c>
      <c r="R461" s="115"/>
      <c r="S461" s="116"/>
      <c r="T461" s="113"/>
      <c r="U461" s="119">
        <f>IF($E$5=Master!$D$4,E461,
IF($F$5=Master!$D$4,SUM(E461:F461),
IF($G$5=Master!$D$4,SUM(E461:G461),
IF($H$5=Master!$D$4,SUM(E461:H461),
IF($I$5=Master!$D$4,SUM(E461:I461),
IF($J$5=Master!$D$4,SUM(E461:J461),
IF($K$5=Master!$D$4,SUM(E461:K461),
IF($L$5=Master!$D$4,SUM(E461:L461),
IF($M$5=Master!$D$4,SUM(E461:M461),
IF($N$5=Master!$D$4,SUM(E461:N461),
IF($O$5=Master!$D$4,SUM(E461:O461),
IF($P$5=Master!$D$4,SUM(E461:P461),0))))))))))))</f>
        <v>0</v>
      </c>
      <c r="V461" s="115"/>
    </row>
    <row r="462" spans="2:22" ht="15" x14ac:dyDescent="0.25">
      <c r="B462" s="113"/>
      <c r="C462" s="161" t="s">
        <v>573</v>
      </c>
      <c r="D462" s="118" t="s">
        <v>601</v>
      </c>
      <c r="E462" s="119">
        <v>0</v>
      </c>
      <c r="F462" s="119">
        <v>0</v>
      </c>
      <c r="G462" s="119">
        <v>0</v>
      </c>
      <c r="H462" s="119">
        <v>0</v>
      </c>
      <c r="I462" s="119">
        <v>0</v>
      </c>
      <c r="J462" s="119">
        <v>0</v>
      </c>
      <c r="K462" s="119">
        <v>0</v>
      </c>
      <c r="L462" s="119">
        <v>183042.85</v>
      </c>
      <c r="M462" s="119">
        <v>178020.00000000003</v>
      </c>
      <c r="N462" s="119">
        <v>177704.74000000002</v>
      </c>
      <c r="O462" s="119">
        <v>177354.50000000003</v>
      </c>
      <c r="P462" s="119">
        <v>171635.81000000008</v>
      </c>
      <c r="Q462" s="119">
        <f t="shared" si="8"/>
        <v>887757.90000000014</v>
      </c>
      <c r="R462" s="115"/>
      <c r="S462" s="116"/>
      <c r="T462" s="113"/>
      <c r="U462" s="119">
        <f>IF($E$5=Master!$D$4,E462,
IF($F$5=Master!$D$4,SUM(E462:F462),
IF($G$5=Master!$D$4,SUM(E462:G462),
IF($H$5=Master!$D$4,SUM(E462:H462),
IF($I$5=Master!$D$4,SUM(E462:I462),
IF($J$5=Master!$D$4,SUM(E462:J462),
IF($K$5=Master!$D$4,SUM(E462:K462),
IF($L$5=Master!$D$4,SUM(E462:L462),
IF($M$5=Master!$D$4,SUM(E462:M462),
IF($N$5=Master!$D$4,SUM(E462:N462),
IF($O$5=Master!$D$4,SUM(E462:O462),
IF($P$5=Master!$D$4,SUM(E462:P462),0))))))))))))</f>
        <v>716122.09000000008</v>
      </c>
      <c r="V462" s="115"/>
    </row>
    <row r="463" spans="2:22" ht="15" x14ac:dyDescent="0.25">
      <c r="B463" s="113"/>
      <c r="C463" s="161" t="s">
        <v>536</v>
      </c>
      <c r="D463" s="118" t="s">
        <v>537</v>
      </c>
      <c r="E463" s="119">
        <v>12182.079999999998</v>
      </c>
      <c r="F463" s="119">
        <v>12427.76</v>
      </c>
      <c r="G463" s="119">
        <v>32766.85</v>
      </c>
      <c r="H463" s="119">
        <v>18369.769999999997</v>
      </c>
      <c r="I463" s="119">
        <v>22801.989999999998</v>
      </c>
      <c r="J463" s="119">
        <v>22002.14</v>
      </c>
      <c r="K463" s="119">
        <v>36669.199999999997</v>
      </c>
      <c r="L463" s="119">
        <v>54518.359999999986</v>
      </c>
      <c r="M463" s="119">
        <v>58992.39999999998</v>
      </c>
      <c r="N463" s="119">
        <v>50960.539999999979</v>
      </c>
      <c r="O463" s="119">
        <v>49880.639999999978</v>
      </c>
      <c r="P463" s="119">
        <v>52854.969999999987</v>
      </c>
      <c r="Q463" s="119">
        <f t="shared" si="8"/>
        <v>424426.69999999984</v>
      </c>
      <c r="R463" s="115"/>
      <c r="S463" s="116"/>
      <c r="T463" s="113"/>
      <c r="U463" s="119">
        <f>IF($E$5=Master!$D$4,E463,
IF($F$5=Master!$D$4,SUM(E463:F463),
IF($G$5=Master!$D$4,SUM(E463:G463),
IF($H$5=Master!$D$4,SUM(E463:H463),
IF($I$5=Master!$D$4,SUM(E463:I463),
IF($J$5=Master!$D$4,SUM(E463:J463),
IF($K$5=Master!$D$4,SUM(E463:K463),
IF($L$5=Master!$D$4,SUM(E463:L463),
IF($M$5=Master!$D$4,SUM(E463:M463),
IF($N$5=Master!$D$4,SUM(E463:N463),
IF($O$5=Master!$D$4,SUM(E463:O463),
IF($P$5=Master!$D$4,SUM(E463:P463),0))))))))))))</f>
        <v>371571.72999999986</v>
      </c>
      <c r="V463" s="115"/>
    </row>
    <row r="464" spans="2:22" ht="15" x14ac:dyDescent="0.25">
      <c r="B464" s="113"/>
      <c r="C464" s="161" t="s">
        <v>538</v>
      </c>
      <c r="D464" s="118" t="s">
        <v>539</v>
      </c>
      <c r="E464" s="119">
        <v>9684.67</v>
      </c>
      <c r="F464" s="119">
        <v>9741.86</v>
      </c>
      <c r="G464" s="119">
        <v>10535.48</v>
      </c>
      <c r="H464" s="119">
        <v>10751.390000000001</v>
      </c>
      <c r="I464" s="119">
        <v>563620.86</v>
      </c>
      <c r="J464" s="119">
        <v>11267.699999999999</v>
      </c>
      <c r="K464" s="119">
        <v>10768.749999999998</v>
      </c>
      <c r="L464" s="119">
        <v>185173.09000000017</v>
      </c>
      <c r="M464" s="119">
        <v>185150.66000000015</v>
      </c>
      <c r="N464" s="119">
        <v>185150.66000000015</v>
      </c>
      <c r="O464" s="119">
        <v>185150.66000000015</v>
      </c>
      <c r="P464" s="119">
        <v>185128.28000000014</v>
      </c>
      <c r="Q464" s="119">
        <f t="shared" si="8"/>
        <v>1552124.060000001</v>
      </c>
      <c r="R464" s="115"/>
      <c r="S464" s="116"/>
      <c r="T464" s="113"/>
      <c r="U464" s="119">
        <f>IF($E$5=Master!$D$4,E464,
IF($F$5=Master!$D$4,SUM(E464:F464),
IF($G$5=Master!$D$4,SUM(E464:G464),
IF($H$5=Master!$D$4,SUM(E464:H464),
IF($I$5=Master!$D$4,SUM(E464:I464),
IF($J$5=Master!$D$4,SUM(E464:J464),
IF($K$5=Master!$D$4,SUM(E464:K464),
IF($L$5=Master!$D$4,SUM(E464:L464),
IF($M$5=Master!$D$4,SUM(E464:M464),
IF($N$5=Master!$D$4,SUM(E464:N464),
IF($O$5=Master!$D$4,SUM(E464:O464),
IF($P$5=Master!$D$4,SUM(E464:P464),0))))))))))))</f>
        <v>1366995.7800000007</v>
      </c>
      <c r="V464" s="115"/>
    </row>
    <row r="465" spans="2:22" ht="15" x14ac:dyDescent="0.25">
      <c r="B465" s="113"/>
      <c r="C465" s="161" t="s">
        <v>540</v>
      </c>
      <c r="D465" s="118" t="s">
        <v>541</v>
      </c>
      <c r="E465" s="119">
        <v>17983.84</v>
      </c>
      <c r="F465" s="119">
        <v>18398.66</v>
      </c>
      <c r="G465" s="119">
        <v>21547.58</v>
      </c>
      <c r="H465" s="119">
        <v>14122.900000000001</v>
      </c>
      <c r="I465" s="119">
        <v>14143.48</v>
      </c>
      <c r="J465" s="119">
        <v>11655.649999999998</v>
      </c>
      <c r="K465" s="119">
        <v>8856.67</v>
      </c>
      <c r="L465" s="119">
        <v>0</v>
      </c>
      <c r="M465" s="119">
        <v>0</v>
      </c>
      <c r="N465" s="119">
        <v>0</v>
      </c>
      <c r="O465" s="119">
        <v>0</v>
      </c>
      <c r="P465" s="119">
        <v>0</v>
      </c>
      <c r="Q465" s="119">
        <f t="shared" si="8"/>
        <v>106708.78</v>
      </c>
      <c r="R465" s="115"/>
      <c r="S465" s="116"/>
      <c r="T465" s="113"/>
      <c r="U465" s="119">
        <f>IF($E$5=Master!$D$4,E465,
IF($F$5=Master!$D$4,SUM(E465:F465),
IF($G$5=Master!$D$4,SUM(E465:G465),
IF($H$5=Master!$D$4,SUM(E465:H465),
IF($I$5=Master!$D$4,SUM(E465:I465),
IF($J$5=Master!$D$4,SUM(E465:J465),
IF($K$5=Master!$D$4,SUM(E465:K465),
IF($L$5=Master!$D$4,SUM(E465:L465),
IF($M$5=Master!$D$4,SUM(E465:M465),
IF($N$5=Master!$D$4,SUM(E465:N465),
IF($O$5=Master!$D$4,SUM(E465:O465),
IF($P$5=Master!$D$4,SUM(E465:P465),0))))))))))))</f>
        <v>106708.78</v>
      </c>
      <c r="V465" s="115"/>
    </row>
    <row r="466" spans="2:22" ht="15" x14ac:dyDescent="0.25">
      <c r="B466" s="113"/>
      <c r="C466" s="161" t="s">
        <v>518</v>
      </c>
      <c r="D466" s="118" t="s">
        <v>519</v>
      </c>
      <c r="E466" s="119">
        <v>18028.64</v>
      </c>
      <c r="F466" s="119">
        <v>16464.82</v>
      </c>
      <c r="G466" s="119">
        <v>19819.129999999997</v>
      </c>
      <c r="H466" s="119">
        <v>26642.030000000002</v>
      </c>
      <c r="I466" s="119">
        <v>29947.81</v>
      </c>
      <c r="J466" s="119">
        <v>29280.539999999994</v>
      </c>
      <c r="K466" s="119">
        <v>18918.190000000002</v>
      </c>
      <c r="L466" s="119">
        <v>7845.88</v>
      </c>
      <c r="M466" s="119">
        <v>7845.88</v>
      </c>
      <c r="N466" s="119">
        <v>7845.88</v>
      </c>
      <c r="O466" s="119">
        <v>7845.88</v>
      </c>
      <c r="P466" s="119">
        <v>7845.86</v>
      </c>
      <c r="Q466" s="119">
        <f t="shared" si="8"/>
        <v>198330.53999999998</v>
      </c>
      <c r="R466" s="115"/>
      <c r="S466" s="116"/>
      <c r="T466" s="113"/>
      <c r="U466" s="119">
        <f>IF($E$5=Master!$D$4,E466,
IF($F$5=Master!$D$4,SUM(E466:F466),
IF($G$5=Master!$D$4,SUM(E466:G466),
IF($H$5=Master!$D$4,SUM(E466:H466),
IF($I$5=Master!$D$4,SUM(E466:I466),
IF($J$5=Master!$D$4,SUM(E466:J466),
IF($K$5=Master!$D$4,SUM(E466:K466),
IF($L$5=Master!$D$4,SUM(E466:L466),
IF($M$5=Master!$D$4,SUM(E466:M466),
IF($N$5=Master!$D$4,SUM(E466:N466),
IF($O$5=Master!$D$4,SUM(E466:O466),
IF($P$5=Master!$D$4,SUM(E466:P466),0))))))))))))</f>
        <v>190484.68</v>
      </c>
      <c r="V466" s="115"/>
    </row>
    <row r="467" spans="2:22" ht="25.5" x14ac:dyDescent="0.25">
      <c r="B467" s="113"/>
      <c r="C467" s="161" t="s">
        <v>522</v>
      </c>
      <c r="D467" s="118" t="s">
        <v>523</v>
      </c>
      <c r="E467" s="119">
        <v>36194.969999999994</v>
      </c>
      <c r="F467" s="119">
        <v>36006.39</v>
      </c>
      <c r="G467" s="119">
        <v>41198.630000000005</v>
      </c>
      <c r="H467" s="119">
        <v>518042.19</v>
      </c>
      <c r="I467" s="119">
        <v>50436.72</v>
      </c>
      <c r="J467" s="119">
        <v>33298.61</v>
      </c>
      <c r="K467" s="119">
        <v>87056.76999999999</v>
      </c>
      <c r="L467" s="119">
        <v>278547.38000000006</v>
      </c>
      <c r="M467" s="119">
        <v>370619.95999999996</v>
      </c>
      <c r="N467" s="119">
        <v>290423.96000000002</v>
      </c>
      <c r="O467" s="119">
        <v>289729.82</v>
      </c>
      <c r="P467" s="119">
        <v>194984.12000000002</v>
      </c>
      <c r="Q467" s="119">
        <f t="shared" si="8"/>
        <v>2226539.52</v>
      </c>
      <c r="R467" s="115"/>
      <c r="S467" s="116"/>
      <c r="T467" s="113"/>
      <c r="U467" s="119">
        <f>IF($E$5=Master!$D$4,E467,
IF($F$5=Master!$D$4,SUM(E467:F467),
IF($G$5=Master!$D$4,SUM(E467:G467),
IF($H$5=Master!$D$4,SUM(E467:H467),
IF($I$5=Master!$D$4,SUM(E467:I467),
IF($J$5=Master!$D$4,SUM(E467:J467),
IF($K$5=Master!$D$4,SUM(E467:K467),
IF($L$5=Master!$D$4,SUM(E467:L467),
IF($M$5=Master!$D$4,SUM(E467:M467),
IF($N$5=Master!$D$4,SUM(E467:N467),
IF($O$5=Master!$D$4,SUM(E467:O467),
IF($P$5=Master!$D$4,SUM(E467:P467),0))))))))))))</f>
        <v>2031555.4</v>
      </c>
      <c r="V467" s="115"/>
    </row>
    <row r="468" spans="2:22" ht="15" x14ac:dyDescent="0.25">
      <c r="B468" s="113"/>
      <c r="C468" s="161" t="s">
        <v>542</v>
      </c>
      <c r="D468" s="118" t="s">
        <v>543</v>
      </c>
      <c r="E468" s="119">
        <v>52527.86</v>
      </c>
      <c r="F468" s="119">
        <v>53923.49</v>
      </c>
      <c r="G468" s="119">
        <v>61073.679999999993</v>
      </c>
      <c r="H468" s="119">
        <v>61258.32</v>
      </c>
      <c r="I468" s="119">
        <v>55092.409999999996</v>
      </c>
      <c r="J468" s="119">
        <v>68437.19</v>
      </c>
      <c r="K468" s="119">
        <v>66146.249999999985</v>
      </c>
      <c r="L468" s="119">
        <v>75455.419999999984</v>
      </c>
      <c r="M468" s="119">
        <v>91637.309999999969</v>
      </c>
      <c r="N468" s="119">
        <v>94760.589999999982</v>
      </c>
      <c r="O468" s="119">
        <v>90721.499999999971</v>
      </c>
      <c r="P468" s="119">
        <v>64150.109999999986</v>
      </c>
      <c r="Q468" s="119">
        <f t="shared" si="8"/>
        <v>835184.12999999989</v>
      </c>
      <c r="R468" s="115"/>
      <c r="S468" s="116"/>
      <c r="T468" s="113"/>
      <c r="U468" s="119">
        <f>IF($E$5=Master!$D$4,E468,
IF($F$5=Master!$D$4,SUM(E468:F468),
IF($G$5=Master!$D$4,SUM(E468:G468),
IF($H$5=Master!$D$4,SUM(E468:H468),
IF($I$5=Master!$D$4,SUM(E468:I468),
IF($J$5=Master!$D$4,SUM(E468:J468),
IF($K$5=Master!$D$4,SUM(E468:K468),
IF($L$5=Master!$D$4,SUM(E468:L468),
IF($M$5=Master!$D$4,SUM(E468:M468),
IF($N$5=Master!$D$4,SUM(E468:N468),
IF($O$5=Master!$D$4,SUM(E468:O468),
IF($P$5=Master!$D$4,SUM(E468:P468),0))))))))))))</f>
        <v>771034.0199999999</v>
      </c>
      <c r="V468" s="115"/>
    </row>
    <row r="469" spans="2:22" ht="15" x14ac:dyDescent="0.25">
      <c r="B469" s="113"/>
      <c r="C469" s="161" t="s">
        <v>544</v>
      </c>
      <c r="D469" s="118" t="s">
        <v>545</v>
      </c>
      <c r="E469" s="119">
        <v>53458.94999999999</v>
      </c>
      <c r="F469" s="119">
        <v>62672.139999999992</v>
      </c>
      <c r="G469" s="119">
        <v>694687.6</v>
      </c>
      <c r="H469" s="119">
        <v>54710.610000000008</v>
      </c>
      <c r="I469" s="119">
        <v>71019.75</v>
      </c>
      <c r="J469" s="119">
        <v>59126.32</v>
      </c>
      <c r="K469" s="119">
        <v>73486.560000000012</v>
      </c>
      <c r="L469" s="119">
        <v>88164.89999999998</v>
      </c>
      <c r="M469" s="119">
        <v>83445.469999999987</v>
      </c>
      <c r="N469" s="119">
        <v>83799.719999999987</v>
      </c>
      <c r="O469" s="119">
        <v>82917.569999999978</v>
      </c>
      <c r="P469" s="119">
        <v>72108.239999999991</v>
      </c>
      <c r="Q469" s="119">
        <f t="shared" si="8"/>
        <v>1479597.8299999998</v>
      </c>
      <c r="R469" s="115"/>
      <c r="S469" s="116"/>
      <c r="T469" s="113"/>
      <c r="U469" s="119">
        <f>IF($E$5=Master!$D$4,E469,
IF($F$5=Master!$D$4,SUM(E469:F469),
IF($G$5=Master!$D$4,SUM(E469:G469),
IF($H$5=Master!$D$4,SUM(E469:H469),
IF($I$5=Master!$D$4,SUM(E469:I469),
IF($J$5=Master!$D$4,SUM(E469:J469),
IF($K$5=Master!$D$4,SUM(E469:K469),
IF($L$5=Master!$D$4,SUM(E469:L469),
IF($M$5=Master!$D$4,SUM(E469:M469),
IF($N$5=Master!$D$4,SUM(E469:N469),
IF($O$5=Master!$D$4,SUM(E469:O469),
IF($P$5=Master!$D$4,SUM(E469:P469),0))))))))))))</f>
        <v>1407489.5899999999</v>
      </c>
      <c r="V469" s="115"/>
    </row>
    <row r="470" spans="2:22" ht="15" x14ac:dyDescent="0.25">
      <c r="B470" s="113"/>
      <c r="C470" s="161" t="s">
        <v>179</v>
      </c>
      <c r="D470" s="118" t="s">
        <v>400</v>
      </c>
      <c r="E470" s="119">
        <v>1295460.2199999997</v>
      </c>
      <c r="F470" s="119">
        <v>79008.190000000017</v>
      </c>
      <c r="G470" s="119">
        <v>158949.81999999995</v>
      </c>
      <c r="H470" s="119">
        <v>4179844.2300000004</v>
      </c>
      <c r="I470" s="119">
        <v>1788183.8900000001</v>
      </c>
      <c r="J470" s="119">
        <v>1968330.1499999997</v>
      </c>
      <c r="K470" s="119">
        <v>1961020.02</v>
      </c>
      <c r="L470" s="119">
        <v>4276422.620000001</v>
      </c>
      <c r="M470" s="119">
        <v>4293790.08</v>
      </c>
      <c r="N470" s="119">
        <v>4294490.08</v>
      </c>
      <c r="O470" s="119">
        <v>4294290.08</v>
      </c>
      <c r="P470" s="119">
        <v>4236969.21</v>
      </c>
      <c r="Q470" s="119">
        <f t="shared" si="8"/>
        <v>32826758.589999996</v>
      </c>
      <c r="R470" s="115"/>
      <c r="S470" s="116"/>
      <c r="T470" s="113"/>
      <c r="U470" s="119">
        <f>IF($E$5=Master!$D$4,E470,
IF($F$5=Master!$D$4,SUM(E470:F470),
IF($G$5=Master!$D$4,SUM(E470:G470),
IF($H$5=Master!$D$4,SUM(E470:H470),
IF($I$5=Master!$D$4,SUM(E470:I470),
IF($J$5=Master!$D$4,SUM(E470:J470),
IF($K$5=Master!$D$4,SUM(E470:K470),
IF($L$5=Master!$D$4,SUM(E470:L470),
IF($M$5=Master!$D$4,SUM(E470:M470),
IF($N$5=Master!$D$4,SUM(E470:N470),
IF($O$5=Master!$D$4,SUM(E470:O470),
IF($P$5=Master!$D$4,SUM(E470:P470),0))))))))))))</f>
        <v>28589789.379999995</v>
      </c>
      <c r="V470" s="115"/>
    </row>
    <row r="471" spans="2:22" ht="15" x14ac:dyDescent="0.25">
      <c r="B471" s="113"/>
      <c r="C471" s="161" t="s">
        <v>180</v>
      </c>
      <c r="D471" s="118" t="s">
        <v>401</v>
      </c>
      <c r="E471" s="119">
        <v>324817.13</v>
      </c>
      <c r="F471" s="119">
        <v>344967.35000000003</v>
      </c>
      <c r="G471" s="119">
        <v>306961.03000000003</v>
      </c>
      <c r="H471" s="119">
        <v>279877.07</v>
      </c>
      <c r="I471" s="119">
        <v>338679.37999999995</v>
      </c>
      <c r="J471" s="119">
        <v>307337.46000000014</v>
      </c>
      <c r="K471" s="119">
        <v>318449.57999999996</v>
      </c>
      <c r="L471" s="119">
        <v>596604.64999999967</v>
      </c>
      <c r="M471" s="119">
        <v>543302.50999999966</v>
      </c>
      <c r="N471" s="119">
        <v>522514.67</v>
      </c>
      <c r="O471" s="119">
        <v>543102.38999999966</v>
      </c>
      <c r="P471" s="119">
        <v>539890.35999999987</v>
      </c>
      <c r="Q471" s="119">
        <f t="shared" si="8"/>
        <v>4966503.5799999982</v>
      </c>
      <c r="R471" s="115"/>
      <c r="S471" s="116"/>
      <c r="T471" s="113"/>
      <c r="U471" s="119">
        <f>IF($E$5=Master!$D$4,E471,
IF($F$5=Master!$D$4,SUM(E471:F471),
IF($G$5=Master!$D$4,SUM(E471:G471),
IF($H$5=Master!$D$4,SUM(E471:H471),
IF($I$5=Master!$D$4,SUM(E471:I471),
IF($J$5=Master!$D$4,SUM(E471:J471),
IF($K$5=Master!$D$4,SUM(E471:K471),
IF($L$5=Master!$D$4,SUM(E471:L471),
IF($M$5=Master!$D$4,SUM(E471:M471),
IF($N$5=Master!$D$4,SUM(E471:N471),
IF($O$5=Master!$D$4,SUM(E471:O471),
IF($P$5=Master!$D$4,SUM(E471:P471),0))))))))))))</f>
        <v>4426613.2199999988</v>
      </c>
      <c r="V471" s="115"/>
    </row>
    <row r="472" spans="2:22" ht="15" x14ac:dyDescent="0.25">
      <c r="B472" s="113"/>
      <c r="C472" s="161" t="s">
        <v>181</v>
      </c>
      <c r="D472" s="118" t="s">
        <v>402</v>
      </c>
      <c r="E472" s="119">
        <v>156999.87</v>
      </c>
      <c r="F472" s="119">
        <v>168073.72999999998</v>
      </c>
      <c r="G472" s="119">
        <v>296439.77999999997</v>
      </c>
      <c r="H472" s="119">
        <v>268039.93000000005</v>
      </c>
      <c r="I472" s="119">
        <v>1243698.95</v>
      </c>
      <c r="J472" s="119">
        <v>586159.96</v>
      </c>
      <c r="K472" s="119">
        <v>462306.26999999996</v>
      </c>
      <c r="L472" s="119">
        <v>979299.69000000006</v>
      </c>
      <c r="M472" s="119">
        <v>986440.4</v>
      </c>
      <c r="N472" s="119">
        <v>986610.4</v>
      </c>
      <c r="O472" s="119">
        <v>986600.4</v>
      </c>
      <c r="P472" s="119">
        <v>979664.69000000006</v>
      </c>
      <c r="Q472" s="119">
        <f t="shared" si="8"/>
        <v>8100334.0700000012</v>
      </c>
      <c r="R472" s="115"/>
      <c r="S472" s="116"/>
      <c r="T472" s="113"/>
      <c r="U472" s="119">
        <f>IF($E$5=Master!$D$4,E472,
IF($F$5=Master!$D$4,SUM(E472:F472),
IF($G$5=Master!$D$4,SUM(E472:G472),
IF($H$5=Master!$D$4,SUM(E472:H472),
IF($I$5=Master!$D$4,SUM(E472:I472),
IF($J$5=Master!$D$4,SUM(E472:J472),
IF($K$5=Master!$D$4,SUM(E472:K472),
IF($L$5=Master!$D$4,SUM(E472:L472),
IF($M$5=Master!$D$4,SUM(E472:M472),
IF($N$5=Master!$D$4,SUM(E472:N472),
IF($O$5=Master!$D$4,SUM(E472:O472),
IF($P$5=Master!$D$4,SUM(E472:P472),0))))))))))))</f>
        <v>7120669.3800000008</v>
      </c>
      <c r="V472" s="115"/>
    </row>
    <row r="473" spans="2:22" ht="15" x14ac:dyDescent="0.25">
      <c r="B473" s="113"/>
      <c r="C473" s="161" t="s">
        <v>182</v>
      </c>
      <c r="D473" s="118" t="s">
        <v>403</v>
      </c>
      <c r="E473" s="119">
        <v>124060.03000000001</v>
      </c>
      <c r="F473" s="119">
        <v>144133.20000000001</v>
      </c>
      <c r="G473" s="119">
        <v>174426.14</v>
      </c>
      <c r="H473" s="119">
        <v>384347.4</v>
      </c>
      <c r="I473" s="119">
        <v>275082.42</v>
      </c>
      <c r="J473" s="119">
        <v>314205.99</v>
      </c>
      <c r="K473" s="119">
        <v>1961495.1199999999</v>
      </c>
      <c r="L473" s="119">
        <v>2391561.5300000003</v>
      </c>
      <c r="M473" s="119">
        <v>2605108.3700000006</v>
      </c>
      <c r="N473" s="119">
        <v>2606008.3700000006</v>
      </c>
      <c r="O473" s="119">
        <v>2604143.8700000006</v>
      </c>
      <c r="P473" s="119">
        <v>2551664.0700000003</v>
      </c>
      <c r="Q473" s="119">
        <f t="shared" si="8"/>
        <v>16136236.510000004</v>
      </c>
      <c r="R473" s="115"/>
      <c r="S473" s="116"/>
      <c r="T473" s="113"/>
      <c r="U473" s="119">
        <f>IF($E$5=Master!$D$4,E473,
IF($F$5=Master!$D$4,SUM(E473:F473),
IF($G$5=Master!$D$4,SUM(E473:G473),
IF($H$5=Master!$D$4,SUM(E473:H473),
IF($I$5=Master!$D$4,SUM(E473:I473),
IF($J$5=Master!$D$4,SUM(E473:J473),
IF($K$5=Master!$D$4,SUM(E473:K473),
IF($L$5=Master!$D$4,SUM(E473:L473),
IF($M$5=Master!$D$4,SUM(E473:M473),
IF($N$5=Master!$D$4,SUM(E473:N473),
IF($O$5=Master!$D$4,SUM(E473:O473),
IF($P$5=Master!$D$4,SUM(E473:P473),0))))))))))))</f>
        <v>13584572.440000003</v>
      </c>
      <c r="V473" s="115"/>
    </row>
    <row r="474" spans="2:22" ht="25.5" x14ac:dyDescent="0.25">
      <c r="B474" s="113"/>
      <c r="C474" s="161" t="s">
        <v>183</v>
      </c>
      <c r="D474" s="118" t="s">
        <v>405</v>
      </c>
      <c r="E474" s="119">
        <v>0</v>
      </c>
      <c r="F474" s="119">
        <v>0</v>
      </c>
      <c r="G474" s="119">
        <v>0</v>
      </c>
      <c r="H474" s="119">
        <v>0</v>
      </c>
      <c r="I474" s="119">
        <v>0</v>
      </c>
      <c r="J474" s="119">
        <v>0</v>
      </c>
      <c r="K474" s="119">
        <v>0</v>
      </c>
      <c r="L474" s="119">
        <v>41600</v>
      </c>
      <c r="M474" s="119">
        <v>41600</v>
      </c>
      <c r="N474" s="119">
        <v>41600</v>
      </c>
      <c r="O474" s="119">
        <v>41600</v>
      </c>
      <c r="P474" s="119">
        <v>41600</v>
      </c>
      <c r="Q474" s="119">
        <f t="shared" si="8"/>
        <v>208000</v>
      </c>
      <c r="R474" s="115"/>
      <c r="S474" s="116"/>
      <c r="T474" s="113"/>
      <c r="U474" s="119">
        <f>IF($E$5=Master!$D$4,E474,
IF($F$5=Master!$D$4,SUM(E474:F474),
IF($G$5=Master!$D$4,SUM(E474:G474),
IF($H$5=Master!$D$4,SUM(E474:H474),
IF($I$5=Master!$D$4,SUM(E474:I474),
IF($J$5=Master!$D$4,SUM(E474:J474),
IF($K$5=Master!$D$4,SUM(E474:K474),
IF($L$5=Master!$D$4,SUM(E474:L474),
IF($M$5=Master!$D$4,SUM(E474:M474),
IF($N$5=Master!$D$4,SUM(E474:N474),
IF($O$5=Master!$D$4,SUM(E474:O474),
IF($P$5=Master!$D$4,SUM(E474:P474),0))))))))))))</f>
        <v>166400</v>
      </c>
      <c r="V474" s="115"/>
    </row>
    <row r="475" spans="2:22" ht="15" x14ac:dyDescent="0.25">
      <c r="B475" s="113"/>
      <c r="C475" s="161" t="s">
        <v>184</v>
      </c>
      <c r="D475" s="118" t="s">
        <v>406</v>
      </c>
      <c r="E475" s="119">
        <v>16293.9</v>
      </c>
      <c r="F475" s="119">
        <v>16409.969999999998</v>
      </c>
      <c r="G475" s="119">
        <v>23644.140000000003</v>
      </c>
      <c r="H475" s="119">
        <v>21488.240000000002</v>
      </c>
      <c r="I475" s="119">
        <v>66545.929999999993</v>
      </c>
      <c r="J475" s="119">
        <v>72268.830000000016</v>
      </c>
      <c r="K475" s="119">
        <v>88404.39</v>
      </c>
      <c r="L475" s="119">
        <v>213360.39</v>
      </c>
      <c r="M475" s="119">
        <v>219062.6</v>
      </c>
      <c r="N475" s="119">
        <v>219212.6</v>
      </c>
      <c r="O475" s="119">
        <v>219212.6</v>
      </c>
      <c r="P475" s="119">
        <v>210251.68</v>
      </c>
      <c r="Q475" s="119">
        <f t="shared" si="8"/>
        <v>1386155.27</v>
      </c>
      <c r="R475" s="115"/>
      <c r="S475" s="116"/>
      <c r="T475" s="113"/>
      <c r="U475" s="119">
        <f>IF($E$5=Master!$D$4,E475,
IF($F$5=Master!$D$4,SUM(E475:F475),
IF($G$5=Master!$D$4,SUM(E475:G475),
IF($H$5=Master!$D$4,SUM(E475:H475),
IF($I$5=Master!$D$4,SUM(E475:I475),
IF($J$5=Master!$D$4,SUM(E475:J475),
IF($K$5=Master!$D$4,SUM(E475:K475),
IF($L$5=Master!$D$4,SUM(E475:L475),
IF($M$5=Master!$D$4,SUM(E475:M475),
IF($N$5=Master!$D$4,SUM(E475:N475),
IF($O$5=Master!$D$4,SUM(E475:O475),
IF($P$5=Master!$D$4,SUM(E475:P475),0))))))))))))</f>
        <v>1175903.5900000001</v>
      </c>
      <c r="V475" s="115"/>
    </row>
    <row r="476" spans="2:22" ht="15" x14ac:dyDescent="0.25">
      <c r="B476" s="113"/>
      <c r="C476" s="161" t="s">
        <v>185</v>
      </c>
      <c r="D476" s="118" t="s">
        <v>407</v>
      </c>
      <c r="E476" s="119">
        <v>17466.02</v>
      </c>
      <c r="F476" s="119">
        <v>10758.499999999998</v>
      </c>
      <c r="G476" s="119">
        <v>29132.309999999998</v>
      </c>
      <c r="H476" s="119">
        <v>12422.389999999998</v>
      </c>
      <c r="I476" s="119">
        <v>18112.28</v>
      </c>
      <c r="J476" s="119">
        <v>22556.75</v>
      </c>
      <c r="K476" s="119">
        <v>35977.94000000001</v>
      </c>
      <c r="L476" s="119">
        <v>43604.759999999995</v>
      </c>
      <c r="M476" s="119">
        <v>55328.25</v>
      </c>
      <c r="N476" s="119">
        <v>53511.13</v>
      </c>
      <c r="O476" s="119">
        <v>53521.13</v>
      </c>
      <c r="P476" s="119">
        <v>29434.48</v>
      </c>
      <c r="Q476" s="119">
        <f t="shared" si="8"/>
        <v>381825.94</v>
      </c>
      <c r="R476" s="115"/>
      <c r="S476" s="116"/>
      <c r="T476" s="113"/>
      <c r="U476" s="119">
        <f>IF($E$5=Master!$D$4,E476,
IF($F$5=Master!$D$4,SUM(E476:F476),
IF($G$5=Master!$D$4,SUM(E476:G476),
IF($H$5=Master!$D$4,SUM(E476:H476),
IF($I$5=Master!$D$4,SUM(E476:I476),
IF($J$5=Master!$D$4,SUM(E476:J476),
IF($K$5=Master!$D$4,SUM(E476:K476),
IF($L$5=Master!$D$4,SUM(E476:L476),
IF($M$5=Master!$D$4,SUM(E476:M476),
IF($N$5=Master!$D$4,SUM(E476:N476),
IF($O$5=Master!$D$4,SUM(E476:O476),
IF($P$5=Master!$D$4,SUM(E476:P476),0))))))))))))</f>
        <v>352391.46</v>
      </c>
      <c r="V476" s="115"/>
    </row>
    <row r="477" spans="2:22" ht="15" x14ac:dyDescent="0.25">
      <c r="B477" s="113"/>
      <c r="C477" s="161" t="s">
        <v>186</v>
      </c>
      <c r="D477" s="118" t="s">
        <v>408</v>
      </c>
      <c r="E477" s="119">
        <v>494929.58000000007</v>
      </c>
      <c r="F477" s="119">
        <v>483730.69</v>
      </c>
      <c r="G477" s="119">
        <v>488046.70999999996</v>
      </c>
      <c r="H477" s="119">
        <v>516752.80000000005</v>
      </c>
      <c r="I477" s="119">
        <v>543955.84000000008</v>
      </c>
      <c r="J477" s="119">
        <v>587600.63000000012</v>
      </c>
      <c r="K477" s="119">
        <v>552902.89999999979</v>
      </c>
      <c r="L477" s="119">
        <v>861099.85999999987</v>
      </c>
      <c r="M477" s="119">
        <v>843118.39999999991</v>
      </c>
      <c r="N477" s="119">
        <v>829108.95999999985</v>
      </c>
      <c r="O477" s="119">
        <v>830032.16</v>
      </c>
      <c r="P477" s="119">
        <v>466680.91</v>
      </c>
      <c r="Q477" s="119">
        <f t="shared" si="8"/>
        <v>7497959.4400000004</v>
      </c>
      <c r="R477" s="115"/>
      <c r="S477" s="116"/>
      <c r="T477" s="113"/>
      <c r="U477" s="119">
        <f>IF($E$5=Master!$D$4,E477,
IF($F$5=Master!$D$4,SUM(E477:F477),
IF($G$5=Master!$D$4,SUM(E477:G477),
IF($H$5=Master!$D$4,SUM(E477:H477),
IF($I$5=Master!$D$4,SUM(E477:I477),
IF($J$5=Master!$D$4,SUM(E477:J477),
IF($K$5=Master!$D$4,SUM(E477:K477),
IF($L$5=Master!$D$4,SUM(E477:L477),
IF($M$5=Master!$D$4,SUM(E477:M477),
IF($N$5=Master!$D$4,SUM(E477:N477),
IF($O$5=Master!$D$4,SUM(E477:O477),
IF($P$5=Master!$D$4,SUM(E477:P477),0))))))))))))</f>
        <v>7031278.5300000003</v>
      </c>
      <c r="V477" s="115"/>
    </row>
    <row r="478" spans="2:22" ht="15" x14ac:dyDescent="0.25">
      <c r="B478" s="113"/>
      <c r="C478" s="161" t="s">
        <v>187</v>
      </c>
      <c r="D478" s="118" t="s">
        <v>409</v>
      </c>
      <c r="E478" s="119">
        <v>671848.33000000007</v>
      </c>
      <c r="F478" s="119">
        <v>79951.989999999991</v>
      </c>
      <c r="G478" s="119">
        <v>13649.46</v>
      </c>
      <c r="H478" s="119">
        <v>13611.730000000001</v>
      </c>
      <c r="I478" s="119">
        <v>60385.849999999991</v>
      </c>
      <c r="J478" s="119">
        <v>96940.15</v>
      </c>
      <c r="K478" s="119">
        <v>124254.74</v>
      </c>
      <c r="L478" s="119">
        <v>264585.54000000004</v>
      </c>
      <c r="M478" s="119">
        <v>271120.53999999998</v>
      </c>
      <c r="N478" s="119">
        <v>271230.53999999998</v>
      </c>
      <c r="O478" s="119">
        <v>271230.53999999998</v>
      </c>
      <c r="P478" s="119">
        <v>263516.69000000006</v>
      </c>
      <c r="Q478" s="119">
        <f t="shared" si="8"/>
        <v>2402326.1</v>
      </c>
      <c r="R478" s="115"/>
      <c r="S478" s="116"/>
      <c r="T478" s="113"/>
      <c r="U478" s="119">
        <f>IF($E$5=Master!$D$4,E478,
IF($F$5=Master!$D$4,SUM(E478:F478),
IF($G$5=Master!$D$4,SUM(E478:G478),
IF($H$5=Master!$D$4,SUM(E478:H478),
IF($I$5=Master!$D$4,SUM(E478:I478),
IF($J$5=Master!$D$4,SUM(E478:J478),
IF($K$5=Master!$D$4,SUM(E478:K478),
IF($L$5=Master!$D$4,SUM(E478:L478),
IF($M$5=Master!$D$4,SUM(E478:M478),
IF($N$5=Master!$D$4,SUM(E478:N478),
IF($O$5=Master!$D$4,SUM(E478:O478),
IF($P$5=Master!$D$4,SUM(E478:P478),0))))))))))))</f>
        <v>2138809.41</v>
      </c>
      <c r="V478" s="115"/>
    </row>
    <row r="479" spans="2:22" ht="15" x14ac:dyDescent="0.25">
      <c r="B479" s="113"/>
      <c r="C479" s="161" t="s">
        <v>188</v>
      </c>
      <c r="D479" s="118" t="s">
        <v>410</v>
      </c>
      <c r="E479" s="119">
        <v>36384.93</v>
      </c>
      <c r="F479" s="119">
        <v>37602.94</v>
      </c>
      <c r="G479" s="119">
        <v>85651.55</v>
      </c>
      <c r="H479" s="119">
        <v>71909.58</v>
      </c>
      <c r="I479" s="119">
        <v>72131.060000000012</v>
      </c>
      <c r="J479" s="119">
        <v>51426.75</v>
      </c>
      <c r="K479" s="119">
        <v>81020.42</v>
      </c>
      <c r="L479" s="119">
        <v>494933.87</v>
      </c>
      <c r="M479" s="119">
        <v>94590.03</v>
      </c>
      <c r="N479" s="119">
        <v>94590.03</v>
      </c>
      <c r="O479" s="119">
        <v>94590.03</v>
      </c>
      <c r="P479" s="119">
        <v>94584.409999999974</v>
      </c>
      <c r="Q479" s="119">
        <f t="shared" si="8"/>
        <v>1309415.5999999999</v>
      </c>
      <c r="R479" s="115"/>
      <c r="S479" s="116"/>
      <c r="T479" s="113"/>
      <c r="U479" s="119">
        <f>IF($E$5=Master!$D$4,E479,
IF($F$5=Master!$D$4,SUM(E479:F479),
IF($G$5=Master!$D$4,SUM(E479:G479),
IF($H$5=Master!$D$4,SUM(E479:H479),
IF($I$5=Master!$D$4,SUM(E479:I479),
IF($J$5=Master!$D$4,SUM(E479:J479),
IF($K$5=Master!$D$4,SUM(E479:K479),
IF($L$5=Master!$D$4,SUM(E479:L479),
IF($M$5=Master!$D$4,SUM(E479:M479),
IF($N$5=Master!$D$4,SUM(E479:N479),
IF($O$5=Master!$D$4,SUM(E479:O479),
IF($P$5=Master!$D$4,SUM(E479:P479),0))))))))))))</f>
        <v>1214831.19</v>
      </c>
      <c r="V479" s="115"/>
    </row>
    <row r="480" spans="2:22" ht="25.5" x14ac:dyDescent="0.25">
      <c r="B480" s="113"/>
      <c r="C480" s="161" t="s">
        <v>189</v>
      </c>
      <c r="D480" s="118" t="s">
        <v>404</v>
      </c>
      <c r="E480" s="119">
        <v>71435.530000000042</v>
      </c>
      <c r="F480" s="119">
        <v>73056.080000000045</v>
      </c>
      <c r="G480" s="119">
        <v>116834.18999999996</v>
      </c>
      <c r="H480" s="119">
        <v>120304.06999999999</v>
      </c>
      <c r="I480" s="119">
        <v>99346.93</v>
      </c>
      <c r="J480" s="119">
        <v>177551.89</v>
      </c>
      <c r="K480" s="119">
        <v>101020.05000000002</v>
      </c>
      <c r="L480" s="119">
        <v>182046.70000000004</v>
      </c>
      <c r="M480" s="119">
        <v>160348.58000000005</v>
      </c>
      <c r="N480" s="119">
        <v>160548.58000000005</v>
      </c>
      <c r="O480" s="119">
        <v>160548.58000000005</v>
      </c>
      <c r="P480" s="119">
        <v>118684.62</v>
      </c>
      <c r="Q480" s="119">
        <f t="shared" si="8"/>
        <v>1541725.8000000003</v>
      </c>
      <c r="R480" s="115"/>
      <c r="S480" s="116"/>
      <c r="T480" s="113"/>
      <c r="U480" s="119">
        <f>IF($E$5=Master!$D$4,E480,
IF($F$5=Master!$D$4,SUM(E480:F480),
IF($G$5=Master!$D$4,SUM(E480:G480),
IF($H$5=Master!$D$4,SUM(E480:H480),
IF($I$5=Master!$D$4,SUM(E480:I480),
IF($J$5=Master!$D$4,SUM(E480:J480),
IF($K$5=Master!$D$4,SUM(E480:K480),
IF($L$5=Master!$D$4,SUM(E480:L480),
IF($M$5=Master!$D$4,SUM(E480:M480),
IF($N$5=Master!$D$4,SUM(E480:N480),
IF($O$5=Master!$D$4,SUM(E480:O480),
IF($P$5=Master!$D$4,SUM(E480:P480),0))))))))))))</f>
        <v>1423041.1800000004</v>
      </c>
      <c r="V480" s="115"/>
    </row>
    <row r="481" spans="2:22" ht="15" x14ac:dyDescent="0.25">
      <c r="B481" s="113"/>
      <c r="C481" s="161" t="s">
        <v>574</v>
      </c>
      <c r="D481" s="118" t="s">
        <v>602</v>
      </c>
      <c r="E481" s="119">
        <v>0</v>
      </c>
      <c r="F481" s="119">
        <v>0</v>
      </c>
      <c r="G481" s="119">
        <v>0</v>
      </c>
      <c r="H481" s="119">
        <v>0</v>
      </c>
      <c r="I481" s="119">
        <v>0</v>
      </c>
      <c r="J481" s="119">
        <v>0</v>
      </c>
      <c r="K481" s="119">
        <v>0</v>
      </c>
      <c r="L481" s="119">
        <v>0</v>
      </c>
      <c r="M481" s="119">
        <v>0</v>
      </c>
      <c r="N481" s="119">
        <v>0</v>
      </c>
      <c r="O481" s="119">
        <v>0</v>
      </c>
      <c r="P481" s="119">
        <v>0</v>
      </c>
      <c r="Q481" s="119">
        <f t="shared" si="8"/>
        <v>0</v>
      </c>
      <c r="R481" s="115"/>
      <c r="S481" s="116"/>
      <c r="T481" s="113"/>
      <c r="U481" s="119">
        <f>IF($E$5=Master!$D$4,E481,
IF($F$5=Master!$D$4,SUM(E481:F481),
IF($G$5=Master!$D$4,SUM(E481:G481),
IF($H$5=Master!$D$4,SUM(E481:H481),
IF($I$5=Master!$D$4,SUM(E481:I481),
IF($J$5=Master!$D$4,SUM(E481:J481),
IF($K$5=Master!$D$4,SUM(E481:K481),
IF($L$5=Master!$D$4,SUM(E481:L481),
IF($M$5=Master!$D$4,SUM(E481:M481),
IF($N$5=Master!$D$4,SUM(E481:N481),
IF($O$5=Master!$D$4,SUM(E481:O481),
IF($P$5=Master!$D$4,SUM(E481:P481),0))))))))))))</f>
        <v>0</v>
      </c>
      <c r="V481" s="115"/>
    </row>
    <row r="482" spans="2:22" ht="15" x14ac:dyDescent="0.25">
      <c r="B482" s="113"/>
      <c r="C482" s="161" t="s">
        <v>575</v>
      </c>
      <c r="D482" s="118" t="s">
        <v>603</v>
      </c>
      <c r="E482" s="119">
        <v>0</v>
      </c>
      <c r="F482" s="119">
        <v>0</v>
      </c>
      <c r="G482" s="119">
        <v>0</v>
      </c>
      <c r="H482" s="119">
        <v>0</v>
      </c>
      <c r="I482" s="119">
        <v>0</v>
      </c>
      <c r="J482" s="119">
        <v>0</v>
      </c>
      <c r="K482" s="119">
        <v>0</v>
      </c>
      <c r="L482" s="119">
        <v>0</v>
      </c>
      <c r="M482" s="119">
        <v>0</v>
      </c>
      <c r="N482" s="119">
        <v>0</v>
      </c>
      <c r="O482" s="119">
        <v>0</v>
      </c>
      <c r="P482" s="119">
        <v>0</v>
      </c>
      <c r="Q482" s="119">
        <f t="shared" si="8"/>
        <v>0</v>
      </c>
      <c r="R482" s="115"/>
      <c r="S482" s="116"/>
      <c r="T482" s="113"/>
      <c r="U482" s="119">
        <f>IF($E$5=Master!$D$4,E482,
IF($F$5=Master!$D$4,SUM(E482:F482),
IF($G$5=Master!$D$4,SUM(E482:G482),
IF($H$5=Master!$D$4,SUM(E482:H482),
IF($I$5=Master!$D$4,SUM(E482:I482),
IF($J$5=Master!$D$4,SUM(E482:J482),
IF($K$5=Master!$D$4,SUM(E482:K482),
IF($L$5=Master!$D$4,SUM(E482:L482),
IF($M$5=Master!$D$4,SUM(E482:M482),
IF($N$5=Master!$D$4,SUM(E482:N482),
IF($O$5=Master!$D$4,SUM(E482:O482),
IF($P$5=Master!$D$4,SUM(E482:P482),0))))))))))))</f>
        <v>0</v>
      </c>
      <c r="V482" s="115"/>
    </row>
    <row r="483" spans="2:22" ht="15" x14ac:dyDescent="0.25">
      <c r="B483" s="113"/>
      <c r="C483" s="161" t="s">
        <v>190</v>
      </c>
      <c r="D483" s="118" t="s">
        <v>411</v>
      </c>
      <c r="E483" s="119">
        <v>68678.989999999991</v>
      </c>
      <c r="F483" s="119">
        <v>53370.55</v>
      </c>
      <c r="G483" s="119">
        <v>59974.110000000008</v>
      </c>
      <c r="H483" s="119">
        <v>144396.1</v>
      </c>
      <c r="I483" s="119">
        <v>108732.26</v>
      </c>
      <c r="J483" s="119">
        <v>95152.020000000019</v>
      </c>
      <c r="K483" s="119">
        <v>79662.939999999988</v>
      </c>
      <c r="L483" s="119">
        <v>191138.76000000004</v>
      </c>
      <c r="M483" s="119">
        <v>186038.76000000004</v>
      </c>
      <c r="N483" s="119">
        <v>179888.76000000004</v>
      </c>
      <c r="O483" s="119">
        <v>172638.76000000004</v>
      </c>
      <c r="P483" s="119">
        <v>171498.54</v>
      </c>
      <c r="Q483" s="119">
        <f t="shared" si="8"/>
        <v>1511170.55</v>
      </c>
      <c r="R483" s="115"/>
      <c r="S483" s="116"/>
      <c r="T483" s="113"/>
      <c r="U483" s="119">
        <f>IF($E$5=Master!$D$4,E483,
IF($F$5=Master!$D$4,SUM(E483:F483),
IF($G$5=Master!$D$4,SUM(E483:G483),
IF($H$5=Master!$D$4,SUM(E483:H483),
IF($I$5=Master!$D$4,SUM(E483:I483),
IF($J$5=Master!$D$4,SUM(E483:J483),
IF($K$5=Master!$D$4,SUM(E483:K483),
IF($L$5=Master!$D$4,SUM(E483:L483),
IF($M$5=Master!$D$4,SUM(E483:M483),
IF($N$5=Master!$D$4,SUM(E483:N483),
IF($O$5=Master!$D$4,SUM(E483:O483),
IF($P$5=Master!$D$4,SUM(E483:P483),0))))))))))))</f>
        <v>1339672.01</v>
      </c>
      <c r="V483" s="115"/>
    </row>
    <row r="484" spans="2:22" ht="15" x14ac:dyDescent="0.25">
      <c r="B484" s="113"/>
      <c r="C484" s="161" t="s">
        <v>576</v>
      </c>
      <c r="D484" s="118" t="s">
        <v>604</v>
      </c>
      <c r="E484" s="119">
        <v>0</v>
      </c>
      <c r="F484" s="119">
        <v>0</v>
      </c>
      <c r="G484" s="119">
        <v>0</v>
      </c>
      <c r="H484" s="119">
        <v>0</v>
      </c>
      <c r="I484" s="119">
        <v>0</v>
      </c>
      <c r="J484" s="119">
        <v>0</v>
      </c>
      <c r="K484" s="119">
        <v>0</v>
      </c>
      <c r="L484" s="119">
        <v>0</v>
      </c>
      <c r="M484" s="119">
        <v>0</v>
      </c>
      <c r="N484" s="119">
        <v>0</v>
      </c>
      <c r="O484" s="119">
        <v>0</v>
      </c>
      <c r="P484" s="119">
        <v>0</v>
      </c>
      <c r="Q484" s="119">
        <f t="shared" si="8"/>
        <v>0</v>
      </c>
      <c r="R484" s="115"/>
      <c r="S484" s="116"/>
      <c r="T484" s="113"/>
      <c r="U484" s="119">
        <f>IF($E$5=Master!$D$4,E484,
IF($F$5=Master!$D$4,SUM(E484:F484),
IF($G$5=Master!$D$4,SUM(E484:G484),
IF($H$5=Master!$D$4,SUM(E484:H484),
IF($I$5=Master!$D$4,SUM(E484:I484),
IF($J$5=Master!$D$4,SUM(E484:J484),
IF($K$5=Master!$D$4,SUM(E484:K484),
IF($L$5=Master!$D$4,SUM(E484:L484),
IF($M$5=Master!$D$4,SUM(E484:M484),
IF($N$5=Master!$D$4,SUM(E484:N484),
IF($O$5=Master!$D$4,SUM(E484:O484),
IF($P$5=Master!$D$4,SUM(E484:P484),0))))))))))))</f>
        <v>0</v>
      </c>
      <c r="V484" s="115"/>
    </row>
    <row r="485" spans="2:22" ht="15" x14ac:dyDescent="0.25">
      <c r="B485" s="113"/>
      <c r="C485" s="161" t="s">
        <v>577</v>
      </c>
      <c r="D485" s="118" t="s">
        <v>605</v>
      </c>
      <c r="E485" s="119">
        <v>0</v>
      </c>
      <c r="F485" s="119">
        <v>0</v>
      </c>
      <c r="G485" s="119">
        <v>0</v>
      </c>
      <c r="H485" s="119">
        <v>0</v>
      </c>
      <c r="I485" s="119">
        <v>0</v>
      </c>
      <c r="J485" s="119">
        <v>0</v>
      </c>
      <c r="K485" s="119">
        <v>0</v>
      </c>
      <c r="L485" s="119">
        <v>0</v>
      </c>
      <c r="M485" s="119">
        <v>0</v>
      </c>
      <c r="N485" s="119">
        <v>0</v>
      </c>
      <c r="O485" s="119">
        <v>0</v>
      </c>
      <c r="P485" s="119">
        <v>0</v>
      </c>
      <c r="Q485" s="119">
        <f t="shared" si="8"/>
        <v>0</v>
      </c>
      <c r="R485" s="115"/>
      <c r="S485" s="116"/>
      <c r="T485" s="113"/>
      <c r="U485" s="119">
        <f>IF($E$5=Master!$D$4,E485,
IF($F$5=Master!$D$4,SUM(E485:F485),
IF($G$5=Master!$D$4,SUM(E485:G485),
IF($H$5=Master!$D$4,SUM(E485:H485),
IF($I$5=Master!$D$4,SUM(E485:I485),
IF($J$5=Master!$D$4,SUM(E485:J485),
IF($K$5=Master!$D$4,SUM(E485:K485),
IF($L$5=Master!$D$4,SUM(E485:L485),
IF($M$5=Master!$D$4,SUM(E485:M485),
IF($N$5=Master!$D$4,SUM(E485:N485),
IF($O$5=Master!$D$4,SUM(E485:O485),
IF($P$5=Master!$D$4,SUM(E485:P485),0))))))))))))</f>
        <v>0</v>
      </c>
      <c r="V485" s="115"/>
    </row>
    <row r="486" spans="2:22" ht="15" x14ac:dyDescent="0.25">
      <c r="B486" s="113"/>
      <c r="C486" s="161" t="s">
        <v>191</v>
      </c>
      <c r="D486" s="118" t="s">
        <v>412</v>
      </c>
      <c r="E486" s="119">
        <v>99975.000000000029</v>
      </c>
      <c r="F486" s="119">
        <v>88867.45</v>
      </c>
      <c r="G486" s="119">
        <v>107560.90999999997</v>
      </c>
      <c r="H486" s="119">
        <v>89166.19</v>
      </c>
      <c r="I486" s="119">
        <v>96282.830000000016</v>
      </c>
      <c r="J486" s="119">
        <v>94260.880000000034</v>
      </c>
      <c r="K486" s="119">
        <v>133296.49000000002</v>
      </c>
      <c r="L486" s="119">
        <v>271520.18000000011</v>
      </c>
      <c r="M486" s="119">
        <v>262743.44000000012</v>
      </c>
      <c r="N486" s="119">
        <v>259549.50000000012</v>
      </c>
      <c r="O486" s="119">
        <v>259603.44000000012</v>
      </c>
      <c r="P486" s="119">
        <v>245633.98000000016</v>
      </c>
      <c r="Q486" s="119">
        <f t="shared" si="8"/>
        <v>2008460.290000001</v>
      </c>
      <c r="R486" s="115"/>
      <c r="S486" s="116"/>
      <c r="T486" s="113"/>
      <c r="U486" s="119">
        <f>IF($E$5=Master!$D$4,E486,
IF($F$5=Master!$D$4,SUM(E486:F486),
IF($G$5=Master!$D$4,SUM(E486:G486),
IF($H$5=Master!$D$4,SUM(E486:H486),
IF($I$5=Master!$D$4,SUM(E486:I486),
IF($J$5=Master!$D$4,SUM(E486:J486),
IF($K$5=Master!$D$4,SUM(E486:K486),
IF($L$5=Master!$D$4,SUM(E486:L486),
IF($M$5=Master!$D$4,SUM(E486:M486),
IF($N$5=Master!$D$4,SUM(E486:N486),
IF($O$5=Master!$D$4,SUM(E486:O486),
IF($P$5=Master!$D$4,SUM(E486:P486),0))))))))))))</f>
        <v>1762826.3100000008</v>
      </c>
      <c r="V486" s="115"/>
    </row>
    <row r="487" spans="2:22" ht="15" x14ac:dyDescent="0.25">
      <c r="B487" s="113"/>
      <c r="C487" s="161" t="s">
        <v>192</v>
      </c>
      <c r="D487" s="118" t="s">
        <v>413</v>
      </c>
      <c r="E487" s="119">
        <v>732797.28999999992</v>
      </c>
      <c r="F487" s="119">
        <v>1167021.5999999999</v>
      </c>
      <c r="G487" s="119">
        <v>1179555.1699999997</v>
      </c>
      <c r="H487" s="119">
        <v>1172248.1499999999</v>
      </c>
      <c r="I487" s="119">
        <v>1170451.1600000001</v>
      </c>
      <c r="J487" s="119">
        <v>1175072.71</v>
      </c>
      <c r="K487" s="119">
        <v>1188186.08</v>
      </c>
      <c r="L487" s="119">
        <v>1302158.5899999999</v>
      </c>
      <c r="M487" s="119">
        <v>1293381.6499999999</v>
      </c>
      <c r="N487" s="119">
        <v>1283036.5399999998</v>
      </c>
      <c r="O487" s="119">
        <v>1277373.0299999998</v>
      </c>
      <c r="P487" s="119">
        <v>1226633.0299999998</v>
      </c>
      <c r="Q487" s="119">
        <f t="shared" si="8"/>
        <v>14167914.999999998</v>
      </c>
      <c r="R487" s="115"/>
      <c r="S487" s="116"/>
      <c r="T487" s="113"/>
      <c r="U487" s="119">
        <f>IF($E$5=Master!$D$4,E487,
IF($F$5=Master!$D$4,SUM(E487:F487),
IF($G$5=Master!$D$4,SUM(E487:G487),
IF($H$5=Master!$D$4,SUM(E487:H487),
IF($I$5=Master!$D$4,SUM(E487:I487),
IF($J$5=Master!$D$4,SUM(E487:J487),
IF($K$5=Master!$D$4,SUM(E487:K487),
IF($L$5=Master!$D$4,SUM(E487:L487),
IF($M$5=Master!$D$4,SUM(E487:M487),
IF($N$5=Master!$D$4,SUM(E487:N487),
IF($O$5=Master!$D$4,SUM(E487:O487),
IF($P$5=Master!$D$4,SUM(E487:P487),0))))))))))))</f>
        <v>12941281.969999999</v>
      </c>
      <c r="V487" s="115"/>
    </row>
    <row r="488" spans="2:22" ht="15" x14ac:dyDescent="0.25">
      <c r="B488" s="113"/>
      <c r="C488" s="161" t="s">
        <v>193</v>
      </c>
      <c r="D488" s="118" t="s">
        <v>414</v>
      </c>
      <c r="E488" s="119">
        <v>1216736.2899999998</v>
      </c>
      <c r="F488" s="119">
        <v>872827.16</v>
      </c>
      <c r="G488" s="119">
        <v>1896803.95</v>
      </c>
      <c r="H488" s="119">
        <v>1230342.9700000002</v>
      </c>
      <c r="I488" s="119">
        <v>1418094.82</v>
      </c>
      <c r="J488" s="119">
        <v>1479311.2999999998</v>
      </c>
      <c r="K488" s="119">
        <v>1384179.29</v>
      </c>
      <c r="L488" s="119">
        <v>3395903.0300000003</v>
      </c>
      <c r="M488" s="119">
        <v>3835915.18</v>
      </c>
      <c r="N488" s="119">
        <v>3020879.3200000003</v>
      </c>
      <c r="O488" s="119">
        <v>2549119.94</v>
      </c>
      <c r="P488" s="119">
        <v>2537436.39</v>
      </c>
      <c r="Q488" s="119">
        <f t="shared" si="8"/>
        <v>24837549.640000001</v>
      </c>
      <c r="R488" s="115"/>
      <c r="S488" s="116"/>
      <c r="T488" s="113"/>
      <c r="U488" s="119">
        <f>IF($E$5=Master!$D$4,E488,
IF($F$5=Master!$D$4,SUM(E488:F488),
IF($G$5=Master!$D$4,SUM(E488:G488),
IF($H$5=Master!$D$4,SUM(E488:H488),
IF($I$5=Master!$D$4,SUM(E488:I488),
IF($J$5=Master!$D$4,SUM(E488:J488),
IF($K$5=Master!$D$4,SUM(E488:K488),
IF($L$5=Master!$D$4,SUM(E488:L488),
IF($M$5=Master!$D$4,SUM(E488:M488),
IF($N$5=Master!$D$4,SUM(E488:N488),
IF($O$5=Master!$D$4,SUM(E488:O488),
IF($P$5=Master!$D$4,SUM(E488:P488),0))))))))))))</f>
        <v>22300113.25</v>
      </c>
      <c r="V488" s="115"/>
    </row>
    <row r="489" spans="2:22" ht="15" x14ac:dyDescent="0.25">
      <c r="B489" s="113"/>
      <c r="C489" s="161" t="s">
        <v>194</v>
      </c>
      <c r="D489" s="118" t="s">
        <v>415</v>
      </c>
      <c r="E489" s="119">
        <v>1367.1299999999994</v>
      </c>
      <c r="F489" s="119">
        <v>990.42999999999984</v>
      </c>
      <c r="G489" s="119">
        <v>5009.2899999999991</v>
      </c>
      <c r="H489" s="119">
        <v>4031.44</v>
      </c>
      <c r="I489" s="119">
        <v>4002.88</v>
      </c>
      <c r="J489" s="119">
        <v>22347.34</v>
      </c>
      <c r="K489" s="119">
        <v>2124.8200000000002</v>
      </c>
      <c r="L489" s="119">
        <v>8509.1400000000031</v>
      </c>
      <c r="M489" s="119">
        <v>8233.5499999999993</v>
      </c>
      <c r="N489" s="119">
        <v>8270.89</v>
      </c>
      <c r="O489" s="119">
        <v>8337.86</v>
      </c>
      <c r="P489" s="119">
        <v>8337.7799999999988</v>
      </c>
      <c r="Q489" s="119">
        <f t="shared" si="8"/>
        <v>81562.55</v>
      </c>
      <c r="R489" s="115"/>
      <c r="S489" s="116"/>
      <c r="T489" s="113"/>
      <c r="U489" s="119">
        <f>IF($E$5=Master!$D$4,E489,
IF($F$5=Master!$D$4,SUM(E489:F489),
IF($G$5=Master!$D$4,SUM(E489:G489),
IF($H$5=Master!$D$4,SUM(E489:H489),
IF($I$5=Master!$D$4,SUM(E489:I489),
IF($J$5=Master!$D$4,SUM(E489:J489),
IF($K$5=Master!$D$4,SUM(E489:K489),
IF($L$5=Master!$D$4,SUM(E489:L489),
IF($M$5=Master!$D$4,SUM(E489:M489),
IF($N$5=Master!$D$4,SUM(E489:N489),
IF($O$5=Master!$D$4,SUM(E489:O489),
IF($P$5=Master!$D$4,SUM(E489:P489),0))))))))))))</f>
        <v>73224.77</v>
      </c>
      <c r="V489" s="115"/>
    </row>
    <row r="490" spans="2:22" ht="15" x14ac:dyDescent="0.25">
      <c r="B490" s="113"/>
      <c r="C490" s="161" t="s">
        <v>578</v>
      </c>
      <c r="D490" s="118" t="s">
        <v>606</v>
      </c>
      <c r="E490" s="119">
        <v>0</v>
      </c>
      <c r="F490" s="119">
        <v>0</v>
      </c>
      <c r="G490" s="119">
        <v>0</v>
      </c>
      <c r="H490" s="119">
        <v>0</v>
      </c>
      <c r="I490" s="119">
        <v>0</v>
      </c>
      <c r="J490" s="119">
        <v>0</v>
      </c>
      <c r="K490" s="119">
        <v>0</v>
      </c>
      <c r="L490" s="119">
        <v>0</v>
      </c>
      <c r="M490" s="119">
        <v>0</v>
      </c>
      <c r="N490" s="119">
        <v>0</v>
      </c>
      <c r="O490" s="119">
        <v>0</v>
      </c>
      <c r="P490" s="119">
        <v>0</v>
      </c>
      <c r="Q490" s="119">
        <f t="shared" si="8"/>
        <v>0</v>
      </c>
      <c r="R490" s="115"/>
      <c r="S490" s="116"/>
      <c r="T490" s="113"/>
      <c r="U490" s="119">
        <f>IF($E$5=Master!$D$4,E490,
IF($F$5=Master!$D$4,SUM(E490:F490),
IF($G$5=Master!$D$4,SUM(E490:G490),
IF($H$5=Master!$D$4,SUM(E490:H490),
IF($I$5=Master!$D$4,SUM(E490:I490),
IF($J$5=Master!$D$4,SUM(E490:J490),
IF($K$5=Master!$D$4,SUM(E490:K490),
IF($L$5=Master!$D$4,SUM(E490:L490),
IF($M$5=Master!$D$4,SUM(E490:M490),
IF($N$5=Master!$D$4,SUM(E490:N490),
IF($O$5=Master!$D$4,SUM(E490:O490),
IF($P$5=Master!$D$4,SUM(E490:P490),0))))))))))))</f>
        <v>0</v>
      </c>
      <c r="V490" s="115"/>
    </row>
    <row r="491" spans="2:22" ht="15" x14ac:dyDescent="0.25">
      <c r="B491" s="113"/>
      <c r="C491" s="161" t="s">
        <v>195</v>
      </c>
      <c r="D491" s="118" t="s">
        <v>416</v>
      </c>
      <c r="E491" s="119">
        <v>0</v>
      </c>
      <c r="F491" s="119">
        <v>10000</v>
      </c>
      <c r="G491" s="119">
        <v>39810.079999999994</v>
      </c>
      <c r="H491" s="119">
        <v>1763.0199999999998</v>
      </c>
      <c r="I491" s="119">
        <v>23516.770000000004</v>
      </c>
      <c r="J491" s="119">
        <v>0.22999999999999998</v>
      </c>
      <c r="K491" s="119">
        <v>-141.49</v>
      </c>
      <c r="L491" s="119">
        <v>177443.18000000002</v>
      </c>
      <c r="M491" s="119">
        <v>40091.629999999997</v>
      </c>
      <c r="N491" s="119">
        <v>40091.74</v>
      </c>
      <c r="O491" s="119">
        <v>40091.699999999997</v>
      </c>
      <c r="P491" s="119">
        <v>222941.14000000004</v>
      </c>
      <c r="Q491" s="119">
        <f t="shared" si="8"/>
        <v>595608</v>
      </c>
      <c r="R491" s="115"/>
      <c r="S491" s="116"/>
      <c r="T491" s="113"/>
      <c r="U491" s="119">
        <f>IF($E$5=Master!$D$4,E491,
IF($F$5=Master!$D$4,SUM(E491:F491),
IF($G$5=Master!$D$4,SUM(E491:G491),
IF($H$5=Master!$D$4,SUM(E491:H491),
IF($I$5=Master!$D$4,SUM(E491:I491),
IF($J$5=Master!$D$4,SUM(E491:J491),
IF($K$5=Master!$D$4,SUM(E491:K491),
IF($L$5=Master!$D$4,SUM(E491:L491),
IF($M$5=Master!$D$4,SUM(E491:M491),
IF($N$5=Master!$D$4,SUM(E491:N491),
IF($O$5=Master!$D$4,SUM(E491:O491),
IF($P$5=Master!$D$4,SUM(E491:P491),0))))))))))))</f>
        <v>372666.86</v>
      </c>
      <c r="V491" s="115"/>
    </row>
    <row r="492" spans="2:22" ht="15" x14ac:dyDescent="0.25">
      <c r="B492" s="113"/>
      <c r="C492" s="161" t="s">
        <v>196</v>
      </c>
      <c r="D492" s="118" t="s">
        <v>417</v>
      </c>
      <c r="E492" s="119">
        <v>603235.48</v>
      </c>
      <c r="F492" s="119">
        <v>617608.95999999996</v>
      </c>
      <c r="G492" s="119">
        <v>2228471.8200000008</v>
      </c>
      <c r="H492" s="119">
        <v>4552099.7799999984</v>
      </c>
      <c r="I492" s="119">
        <v>4233068.3400000017</v>
      </c>
      <c r="J492" s="119">
        <v>5544813.0099999988</v>
      </c>
      <c r="K492" s="119">
        <v>8296518.3699999936</v>
      </c>
      <c r="L492" s="119">
        <v>5331366.78</v>
      </c>
      <c r="M492" s="119">
        <v>3333945.28</v>
      </c>
      <c r="N492" s="119">
        <v>2944404.37</v>
      </c>
      <c r="O492" s="119">
        <v>3559095.51</v>
      </c>
      <c r="P492" s="119">
        <v>12397385.300000006</v>
      </c>
      <c r="Q492" s="119">
        <f t="shared" si="8"/>
        <v>53642012.999999993</v>
      </c>
      <c r="R492" s="115"/>
      <c r="S492" s="116"/>
      <c r="T492" s="113"/>
      <c r="U492" s="119">
        <f>IF($E$5=Master!$D$4,E492,
IF($F$5=Master!$D$4,SUM(E492:F492),
IF($G$5=Master!$D$4,SUM(E492:G492),
IF($H$5=Master!$D$4,SUM(E492:H492),
IF($I$5=Master!$D$4,SUM(E492:I492),
IF($J$5=Master!$D$4,SUM(E492:J492),
IF($K$5=Master!$D$4,SUM(E492:K492),
IF($L$5=Master!$D$4,SUM(E492:L492),
IF($M$5=Master!$D$4,SUM(E492:M492),
IF($N$5=Master!$D$4,SUM(E492:N492),
IF($O$5=Master!$D$4,SUM(E492:O492),
IF($P$5=Master!$D$4,SUM(E492:P492),0))))))))))))</f>
        <v>41244627.699999988</v>
      </c>
      <c r="V492" s="115"/>
    </row>
    <row r="493" spans="2:22" ht="15" x14ac:dyDescent="0.25">
      <c r="B493" s="113"/>
      <c r="C493" s="161" t="s">
        <v>197</v>
      </c>
      <c r="D493" s="118" t="s">
        <v>418</v>
      </c>
      <c r="E493" s="119">
        <v>0</v>
      </c>
      <c r="F493" s="119">
        <v>240.79</v>
      </c>
      <c r="G493" s="119">
        <v>132575.07</v>
      </c>
      <c r="H493" s="119">
        <v>445153.08999999997</v>
      </c>
      <c r="I493" s="119">
        <v>175957.86</v>
      </c>
      <c r="J493" s="119">
        <v>188879.99</v>
      </c>
      <c r="K493" s="119">
        <v>496000.69</v>
      </c>
      <c r="L493" s="119">
        <v>168331.65000000002</v>
      </c>
      <c r="M493" s="119">
        <v>361593.86</v>
      </c>
      <c r="N493" s="119">
        <v>218000.97999999998</v>
      </c>
      <c r="O493" s="119">
        <v>276711.7</v>
      </c>
      <c r="P493" s="119">
        <v>701554.32</v>
      </c>
      <c r="Q493" s="119">
        <f t="shared" si="8"/>
        <v>3165000</v>
      </c>
      <c r="R493" s="115"/>
      <c r="S493" s="116"/>
      <c r="T493" s="113"/>
      <c r="U493" s="119">
        <f>IF($E$5=Master!$D$4,E493,
IF($F$5=Master!$D$4,SUM(E493:F493),
IF($G$5=Master!$D$4,SUM(E493:G493),
IF($H$5=Master!$D$4,SUM(E493:H493),
IF($I$5=Master!$D$4,SUM(E493:I493),
IF($J$5=Master!$D$4,SUM(E493:J493),
IF($K$5=Master!$D$4,SUM(E493:K493),
IF($L$5=Master!$D$4,SUM(E493:L493),
IF($M$5=Master!$D$4,SUM(E493:M493),
IF($N$5=Master!$D$4,SUM(E493:N493),
IF($O$5=Master!$D$4,SUM(E493:O493),
IF($P$5=Master!$D$4,SUM(E493:P493),0))))))))))))</f>
        <v>2463445.6800000002</v>
      </c>
      <c r="V493" s="115"/>
    </row>
    <row r="494" spans="2:22" ht="15" x14ac:dyDescent="0.25">
      <c r="B494" s="113"/>
      <c r="C494" s="161" t="s">
        <v>198</v>
      </c>
      <c r="D494" s="118" t="s">
        <v>419</v>
      </c>
      <c r="E494" s="119">
        <v>91400</v>
      </c>
      <c r="F494" s="119">
        <v>0</v>
      </c>
      <c r="G494" s="119">
        <v>4939386.28</v>
      </c>
      <c r="H494" s="119">
        <v>8224148.0700000003</v>
      </c>
      <c r="I494" s="119">
        <v>3365821.8200000003</v>
      </c>
      <c r="J494" s="119">
        <v>4118670.6900000004</v>
      </c>
      <c r="K494" s="119">
        <v>9520629.25</v>
      </c>
      <c r="L494" s="119">
        <v>4253068.07</v>
      </c>
      <c r="M494" s="119">
        <v>10784909.009999998</v>
      </c>
      <c r="N494" s="119">
        <v>10704076.869999999</v>
      </c>
      <c r="O494" s="119">
        <v>13145057.810000001</v>
      </c>
      <c r="P494" s="119">
        <v>31374832.129999999</v>
      </c>
      <c r="Q494" s="119">
        <f t="shared" ref="Q494:Q557" si="9">SUM(E494:P494)</f>
        <v>100522000</v>
      </c>
      <c r="R494" s="115"/>
      <c r="S494" s="116"/>
      <c r="T494" s="113"/>
      <c r="U494" s="119">
        <f>IF($E$5=Master!$D$4,E494,
IF($F$5=Master!$D$4,SUM(E494:F494),
IF($G$5=Master!$D$4,SUM(E494:G494),
IF($H$5=Master!$D$4,SUM(E494:H494),
IF($I$5=Master!$D$4,SUM(E494:I494),
IF($J$5=Master!$D$4,SUM(E494:J494),
IF($K$5=Master!$D$4,SUM(E494:K494),
IF($L$5=Master!$D$4,SUM(E494:L494),
IF($M$5=Master!$D$4,SUM(E494:M494),
IF($N$5=Master!$D$4,SUM(E494:N494),
IF($O$5=Master!$D$4,SUM(E494:O494),
IF($P$5=Master!$D$4,SUM(E494:P494),0))))))))))))</f>
        <v>69147167.870000005</v>
      </c>
      <c r="V494" s="115"/>
    </row>
    <row r="495" spans="2:22" ht="15" x14ac:dyDescent="0.25">
      <c r="B495" s="113"/>
      <c r="C495" s="161" t="s">
        <v>199</v>
      </c>
      <c r="D495" s="118" t="s">
        <v>420</v>
      </c>
      <c r="E495" s="119">
        <v>199788.16</v>
      </c>
      <c r="F495" s="119">
        <v>424011.55</v>
      </c>
      <c r="G495" s="119">
        <v>1798720.8699999999</v>
      </c>
      <c r="H495" s="119">
        <v>269872.07</v>
      </c>
      <c r="I495" s="119">
        <v>3404292.6800000006</v>
      </c>
      <c r="J495" s="119">
        <v>59468.37</v>
      </c>
      <c r="K495" s="119">
        <v>1180224.57</v>
      </c>
      <c r="L495" s="119">
        <v>5360160.3100000005</v>
      </c>
      <c r="M495" s="119">
        <v>2885288.3400000003</v>
      </c>
      <c r="N495" s="119">
        <v>2429838.2200000002</v>
      </c>
      <c r="O495" s="119">
        <v>2748901.6400000006</v>
      </c>
      <c r="P495" s="119">
        <v>4094586.22</v>
      </c>
      <c r="Q495" s="119">
        <f t="shared" si="9"/>
        <v>24855153</v>
      </c>
      <c r="R495" s="115"/>
      <c r="S495" s="116"/>
      <c r="T495" s="113"/>
      <c r="U495" s="119">
        <f>IF($E$5=Master!$D$4,E495,
IF($F$5=Master!$D$4,SUM(E495:F495),
IF($G$5=Master!$D$4,SUM(E495:G495),
IF($H$5=Master!$D$4,SUM(E495:H495),
IF($I$5=Master!$D$4,SUM(E495:I495),
IF($J$5=Master!$D$4,SUM(E495:J495),
IF($K$5=Master!$D$4,SUM(E495:K495),
IF($L$5=Master!$D$4,SUM(E495:L495),
IF($M$5=Master!$D$4,SUM(E495:M495),
IF($N$5=Master!$D$4,SUM(E495:N495),
IF($O$5=Master!$D$4,SUM(E495:O495),
IF($P$5=Master!$D$4,SUM(E495:P495),0))))))))))))</f>
        <v>20760566.780000001</v>
      </c>
      <c r="V495" s="115"/>
    </row>
    <row r="496" spans="2:22" ht="25.5" x14ac:dyDescent="0.25">
      <c r="B496" s="113"/>
      <c r="C496" s="161" t="s">
        <v>200</v>
      </c>
      <c r="D496" s="118" t="s">
        <v>421</v>
      </c>
      <c r="E496" s="119">
        <v>0</v>
      </c>
      <c r="F496" s="119">
        <v>300928.15999999997</v>
      </c>
      <c r="G496" s="119">
        <v>860620.63</v>
      </c>
      <c r="H496" s="119">
        <v>1129128.24</v>
      </c>
      <c r="I496" s="119">
        <v>403378.66</v>
      </c>
      <c r="J496" s="119">
        <v>1314044.1499999999</v>
      </c>
      <c r="K496" s="119">
        <v>763072.3</v>
      </c>
      <c r="L496" s="119">
        <v>922045.28000000014</v>
      </c>
      <c r="M496" s="119">
        <v>585614.13</v>
      </c>
      <c r="N496" s="119">
        <v>193295.06</v>
      </c>
      <c r="O496" s="119">
        <v>285814.22000000003</v>
      </c>
      <c r="P496" s="119">
        <v>913059.17</v>
      </c>
      <c r="Q496" s="119">
        <f t="shared" si="9"/>
        <v>7671000</v>
      </c>
      <c r="R496" s="115"/>
      <c r="S496" s="116"/>
      <c r="T496" s="113"/>
      <c r="U496" s="119">
        <f>IF($E$5=Master!$D$4,E496,
IF($F$5=Master!$D$4,SUM(E496:F496),
IF($G$5=Master!$D$4,SUM(E496:G496),
IF($H$5=Master!$D$4,SUM(E496:H496),
IF($I$5=Master!$D$4,SUM(E496:I496),
IF($J$5=Master!$D$4,SUM(E496:J496),
IF($K$5=Master!$D$4,SUM(E496:K496),
IF($L$5=Master!$D$4,SUM(E496:L496),
IF($M$5=Master!$D$4,SUM(E496:M496),
IF($N$5=Master!$D$4,SUM(E496:N496),
IF($O$5=Master!$D$4,SUM(E496:O496),
IF($P$5=Master!$D$4,SUM(E496:P496),0))))))))))))</f>
        <v>6757940.8300000001</v>
      </c>
      <c r="V496" s="115"/>
    </row>
    <row r="497" spans="2:22" ht="15" x14ac:dyDescent="0.25">
      <c r="B497" s="113"/>
      <c r="C497" s="161" t="s">
        <v>512</v>
      </c>
      <c r="D497" s="118" t="s">
        <v>513</v>
      </c>
      <c r="E497" s="119">
        <v>18037.709999999995</v>
      </c>
      <c r="F497" s="119">
        <v>18470.519999999997</v>
      </c>
      <c r="G497" s="119">
        <v>3054099.55</v>
      </c>
      <c r="H497" s="119">
        <v>45309.350000000006</v>
      </c>
      <c r="I497" s="119">
        <v>1024690.4</v>
      </c>
      <c r="J497" s="119">
        <v>47388.210000000006</v>
      </c>
      <c r="K497" s="119">
        <v>46781.62</v>
      </c>
      <c r="L497" s="119">
        <v>62529.809999999932</v>
      </c>
      <c r="M497" s="119">
        <v>306690.96000000002</v>
      </c>
      <c r="N497" s="119">
        <v>276457.96000000002</v>
      </c>
      <c r="O497" s="119">
        <v>52153.959999999934</v>
      </c>
      <c r="P497" s="119">
        <v>404564.23</v>
      </c>
      <c r="Q497" s="119">
        <f t="shared" si="9"/>
        <v>5357174.2799999993</v>
      </c>
      <c r="R497" s="115"/>
      <c r="S497" s="116"/>
      <c r="T497" s="113"/>
      <c r="U497" s="119">
        <f>IF($E$5=Master!$D$4,E497,
IF($F$5=Master!$D$4,SUM(E497:F497),
IF($G$5=Master!$D$4,SUM(E497:G497),
IF($H$5=Master!$D$4,SUM(E497:H497),
IF($I$5=Master!$D$4,SUM(E497:I497),
IF($J$5=Master!$D$4,SUM(E497:J497),
IF($K$5=Master!$D$4,SUM(E497:K497),
IF($L$5=Master!$D$4,SUM(E497:L497),
IF($M$5=Master!$D$4,SUM(E497:M497),
IF($N$5=Master!$D$4,SUM(E497:N497),
IF($O$5=Master!$D$4,SUM(E497:O497),
IF($P$5=Master!$D$4,SUM(E497:P497),0))))))))))))</f>
        <v>4952610.05</v>
      </c>
      <c r="V497" s="115"/>
    </row>
    <row r="498" spans="2:22" ht="15" x14ac:dyDescent="0.25">
      <c r="B498" s="113"/>
      <c r="C498" s="161" t="s">
        <v>546</v>
      </c>
      <c r="D498" s="118" t="s">
        <v>547</v>
      </c>
      <c r="E498" s="119">
        <v>66441.48</v>
      </c>
      <c r="F498" s="119">
        <v>53054.299999999988</v>
      </c>
      <c r="G498" s="119">
        <v>189360.95000000004</v>
      </c>
      <c r="H498" s="119">
        <v>81852.660000000018</v>
      </c>
      <c r="I498" s="119">
        <v>73762.080000000016</v>
      </c>
      <c r="J498" s="119">
        <v>79166.090000000011</v>
      </c>
      <c r="K498" s="119">
        <v>81536.280000000013</v>
      </c>
      <c r="L498" s="119">
        <v>140152.15000000002</v>
      </c>
      <c r="M498" s="119">
        <v>169072.32</v>
      </c>
      <c r="N498" s="119">
        <v>173786.56</v>
      </c>
      <c r="O498" s="119">
        <v>174815.06000000006</v>
      </c>
      <c r="P498" s="119">
        <v>175030.59000000008</v>
      </c>
      <c r="Q498" s="119">
        <f t="shared" si="9"/>
        <v>1458030.5200000003</v>
      </c>
      <c r="R498" s="115"/>
      <c r="S498" s="116"/>
      <c r="T498" s="113"/>
      <c r="U498" s="119">
        <f>IF($E$5=Master!$D$4,E498,
IF($F$5=Master!$D$4,SUM(E498:F498),
IF($G$5=Master!$D$4,SUM(E498:G498),
IF($H$5=Master!$D$4,SUM(E498:H498),
IF($I$5=Master!$D$4,SUM(E498:I498),
IF($J$5=Master!$D$4,SUM(E498:J498),
IF($K$5=Master!$D$4,SUM(E498:K498),
IF($L$5=Master!$D$4,SUM(E498:L498),
IF($M$5=Master!$D$4,SUM(E498:M498),
IF($N$5=Master!$D$4,SUM(E498:N498),
IF($O$5=Master!$D$4,SUM(E498:O498),
IF($P$5=Master!$D$4,SUM(E498:P498),0))))))))))))</f>
        <v>1282999.9300000002</v>
      </c>
      <c r="V498" s="115"/>
    </row>
    <row r="499" spans="2:22" ht="15" x14ac:dyDescent="0.25">
      <c r="B499" s="113"/>
      <c r="C499" s="161" t="s">
        <v>548</v>
      </c>
      <c r="D499" s="118" t="s">
        <v>549</v>
      </c>
      <c r="E499" s="119">
        <v>96372.600000000049</v>
      </c>
      <c r="F499" s="119">
        <v>49619.610000000015</v>
      </c>
      <c r="G499" s="119">
        <v>215250.05</v>
      </c>
      <c r="H499" s="119">
        <v>248520.05</v>
      </c>
      <c r="I499" s="119">
        <v>90195.969999999987</v>
      </c>
      <c r="J499" s="119">
        <v>90700.499999999985</v>
      </c>
      <c r="K499" s="119">
        <v>145163.61999999994</v>
      </c>
      <c r="L499" s="119">
        <v>242934.85</v>
      </c>
      <c r="M499" s="119">
        <v>199172.66</v>
      </c>
      <c r="N499" s="119">
        <v>196250.05999999997</v>
      </c>
      <c r="O499" s="119">
        <v>196840.27999999997</v>
      </c>
      <c r="P499" s="119">
        <v>195592.84000000003</v>
      </c>
      <c r="Q499" s="119">
        <f t="shared" si="9"/>
        <v>1966613.09</v>
      </c>
      <c r="R499" s="115"/>
      <c r="S499" s="116"/>
      <c r="T499" s="113"/>
      <c r="U499" s="119">
        <f>IF($E$5=Master!$D$4,E499,
IF($F$5=Master!$D$4,SUM(E499:F499),
IF($G$5=Master!$D$4,SUM(E499:G499),
IF($H$5=Master!$D$4,SUM(E499:H499),
IF($I$5=Master!$D$4,SUM(E499:I499),
IF($J$5=Master!$D$4,SUM(E499:J499),
IF($K$5=Master!$D$4,SUM(E499:K499),
IF($L$5=Master!$D$4,SUM(E499:L499),
IF($M$5=Master!$D$4,SUM(E499:M499),
IF($N$5=Master!$D$4,SUM(E499:N499),
IF($O$5=Master!$D$4,SUM(E499:O499),
IF($P$5=Master!$D$4,SUM(E499:P499),0))))))))))))</f>
        <v>1771020.25</v>
      </c>
      <c r="V499" s="115"/>
    </row>
    <row r="500" spans="2:22" ht="15" x14ac:dyDescent="0.25">
      <c r="B500" s="113"/>
      <c r="C500" s="161" t="s">
        <v>201</v>
      </c>
      <c r="D500" s="118" t="s">
        <v>422</v>
      </c>
      <c r="E500" s="119">
        <v>24656.85</v>
      </c>
      <c r="F500" s="119">
        <v>32852.089999999997</v>
      </c>
      <c r="G500" s="119">
        <v>46391.62999999999</v>
      </c>
      <c r="H500" s="119">
        <v>55137.17</v>
      </c>
      <c r="I500" s="119">
        <v>39893.140000000007</v>
      </c>
      <c r="J500" s="119">
        <v>127538.53</v>
      </c>
      <c r="K500" s="119">
        <v>71204.400000000009</v>
      </c>
      <c r="L500" s="119">
        <v>130626.26</v>
      </c>
      <c r="M500" s="119">
        <v>130226.26</v>
      </c>
      <c r="N500" s="119">
        <v>128492.93000000001</v>
      </c>
      <c r="O500" s="119">
        <v>127059.59999999999</v>
      </c>
      <c r="P500" s="119">
        <v>91163.529999999984</v>
      </c>
      <c r="Q500" s="119">
        <f t="shared" si="9"/>
        <v>1005242.3900000001</v>
      </c>
      <c r="R500" s="115"/>
      <c r="S500" s="116"/>
      <c r="T500" s="113"/>
      <c r="U500" s="119">
        <f>IF($E$5=Master!$D$4,E500,
IF($F$5=Master!$D$4,SUM(E500:F500),
IF($G$5=Master!$D$4,SUM(E500:G500),
IF($H$5=Master!$D$4,SUM(E500:H500),
IF($I$5=Master!$D$4,SUM(E500:I500),
IF($J$5=Master!$D$4,SUM(E500:J500),
IF($K$5=Master!$D$4,SUM(E500:K500),
IF($L$5=Master!$D$4,SUM(E500:L500),
IF($M$5=Master!$D$4,SUM(E500:M500),
IF($N$5=Master!$D$4,SUM(E500:N500),
IF($O$5=Master!$D$4,SUM(E500:O500),
IF($P$5=Master!$D$4,SUM(E500:P500),0))))))))))))</f>
        <v>914078.8600000001</v>
      </c>
      <c r="V500" s="115"/>
    </row>
    <row r="501" spans="2:22" ht="15" x14ac:dyDescent="0.25">
      <c r="B501" s="113"/>
      <c r="C501" s="161" t="s">
        <v>202</v>
      </c>
      <c r="D501" s="118" t="s">
        <v>423</v>
      </c>
      <c r="E501" s="119">
        <v>80950.05</v>
      </c>
      <c r="F501" s="119">
        <v>337236</v>
      </c>
      <c r="G501" s="119">
        <v>345620.15</v>
      </c>
      <c r="H501" s="119">
        <v>164228.68999999997</v>
      </c>
      <c r="I501" s="119">
        <v>23655.06</v>
      </c>
      <c r="J501" s="119">
        <v>13202.189999999999</v>
      </c>
      <c r="K501" s="119">
        <v>28373.43</v>
      </c>
      <c r="L501" s="119">
        <v>25867.14</v>
      </c>
      <c r="M501" s="119">
        <v>22795.940000000002</v>
      </c>
      <c r="N501" s="119">
        <v>22995.94</v>
      </c>
      <c r="O501" s="119">
        <v>20680.59</v>
      </c>
      <c r="P501" s="119">
        <v>13628.220000000001</v>
      </c>
      <c r="Q501" s="119">
        <f t="shared" si="9"/>
        <v>1099233.3999999999</v>
      </c>
      <c r="R501" s="115"/>
      <c r="S501" s="116"/>
      <c r="T501" s="113"/>
      <c r="U501" s="119">
        <f>IF($E$5=Master!$D$4,E501,
IF($F$5=Master!$D$4,SUM(E501:F501),
IF($G$5=Master!$D$4,SUM(E501:G501),
IF($H$5=Master!$D$4,SUM(E501:H501),
IF($I$5=Master!$D$4,SUM(E501:I501),
IF($J$5=Master!$D$4,SUM(E501:J501),
IF($K$5=Master!$D$4,SUM(E501:K501),
IF($L$5=Master!$D$4,SUM(E501:L501),
IF($M$5=Master!$D$4,SUM(E501:M501),
IF($N$5=Master!$D$4,SUM(E501:N501),
IF($O$5=Master!$D$4,SUM(E501:O501),
IF($P$5=Master!$D$4,SUM(E501:P501),0))))))))))))</f>
        <v>1085605.18</v>
      </c>
      <c r="V501" s="115"/>
    </row>
    <row r="502" spans="2:22" ht="15" x14ac:dyDescent="0.25">
      <c r="B502" s="113"/>
      <c r="C502" s="161" t="s">
        <v>203</v>
      </c>
      <c r="D502" s="118" t="s">
        <v>424</v>
      </c>
      <c r="E502" s="119">
        <v>145341.88999999998</v>
      </c>
      <c r="F502" s="119">
        <v>128569.70999999996</v>
      </c>
      <c r="G502" s="119">
        <v>114556.82</v>
      </c>
      <c r="H502" s="119">
        <v>216450.01</v>
      </c>
      <c r="I502" s="119">
        <v>151339.19999999995</v>
      </c>
      <c r="J502" s="119">
        <v>284635.56999999995</v>
      </c>
      <c r="K502" s="119">
        <v>263958.72000000003</v>
      </c>
      <c r="L502" s="119">
        <v>354515.18000000017</v>
      </c>
      <c r="M502" s="119">
        <v>339474.38000000006</v>
      </c>
      <c r="N502" s="119">
        <v>337777.06000000006</v>
      </c>
      <c r="O502" s="119">
        <v>338579.72000000009</v>
      </c>
      <c r="P502" s="119">
        <v>256826.2</v>
      </c>
      <c r="Q502" s="119">
        <f t="shared" si="9"/>
        <v>2932024.4600000004</v>
      </c>
      <c r="R502" s="115"/>
      <c r="S502" s="116"/>
      <c r="T502" s="113"/>
      <c r="U502" s="119">
        <f>IF($E$5=Master!$D$4,E502,
IF($F$5=Master!$D$4,SUM(E502:F502),
IF($G$5=Master!$D$4,SUM(E502:G502),
IF($H$5=Master!$D$4,SUM(E502:H502),
IF($I$5=Master!$D$4,SUM(E502:I502),
IF($J$5=Master!$D$4,SUM(E502:J502),
IF($K$5=Master!$D$4,SUM(E502:K502),
IF($L$5=Master!$D$4,SUM(E502:L502),
IF($M$5=Master!$D$4,SUM(E502:M502),
IF($N$5=Master!$D$4,SUM(E502:N502),
IF($O$5=Master!$D$4,SUM(E502:O502),
IF($P$5=Master!$D$4,SUM(E502:P502),0))))))))))))</f>
        <v>2675198.2600000002</v>
      </c>
      <c r="V502" s="115"/>
    </row>
    <row r="503" spans="2:22" ht="15" x14ac:dyDescent="0.25">
      <c r="B503" s="113"/>
      <c r="C503" s="161" t="s">
        <v>204</v>
      </c>
      <c r="D503" s="118" t="s">
        <v>425</v>
      </c>
      <c r="E503" s="119">
        <v>517493.01999999996</v>
      </c>
      <c r="F503" s="119">
        <v>68500.649999999994</v>
      </c>
      <c r="G503" s="119">
        <v>130361.86</v>
      </c>
      <c r="H503" s="119">
        <v>0</v>
      </c>
      <c r="I503" s="119">
        <v>1942206.61</v>
      </c>
      <c r="J503" s="119">
        <v>400049.88</v>
      </c>
      <c r="K503" s="119">
        <v>2625299</v>
      </c>
      <c r="L503" s="119">
        <v>2573287.2000000011</v>
      </c>
      <c r="M503" s="119">
        <v>1704717.6399999997</v>
      </c>
      <c r="N503" s="119">
        <v>1647837.0899999999</v>
      </c>
      <c r="O503" s="119">
        <v>1775187.2</v>
      </c>
      <c r="P503" s="119">
        <v>3164907.8500000015</v>
      </c>
      <c r="Q503" s="119">
        <f t="shared" si="9"/>
        <v>16549848</v>
      </c>
      <c r="R503" s="115"/>
      <c r="S503" s="116"/>
      <c r="T503" s="113"/>
      <c r="U503" s="119">
        <f>IF($E$5=Master!$D$4,E503,
IF($F$5=Master!$D$4,SUM(E503:F503),
IF($G$5=Master!$D$4,SUM(E503:G503),
IF($H$5=Master!$D$4,SUM(E503:H503),
IF($I$5=Master!$D$4,SUM(E503:I503),
IF($J$5=Master!$D$4,SUM(E503:J503),
IF($K$5=Master!$D$4,SUM(E503:K503),
IF($L$5=Master!$D$4,SUM(E503:L503),
IF($M$5=Master!$D$4,SUM(E503:M503),
IF($N$5=Master!$D$4,SUM(E503:N503),
IF($O$5=Master!$D$4,SUM(E503:O503),
IF($P$5=Master!$D$4,SUM(E503:P503),0))))))))))))</f>
        <v>13384940.149999999</v>
      </c>
      <c r="V503" s="115"/>
    </row>
    <row r="504" spans="2:22" ht="15" x14ac:dyDescent="0.25">
      <c r="B504" s="113"/>
      <c r="C504" s="161" t="s">
        <v>205</v>
      </c>
      <c r="D504" s="118" t="s">
        <v>426</v>
      </c>
      <c r="E504" s="119">
        <v>0</v>
      </c>
      <c r="F504" s="119">
        <v>0</v>
      </c>
      <c r="G504" s="119">
        <v>0.16</v>
      </c>
      <c r="H504" s="119">
        <v>0.16</v>
      </c>
      <c r="I504" s="119">
        <v>11.209999999999999</v>
      </c>
      <c r="J504" s="119">
        <v>24270.890000000003</v>
      </c>
      <c r="K504" s="119">
        <v>42429.07</v>
      </c>
      <c r="L504" s="119">
        <v>89251.979999999967</v>
      </c>
      <c r="M504" s="119">
        <v>124256.71999999999</v>
      </c>
      <c r="N504" s="119">
        <v>82754.449999999983</v>
      </c>
      <c r="O504" s="119">
        <v>82754.449999999983</v>
      </c>
      <c r="P504" s="119">
        <v>417754.91000000009</v>
      </c>
      <c r="Q504" s="119">
        <f t="shared" si="9"/>
        <v>863484</v>
      </c>
      <c r="R504" s="115"/>
      <c r="S504" s="116"/>
      <c r="T504" s="113"/>
      <c r="U504" s="119">
        <f>IF($E$5=Master!$D$4,E504,
IF($F$5=Master!$D$4,SUM(E504:F504),
IF($G$5=Master!$D$4,SUM(E504:G504),
IF($H$5=Master!$D$4,SUM(E504:H504),
IF($I$5=Master!$D$4,SUM(E504:I504),
IF($J$5=Master!$D$4,SUM(E504:J504),
IF($K$5=Master!$D$4,SUM(E504:K504),
IF($L$5=Master!$D$4,SUM(E504:L504),
IF($M$5=Master!$D$4,SUM(E504:M504),
IF($N$5=Master!$D$4,SUM(E504:N504),
IF($O$5=Master!$D$4,SUM(E504:O504),
IF($P$5=Master!$D$4,SUM(E504:P504),0))))))))))))</f>
        <v>445729.08999999985</v>
      </c>
      <c r="V504" s="115"/>
    </row>
    <row r="505" spans="2:22" ht="15" x14ac:dyDescent="0.25">
      <c r="B505" s="113"/>
      <c r="C505" s="161" t="s">
        <v>206</v>
      </c>
      <c r="D505" s="118" t="s">
        <v>427</v>
      </c>
      <c r="E505" s="119">
        <v>132871.34999999998</v>
      </c>
      <c r="F505" s="119">
        <v>174103.43</v>
      </c>
      <c r="G505" s="119">
        <v>226029.49999999997</v>
      </c>
      <c r="H505" s="119">
        <v>284415.15000000002</v>
      </c>
      <c r="I505" s="119">
        <v>329918</v>
      </c>
      <c r="J505" s="119">
        <v>198833.69999999995</v>
      </c>
      <c r="K505" s="119">
        <v>297432.28000000003</v>
      </c>
      <c r="L505" s="119">
        <v>333530.96000000008</v>
      </c>
      <c r="M505" s="119">
        <v>369202.87000000005</v>
      </c>
      <c r="N505" s="119">
        <v>370599.60000000009</v>
      </c>
      <c r="O505" s="119">
        <v>367275.49000000011</v>
      </c>
      <c r="P505" s="119">
        <v>297368.95</v>
      </c>
      <c r="Q505" s="119">
        <f t="shared" si="9"/>
        <v>3381581.2800000007</v>
      </c>
      <c r="R505" s="115"/>
      <c r="S505" s="116"/>
      <c r="T505" s="113"/>
      <c r="U505" s="119">
        <f>IF($E$5=Master!$D$4,E505,
IF($F$5=Master!$D$4,SUM(E505:F505),
IF($G$5=Master!$D$4,SUM(E505:G505),
IF($H$5=Master!$D$4,SUM(E505:H505),
IF($I$5=Master!$D$4,SUM(E505:I505),
IF($J$5=Master!$D$4,SUM(E505:J505),
IF($K$5=Master!$D$4,SUM(E505:K505),
IF($L$5=Master!$D$4,SUM(E505:L505),
IF($M$5=Master!$D$4,SUM(E505:M505),
IF($N$5=Master!$D$4,SUM(E505:N505),
IF($O$5=Master!$D$4,SUM(E505:O505),
IF($P$5=Master!$D$4,SUM(E505:P505),0))))))))))))</f>
        <v>3084212.3300000005</v>
      </c>
      <c r="V505" s="115"/>
    </row>
    <row r="506" spans="2:22" ht="15" x14ac:dyDescent="0.25">
      <c r="B506" s="113"/>
      <c r="C506" s="161" t="s">
        <v>207</v>
      </c>
      <c r="D506" s="118" t="s">
        <v>428</v>
      </c>
      <c r="E506" s="119">
        <v>63692.04</v>
      </c>
      <c r="F506" s="119">
        <v>63438.659999999989</v>
      </c>
      <c r="G506" s="119">
        <v>94960.320000000007</v>
      </c>
      <c r="H506" s="119">
        <v>89205.5</v>
      </c>
      <c r="I506" s="119">
        <v>74996.38</v>
      </c>
      <c r="J506" s="119">
        <v>83518.17</v>
      </c>
      <c r="K506" s="119">
        <v>96397.34</v>
      </c>
      <c r="L506" s="119">
        <v>117598.21999999999</v>
      </c>
      <c r="M506" s="119">
        <v>116410.4</v>
      </c>
      <c r="N506" s="119">
        <v>116519.76999999999</v>
      </c>
      <c r="O506" s="119">
        <v>116171.82999999999</v>
      </c>
      <c r="P506" s="119">
        <v>57881.67</v>
      </c>
      <c r="Q506" s="119">
        <f t="shared" si="9"/>
        <v>1090790.3</v>
      </c>
      <c r="R506" s="115"/>
      <c r="S506" s="116"/>
      <c r="T506" s="113"/>
      <c r="U506" s="119">
        <f>IF($E$5=Master!$D$4,E506,
IF($F$5=Master!$D$4,SUM(E506:F506),
IF($G$5=Master!$D$4,SUM(E506:G506),
IF($H$5=Master!$D$4,SUM(E506:H506),
IF($I$5=Master!$D$4,SUM(E506:I506),
IF($J$5=Master!$D$4,SUM(E506:J506),
IF($K$5=Master!$D$4,SUM(E506:K506),
IF($L$5=Master!$D$4,SUM(E506:L506),
IF($M$5=Master!$D$4,SUM(E506:M506),
IF($N$5=Master!$D$4,SUM(E506:N506),
IF($O$5=Master!$D$4,SUM(E506:O506),
IF($P$5=Master!$D$4,SUM(E506:P506),0))))))))))))</f>
        <v>1032908.63</v>
      </c>
      <c r="V506" s="115"/>
    </row>
    <row r="507" spans="2:22" ht="25.5" x14ac:dyDescent="0.25">
      <c r="B507" s="113"/>
      <c r="C507" s="161" t="s">
        <v>579</v>
      </c>
      <c r="D507" s="118" t="s">
        <v>607</v>
      </c>
      <c r="E507" s="119">
        <v>0</v>
      </c>
      <c r="F507" s="119">
        <v>0</v>
      </c>
      <c r="G507" s="119">
        <v>0</v>
      </c>
      <c r="H507" s="119">
        <v>0</v>
      </c>
      <c r="I507" s="119">
        <v>0</v>
      </c>
      <c r="J507" s="119">
        <v>0</v>
      </c>
      <c r="K507" s="119">
        <v>0</v>
      </c>
      <c r="L507" s="119">
        <v>0</v>
      </c>
      <c r="M507" s="119">
        <v>0</v>
      </c>
      <c r="N507" s="119">
        <v>0</v>
      </c>
      <c r="O507" s="119">
        <v>0</v>
      </c>
      <c r="P507" s="119">
        <v>0</v>
      </c>
      <c r="Q507" s="119">
        <f t="shared" si="9"/>
        <v>0</v>
      </c>
      <c r="R507" s="115"/>
      <c r="S507" s="116"/>
      <c r="T507" s="113"/>
      <c r="U507" s="119">
        <f>IF($E$5=Master!$D$4,E507,
IF($F$5=Master!$D$4,SUM(E507:F507),
IF($G$5=Master!$D$4,SUM(E507:G507),
IF($H$5=Master!$D$4,SUM(E507:H507),
IF($I$5=Master!$D$4,SUM(E507:I507),
IF($J$5=Master!$D$4,SUM(E507:J507),
IF($K$5=Master!$D$4,SUM(E507:K507),
IF($L$5=Master!$D$4,SUM(E507:L507),
IF($M$5=Master!$D$4,SUM(E507:M507),
IF($N$5=Master!$D$4,SUM(E507:N507),
IF($O$5=Master!$D$4,SUM(E507:O507),
IF($P$5=Master!$D$4,SUM(E507:P507),0))))))))))))</f>
        <v>0</v>
      </c>
      <c r="V507" s="115"/>
    </row>
    <row r="508" spans="2:22" ht="15" x14ac:dyDescent="0.25">
      <c r="B508" s="113"/>
      <c r="C508" s="161" t="s">
        <v>208</v>
      </c>
      <c r="D508" s="118" t="s">
        <v>429</v>
      </c>
      <c r="E508" s="119">
        <v>81867.199999999997</v>
      </c>
      <c r="F508" s="119">
        <v>91926.799999999988</v>
      </c>
      <c r="G508" s="119">
        <v>111877.42</v>
      </c>
      <c r="H508" s="119">
        <v>86233.019999999975</v>
      </c>
      <c r="I508" s="119">
        <v>92669.87</v>
      </c>
      <c r="J508" s="119">
        <v>94089.090000000011</v>
      </c>
      <c r="K508" s="119">
        <v>101232.23999999998</v>
      </c>
      <c r="L508" s="119">
        <v>1912.2</v>
      </c>
      <c r="M508" s="119">
        <v>1912.2</v>
      </c>
      <c r="N508" s="119">
        <v>1912.2</v>
      </c>
      <c r="O508" s="119">
        <v>1912.2</v>
      </c>
      <c r="P508" s="119">
        <v>1912.21</v>
      </c>
      <c r="Q508" s="119">
        <f t="shared" si="9"/>
        <v>669456.64999999967</v>
      </c>
      <c r="R508" s="115"/>
      <c r="S508" s="116"/>
      <c r="T508" s="113"/>
      <c r="U508" s="119">
        <f>IF($E$5=Master!$D$4,E508,
IF($F$5=Master!$D$4,SUM(E508:F508),
IF($G$5=Master!$D$4,SUM(E508:G508),
IF($H$5=Master!$D$4,SUM(E508:H508),
IF($I$5=Master!$D$4,SUM(E508:I508),
IF($J$5=Master!$D$4,SUM(E508:J508),
IF($K$5=Master!$D$4,SUM(E508:K508),
IF($L$5=Master!$D$4,SUM(E508:L508),
IF($M$5=Master!$D$4,SUM(E508:M508),
IF($N$5=Master!$D$4,SUM(E508:N508),
IF($O$5=Master!$D$4,SUM(E508:O508),
IF($P$5=Master!$D$4,SUM(E508:P508),0))))))))))))</f>
        <v>667544.43999999971</v>
      </c>
      <c r="V508" s="115"/>
    </row>
    <row r="509" spans="2:22" ht="15" x14ac:dyDescent="0.25">
      <c r="B509" s="113"/>
      <c r="C509" s="161" t="s">
        <v>554</v>
      </c>
      <c r="D509" s="118" t="s">
        <v>555</v>
      </c>
      <c r="E509" s="119">
        <v>0</v>
      </c>
      <c r="F509" s="119">
        <v>0</v>
      </c>
      <c r="G509" s="119">
        <v>0</v>
      </c>
      <c r="H509" s="119">
        <v>0</v>
      </c>
      <c r="I509" s="119">
        <v>0</v>
      </c>
      <c r="J509" s="119">
        <v>0</v>
      </c>
      <c r="K509" s="119">
        <v>0</v>
      </c>
      <c r="L509" s="119">
        <v>220000</v>
      </c>
      <c r="M509" s="119">
        <v>220000</v>
      </c>
      <c r="N509" s="119">
        <v>220000</v>
      </c>
      <c r="O509" s="119">
        <v>703344.04</v>
      </c>
      <c r="P509" s="119">
        <v>1080235.96</v>
      </c>
      <c r="Q509" s="119">
        <f t="shared" si="9"/>
        <v>2443580</v>
      </c>
      <c r="R509" s="115"/>
      <c r="S509" s="116"/>
      <c r="T509" s="113"/>
      <c r="U509" s="119">
        <f>IF($E$5=Master!$D$4,E509,
IF($F$5=Master!$D$4,SUM(E509:F509),
IF($G$5=Master!$D$4,SUM(E509:G509),
IF($H$5=Master!$D$4,SUM(E509:H509),
IF($I$5=Master!$D$4,SUM(E509:I509),
IF($J$5=Master!$D$4,SUM(E509:J509),
IF($K$5=Master!$D$4,SUM(E509:K509),
IF($L$5=Master!$D$4,SUM(E509:L509),
IF($M$5=Master!$D$4,SUM(E509:M509),
IF($N$5=Master!$D$4,SUM(E509:N509),
IF($O$5=Master!$D$4,SUM(E509:O509),
IF($P$5=Master!$D$4,SUM(E509:P509),0))))))))))))</f>
        <v>1363344.04</v>
      </c>
      <c r="V509" s="115"/>
    </row>
    <row r="510" spans="2:22" ht="25.5" x14ac:dyDescent="0.25">
      <c r="B510" s="113"/>
      <c r="C510" s="161" t="s">
        <v>580</v>
      </c>
      <c r="D510" s="118" t="s">
        <v>607</v>
      </c>
      <c r="E510" s="119">
        <v>0</v>
      </c>
      <c r="F510" s="119">
        <v>0</v>
      </c>
      <c r="G510" s="119">
        <v>0</v>
      </c>
      <c r="H510" s="119">
        <v>0</v>
      </c>
      <c r="I510" s="119">
        <v>0</v>
      </c>
      <c r="J510" s="119">
        <v>0</v>
      </c>
      <c r="K510" s="119">
        <v>0</v>
      </c>
      <c r="L510" s="119">
        <v>0</v>
      </c>
      <c r="M510" s="119">
        <v>0</v>
      </c>
      <c r="N510" s="119">
        <v>0</v>
      </c>
      <c r="O510" s="119">
        <v>0</v>
      </c>
      <c r="P510" s="119">
        <v>0</v>
      </c>
      <c r="Q510" s="119">
        <f t="shared" si="9"/>
        <v>0</v>
      </c>
      <c r="R510" s="115"/>
      <c r="S510" s="116"/>
      <c r="T510" s="113"/>
      <c r="U510" s="119">
        <f>IF($E$5=Master!$D$4,E510,
IF($F$5=Master!$D$4,SUM(E510:F510),
IF($G$5=Master!$D$4,SUM(E510:G510),
IF($H$5=Master!$D$4,SUM(E510:H510),
IF($I$5=Master!$D$4,SUM(E510:I510),
IF($J$5=Master!$D$4,SUM(E510:J510),
IF($K$5=Master!$D$4,SUM(E510:K510),
IF($L$5=Master!$D$4,SUM(E510:L510),
IF($M$5=Master!$D$4,SUM(E510:M510),
IF($N$5=Master!$D$4,SUM(E510:N510),
IF($O$5=Master!$D$4,SUM(E510:O510),
IF($P$5=Master!$D$4,SUM(E510:P510),0))))))))))))</f>
        <v>0</v>
      </c>
      <c r="V510" s="115"/>
    </row>
    <row r="511" spans="2:22" ht="15" x14ac:dyDescent="0.25">
      <c r="B511" s="113"/>
      <c r="C511" s="161" t="s">
        <v>209</v>
      </c>
      <c r="D511" s="118" t="s">
        <v>430</v>
      </c>
      <c r="E511" s="119">
        <v>146356.27000000005</v>
      </c>
      <c r="F511" s="119">
        <v>139392.92000000001</v>
      </c>
      <c r="G511" s="119">
        <v>155497.75</v>
      </c>
      <c r="H511" s="119">
        <v>110974.91000000002</v>
      </c>
      <c r="I511" s="119">
        <v>131914.15000000002</v>
      </c>
      <c r="J511" s="119">
        <v>111333.09000000001</v>
      </c>
      <c r="K511" s="119">
        <v>113806.59999999998</v>
      </c>
      <c r="L511" s="119">
        <v>309052.9800000001</v>
      </c>
      <c r="M511" s="119">
        <v>310017.38000000012</v>
      </c>
      <c r="N511" s="119">
        <v>309020.18000000011</v>
      </c>
      <c r="O511" s="119">
        <v>309650.18000000011</v>
      </c>
      <c r="P511" s="119">
        <v>192930.56000000003</v>
      </c>
      <c r="Q511" s="119">
        <f t="shared" si="9"/>
        <v>2339946.9700000007</v>
      </c>
      <c r="R511" s="115"/>
      <c r="S511" s="116"/>
      <c r="T511" s="113"/>
      <c r="U511" s="119">
        <f>IF($E$5=Master!$D$4,E511,
IF($F$5=Master!$D$4,SUM(E511:F511),
IF($G$5=Master!$D$4,SUM(E511:G511),
IF($H$5=Master!$D$4,SUM(E511:H511),
IF($I$5=Master!$D$4,SUM(E511:I511),
IF($J$5=Master!$D$4,SUM(E511:J511),
IF($K$5=Master!$D$4,SUM(E511:K511),
IF($L$5=Master!$D$4,SUM(E511:L511),
IF($M$5=Master!$D$4,SUM(E511:M511),
IF($N$5=Master!$D$4,SUM(E511:N511),
IF($O$5=Master!$D$4,SUM(E511:O511),
IF($P$5=Master!$D$4,SUM(E511:P511),0))))))))))))</f>
        <v>2147016.4100000006</v>
      </c>
      <c r="V511" s="115"/>
    </row>
    <row r="512" spans="2:22" ht="15" x14ac:dyDescent="0.25">
      <c r="B512" s="113"/>
      <c r="C512" s="161" t="s">
        <v>210</v>
      </c>
      <c r="D512" s="118" t="s">
        <v>431</v>
      </c>
      <c r="E512" s="119">
        <v>9563.7300000000014</v>
      </c>
      <c r="F512" s="119">
        <v>8886.9800000000014</v>
      </c>
      <c r="G512" s="119">
        <v>10319.810000000001</v>
      </c>
      <c r="H512" s="119">
        <v>10413.300000000001</v>
      </c>
      <c r="I512" s="119">
        <v>10868.81</v>
      </c>
      <c r="J512" s="119">
        <v>9586.2900000000009</v>
      </c>
      <c r="K512" s="119">
        <v>10686.849999999999</v>
      </c>
      <c r="L512" s="119">
        <v>16886.980000000003</v>
      </c>
      <c r="M512" s="119">
        <v>17916.980000000003</v>
      </c>
      <c r="N512" s="119">
        <v>16881.980000000003</v>
      </c>
      <c r="O512" s="119">
        <v>17046.980000000003</v>
      </c>
      <c r="P512" s="119">
        <v>11782.24</v>
      </c>
      <c r="Q512" s="119">
        <f t="shared" si="9"/>
        <v>150840.93000000002</v>
      </c>
      <c r="R512" s="115"/>
      <c r="S512" s="116"/>
      <c r="T512" s="113"/>
      <c r="U512" s="119">
        <f>IF($E$5=Master!$D$4,E512,
IF($F$5=Master!$D$4,SUM(E512:F512),
IF($G$5=Master!$D$4,SUM(E512:G512),
IF($H$5=Master!$D$4,SUM(E512:H512),
IF($I$5=Master!$D$4,SUM(E512:I512),
IF($J$5=Master!$D$4,SUM(E512:J512),
IF($K$5=Master!$D$4,SUM(E512:K512),
IF($L$5=Master!$D$4,SUM(E512:L512),
IF($M$5=Master!$D$4,SUM(E512:M512),
IF($N$5=Master!$D$4,SUM(E512:N512),
IF($O$5=Master!$D$4,SUM(E512:O512),
IF($P$5=Master!$D$4,SUM(E512:P512),0))))))))))))</f>
        <v>139058.69000000003</v>
      </c>
      <c r="V512" s="115"/>
    </row>
    <row r="513" spans="2:22" ht="25.5" x14ac:dyDescent="0.25">
      <c r="B513" s="113"/>
      <c r="C513" s="161" t="s">
        <v>503</v>
      </c>
      <c r="D513" s="118" t="s">
        <v>504</v>
      </c>
      <c r="E513" s="119">
        <v>103029.85</v>
      </c>
      <c r="F513" s="119">
        <v>147684.59</v>
      </c>
      <c r="G513" s="119">
        <v>268524.49</v>
      </c>
      <c r="H513" s="119">
        <v>119332.59</v>
      </c>
      <c r="I513" s="119">
        <v>129273.11000000002</v>
      </c>
      <c r="J513" s="119">
        <v>90277.11</v>
      </c>
      <c r="K513" s="119">
        <v>200414.72</v>
      </c>
      <c r="L513" s="119">
        <v>198291.52000000008</v>
      </c>
      <c r="M513" s="119">
        <v>240899.00000000006</v>
      </c>
      <c r="N513" s="119">
        <v>196009.60000000009</v>
      </c>
      <c r="O513" s="119">
        <v>206204.7000000001</v>
      </c>
      <c r="P513" s="119">
        <v>183757.30000000002</v>
      </c>
      <c r="Q513" s="119">
        <f t="shared" si="9"/>
        <v>2083698.5800000003</v>
      </c>
      <c r="R513" s="115"/>
      <c r="S513" s="116"/>
      <c r="T513" s="113"/>
      <c r="U513" s="119">
        <f>IF($E$5=Master!$D$4,E513,
IF($F$5=Master!$D$4,SUM(E513:F513),
IF($G$5=Master!$D$4,SUM(E513:G513),
IF($H$5=Master!$D$4,SUM(E513:H513),
IF($I$5=Master!$D$4,SUM(E513:I513),
IF($J$5=Master!$D$4,SUM(E513:J513),
IF($K$5=Master!$D$4,SUM(E513:K513),
IF($L$5=Master!$D$4,SUM(E513:L513),
IF($M$5=Master!$D$4,SUM(E513:M513),
IF($N$5=Master!$D$4,SUM(E513:N513),
IF($O$5=Master!$D$4,SUM(E513:O513),
IF($P$5=Master!$D$4,SUM(E513:P513),0))))))))))))</f>
        <v>1899941.2800000003</v>
      </c>
      <c r="V513" s="115"/>
    </row>
    <row r="514" spans="2:22" ht="15" x14ac:dyDescent="0.25">
      <c r="B514" s="113"/>
      <c r="C514" s="161" t="s">
        <v>505</v>
      </c>
      <c r="D514" s="118" t="s">
        <v>506</v>
      </c>
      <c r="E514" s="119">
        <v>55272.340000000004</v>
      </c>
      <c r="F514" s="119">
        <v>52922.210000000006</v>
      </c>
      <c r="G514" s="119">
        <v>83530.080000000016</v>
      </c>
      <c r="H514" s="119">
        <v>87321.08</v>
      </c>
      <c r="I514" s="119">
        <v>105293.49</v>
      </c>
      <c r="J514" s="119">
        <v>88708.99</v>
      </c>
      <c r="K514" s="119">
        <v>114252.06</v>
      </c>
      <c r="L514" s="119">
        <v>169456.38999999996</v>
      </c>
      <c r="M514" s="119">
        <v>169196.38999999996</v>
      </c>
      <c r="N514" s="119">
        <v>169326.38999999996</v>
      </c>
      <c r="O514" s="119">
        <v>169326.38999999996</v>
      </c>
      <c r="P514" s="119">
        <v>169326.51999999996</v>
      </c>
      <c r="Q514" s="119">
        <f t="shared" si="9"/>
        <v>1433932.3299999996</v>
      </c>
      <c r="R514" s="115"/>
      <c r="S514" s="116"/>
      <c r="T514" s="113"/>
      <c r="U514" s="119">
        <f>IF($E$5=Master!$D$4,E514,
IF($F$5=Master!$D$4,SUM(E514:F514),
IF($G$5=Master!$D$4,SUM(E514:G514),
IF($H$5=Master!$D$4,SUM(E514:H514),
IF($I$5=Master!$D$4,SUM(E514:I514),
IF($J$5=Master!$D$4,SUM(E514:J514),
IF($K$5=Master!$D$4,SUM(E514:K514),
IF($L$5=Master!$D$4,SUM(E514:L514),
IF($M$5=Master!$D$4,SUM(E514:M514),
IF($N$5=Master!$D$4,SUM(E514:N514),
IF($O$5=Master!$D$4,SUM(E514:O514),
IF($P$5=Master!$D$4,SUM(E514:P514),0))))))))))))</f>
        <v>1264605.8099999996</v>
      </c>
      <c r="V514" s="115"/>
    </row>
    <row r="515" spans="2:22" ht="15" x14ac:dyDescent="0.25">
      <c r="B515" s="113"/>
      <c r="C515" s="161" t="s">
        <v>507</v>
      </c>
      <c r="D515" s="118" t="s">
        <v>362</v>
      </c>
      <c r="E515" s="119">
        <v>75025.03</v>
      </c>
      <c r="F515" s="119">
        <v>68632.979999999981</v>
      </c>
      <c r="G515" s="119">
        <v>113167.26000000001</v>
      </c>
      <c r="H515" s="119">
        <v>93523.32</v>
      </c>
      <c r="I515" s="119">
        <v>86507.840000000011</v>
      </c>
      <c r="J515" s="119">
        <v>90516.08</v>
      </c>
      <c r="K515" s="119">
        <v>97784.90999999996</v>
      </c>
      <c r="L515" s="119">
        <v>128821.57</v>
      </c>
      <c r="M515" s="119">
        <v>120501.42</v>
      </c>
      <c r="N515" s="119">
        <v>124848.65000000001</v>
      </c>
      <c r="O515" s="119">
        <v>124848.65000000001</v>
      </c>
      <c r="P515" s="119">
        <v>120875.78999999998</v>
      </c>
      <c r="Q515" s="119">
        <f t="shared" si="9"/>
        <v>1245053.5</v>
      </c>
      <c r="R515" s="115"/>
      <c r="S515" s="116"/>
      <c r="T515" s="113"/>
      <c r="U515" s="119">
        <f>IF($E$5=Master!$D$4,E515,
IF($F$5=Master!$D$4,SUM(E515:F515),
IF($G$5=Master!$D$4,SUM(E515:G515),
IF($H$5=Master!$D$4,SUM(E515:H515),
IF($I$5=Master!$D$4,SUM(E515:I515),
IF($J$5=Master!$D$4,SUM(E515:J515),
IF($K$5=Master!$D$4,SUM(E515:K515),
IF($L$5=Master!$D$4,SUM(E515:L515),
IF($M$5=Master!$D$4,SUM(E515:M515),
IF($N$5=Master!$D$4,SUM(E515:N515),
IF($O$5=Master!$D$4,SUM(E515:O515),
IF($P$5=Master!$D$4,SUM(E515:P515),0))))))))))))</f>
        <v>1124177.71</v>
      </c>
      <c r="V515" s="115"/>
    </row>
    <row r="516" spans="2:22" ht="15" x14ac:dyDescent="0.25">
      <c r="B516" s="113"/>
      <c r="C516" s="161" t="s">
        <v>508</v>
      </c>
      <c r="D516" s="118" t="s">
        <v>509</v>
      </c>
      <c r="E516" s="119">
        <v>258283.61</v>
      </c>
      <c r="F516" s="119">
        <v>286508.01999999996</v>
      </c>
      <c r="G516" s="119">
        <v>319002.05000000005</v>
      </c>
      <c r="H516" s="119">
        <v>303159.43999999994</v>
      </c>
      <c r="I516" s="119">
        <v>297238.07</v>
      </c>
      <c r="J516" s="119">
        <v>293321.02</v>
      </c>
      <c r="K516" s="119">
        <v>319730.67</v>
      </c>
      <c r="L516" s="119">
        <v>409697.81000000006</v>
      </c>
      <c r="M516" s="119">
        <v>406095.65</v>
      </c>
      <c r="N516" s="119">
        <v>395844.23000000004</v>
      </c>
      <c r="O516" s="119">
        <v>395826.03000000009</v>
      </c>
      <c r="P516" s="119">
        <v>371757.36000000004</v>
      </c>
      <c r="Q516" s="119">
        <f t="shared" si="9"/>
        <v>4056463.96</v>
      </c>
      <c r="R516" s="115"/>
      <c r="S516" s="116"/>
      <c r="T516" s="113"/>
      <c r="U516" s="119">
        <f>IF($E$5=Master!$D$4,E516,
IF($F$5=Master!$D$4,SUM(E516:F516),
IF($G$5=Master!$D$4,SUM(E516:G516),
IF($H$5=Master!$D$4,SUM(E516:H516),
IF($I$5=Master!$D$4,SUM(E516:I516),
IF($J$5=Master!$D$4,SUM(E516:J516),
IF($K$5=Master!$D$4,SUM(E516:K516),
IF($L$5=Master!$D$4,SUM(E516:L516),
IF($M$5=Master!$D$4,SUM(E516:M516),
IF($N$5=Master!$D$4,SUM(E516:N516),
IF($O$5=Master!$D$4,SUM(E516:O516),
IF($P$5=Master!$D$4,SUM(E516:P516),0))))))))))))</f>
        <v>3684706.6</v>
      </c>
      <c r="V516" s="115"/>
    </row>
    <row r="517" spans="2:22" ht="25.5" x14ac:dyDescent="0.25">
      <c r="B517" s="113"/>
      <c r="C517" s="161" t="s">
        <v>516</v>
      </c>
      <c r="D517" s="118" t="s">
        <v>517</v>
      </c>
      <c r="E517" s="119">
        <v>77414.03</v>
      </c>
      <c r="F517" s="119">
        <v>94575.32</v>
      </c>
      <c r="G517" s="119">
        <v>121397.43000000001</v>
      </c>
      <c r="H517" s="119">
        <v>92178.48</v>
      </c>
      <c r="I517" s="119">
        <v>100899.7</v>
      </c>
      <c r="J517" s="119">
        <v>166277.98999999996</v>
      </c>
      <c r="K517" s="119">
        <v>261307.03</v>
      </c>
      <c r="L517" s="119">
        <v>196297.55999999991</v>
      </c>
      <c r="M517" s="119">
        <v>152843.78999999995</v>
      </c>
      <c r="N517" s="119">
        <v>151136.14999999997</v>
      </c>
      <c r="O517" s="119">
        <v>136900.33000000002</v>
      </c>
      <c r="P517" s="119">
        <v>112476.52</v>
      </c>
      <c r="Q517" s="119">
        <f t="shared" si="9"/>
        <v>1663704.3299999998</v>
      </c>
      <c r="R517" s="115"/>
      <c r="S517" s="116"/>
      <c r="T517" s="113"/>
      <c r="U517" s="119">
        <f>IF($E$5=Master!$D$4,E517,
IF($F$5=Master!$D$4,SUM(E517:F517),
IF($G$5=Master!$D$4,SUM(E517:G517),
IF($H$5=Master!$D$4,SUM(E517:H517),
IF($I$5=Master!$D$4,SUM(E517:I517),
IF($J$5=Master!$D$4,SUM(E517:J517),
IF($K$5=Master!$D$4,SUM(E517:K517),
IF($L$5=Master!$D$4,SUM(E517:L517),
IF($M$5=Master!$D$4,SUM(E517:M517),
IF($N$5=Master!$D$4,SUM(E517:N517),
IF($O$5=Master!$D$4,SUM(E517:O517),
IF($P$5=Master!$D$4,SUM(E517:P517),0))))))))))))</f>
        <v>1551227.8099999998</v>
      </c>
      <c r="V517" s="115"/>
    </row>
    <row r="518" spans="2:22" ht="15" x14ac:dyDescent="0.25">
      <c r="B518" s="113"/>
      <c r="C518" s="161" t="s">
        <v>581</v>
      </c>
      <c r="D518" s="118" t="s">
        <v>608</v>
      </c>
      <c r="E518" s="119">
        <v>0</v>
      </c>
      <c r="F518" s="119">
        <v>0</v>
      </c>
      <c r="G518" s="119">
        <v>0</v>
      </c>
      <c r="H518" s="119">
        <v>0</v>
      </c>
      <c r="I518" s="119">
        <v>0</v>
      </c>
      <c r="J518" s="119">
        <v>0</v>
      </c>
      <c r="K518" s="119">
        <v>11999.96</v>
      </c>
      <c r="L518" s="119">
        <v>191637.44000000003</v>
      </c>
      <c r="M518" s="119">
        <v>196969.94000000003</v>
      </c>
      <c r="N518" s="119">
        <v>187621.32000000004</v>
      </c>
      <c r="O518" s="119">
        <v>187640.58000000005</v>
      </c>
      <c r="P518" s="119">
        <v>166733.68000000005</v>
      </c>
      <c r="Q518" s="119">
        <f t="shared" si="9"/>
        <v>942602.92000000027</v>
      </c>
      <c r="R518" s="115"/>
      <c r="S518" s="116"/>
      <c r="T518" s="113"/>
      <c r="U518" s="119">
        <f>IF($E$5=Master!$D$4,E518,
IF($F$5=Master!$D$4,SUM(E518:F518),
IF($G$5=Master!$D$4,SUM(E518:G518),
IF($H$5=Master!$D$4,SUM(E518:H518),
IF($I$5=Master!$D$4,SUM(E518:I518),
IF($J$5=Master!$D$4,SUM(E518:J518),
IF($K$5=Master!$D$4,SUM(E518:K518),
IF($L$5=Master!$D$4,SUM(E518:L518),
IF($M$5=Master!$D$4,SUM(E518:M518),
IF($N$5=Master!$D$4,SUM(E518:N518),
IF($O$5=Master!$D$4,SUM(E518:O518),
IF($P$5=Master!$D$4,SUM(E518:P518),0))))))))))))</f>
        <v>775869.24000000022</v>
      </c>
      <c r="V518" s="115"/>
    </row>
    <row r="519" spans="2:22" ht="15" x14ac:dyDescent="0.25">
      <c r="B519" s="113"/>
      <c r="C519" s="161" t="s">
        <v>211</v>
      </c>
      <c r="D519" s="118" t="s">
        <v>432</v>
      </c>
      <c r="E519" s="119">
        <v>318552.56</v>
      </c>
      <c r="F519" s="119">
        <v>351495.54000000004</v>
      </c>
      <c r="G519" s="119">
        <v>513221.69000000006</v>
      </c>
      <c r="H519" s="119">
        <v>447901.43</v>
      </c>
      <c r="I519" s="119">
        <v>609376.27</v>
      </c>
      <c r="J519" s="119">
        <v>391203.74999999994</v>
      </c>
      <c r="K519" s="119">
        <v>337112.33999999997</v>
      </c>
      <c r="L519" s="119">
        <v>1609295.1800000002</v>
      </c>
      <c r="M519" s="119">
        <v>1463751.3</v>
      </c>
      <c r="N519" s="119">
        <v>1663171.85</v>
      </c>
      <c r="O519" s="119">
        <v>1663413.2300000002</v>
      </c>
      <c r="P519" s="119">
        <v>1663413.2799999998</v>
      </c>
      <c r="Q519" s="119">
        <f t="shared" si="9"/>
        <v>11031908.42</v>
      </c>
      <c r="R519" s="115"/>
      <c r="S519" s="116"/>
      <c r="T519" s="113"/>
      <c r="U519" s="119">
        <f>IF($E$5=Master!$D$4,E519,
IF($F$5=Master!$D$4,SUM(E519:F519),
IF($G$5=Master!$D$4,SUM(E519:G519),
IF($H$5=Master!$D$4,SUM(E519:H519),
IF($I$5=Master!$D$4,SUM(E519:I519),
IF($J$5=Master!$D$4,SUM(E519:J519),
IF($K$5=Master!$D$4,SUM(E519:K519),
IF($L$5=Master!$D$4,SUM(E519:L519),
IF($M$5=Master!$D$4,SUM(E519:M519),
IF($N$5=Master!$D$4,SUM(E519:N519),
IF($O$5=Master!$D$4,SUM(E519:O519),
IF($P$5=Master!$D$4,SUM(E519:P519),0))))))))))))</f>
        <v>9368495.1400000006</v>
      </c>
      <c r="V519" s="115"/>
    </row>
    <row r="520" spans="2:22" ht="15" x14ac:dyDescent="0.25">
      <c r="B520" s="113"/>
      <c r="C520" s="161" t="s">
        <v>212</v>
      </c>
      <c r="D520" s="118" t="s">
        <v>433</v>
      </c>
      <c r="E520" s="119">
        <v>88476.74</v>
      </c>
      <c r="F520" s="119">
        <v>105165.92</v>
      </c>
      <c r="G520" s="119">
        <v>225183.4</v>
      </c>
      <c r="H520" s="119">
        <v>197187.9</v>
      </c>
      <c r="I520" s="119">
        <v>350619.17</v>
      </c>
      <c r="J520" s="119">
        <v>74653.960000000006</v>
      </c>
      <c r="K520" s="119">
        <v>214859.75000000003</v>
      </c>
      <c r="L520" s="119">
        <v>2438442.98</v>
      </c>
      <c r="M520" s="119">
        <v>209112.82</v>
      </c>
      <c r="N520" s="119">
        <v>242091.15</v>
      </c>
      <c r="O520" s="119">
        <v>636756.43000000005</v>
      </c>
      <c r="P520" s="119">
        <v>928091.24000000011</v>
      </c>
      <c r="Q520" s="119">
        <f t="shared" si="9"/>
        <v>5710641.46</v>
      </c>
      <c r="R520" s="115"/>
      <c r="S520" s="116"/>
      <c r="T520" s="113"/>
      <c r="U520" s="119">
        <f>IF($E$5=Master!$D$4,E520,
IF($F$5=Master!$D$4,SUM(E520:F520),
IF($G$5=Master!$D$4,SUM(E520:G520),
IF($H$5=Master!$D$4,SUM(E520:H520),
IF($I$5=Master!$D$4,SUM(E520:I520),
IF($J$5=Master!$D$4,SUM(E520:J520),
IF($K$5=Master!$D$4,SUM(E520:K520),
IF($L$5=Master!$D$4,SUM(E520:L520),
IF($M$5=Master!$D$4,SUM(E520:M520),
IF($N$5=Master!$D$4,SUM(E520:N520),
IF($O$5=Master!$D$4,SUM(E520:O520),
IF($P$5=Master!$D$4,SUM(E520:P520),0))))))))))))</f>
        <v>4782550.22</v>
      </c>
      <c r="V520" s="115"/>
    </row>
    <row r="521" spans="2:22" ht="15" x14ac:dyDescent="0.25">
      <c r="B521" s="113"/>
      <c r="C521" s="161" t="s">
        <v>213</v>
      </c>
      <c r="D521" s="118" t="s">
        <v>434</v>
      </c>
      <c r="E521" s="119">
        <v>71313.450000000012</v>
      </c>
      <c r="F521" s="119">
        <v>77471.470000000059</v>
      </c>
      <c r="G521" s="119">
        <v>211841.61999999994</v>
      </c>
      <c r="H521" s="119">
        <v>179652.72</v>
      </c>
      <c r="I521" s="119">
        <v>222470.84</v>
      </c>
      <c r="J521" s="119">
        <v>321983.94999999995</v>
      </c>
      <c r="K521" s="119">
        <v>67996.749999999985</v>
      </c>
      <c r="L521" s="119">
        <v>111848.99999999994</v>
      </c>
      <c r="M521" s="119">
        <v>170313.72000000003</v>
      </c>
      <c r="N521" s="119">
        <v>148411.27000000002</v>
      </c>
      <c r="O521" s="119">
        <v>148813.74000000002</v>
      </c>
      <c r="P521" s="119">
        <v>148616.05000000002</v>
      </c>
      <c r="Q521" s="119">
        <f t="shared" si="9"/>
        <v>1880734.5799999998</v>
      </c>
      <c r="R521" s="115"/>
      <c r="S521" s="116"/>
      <c r="T521" s="113"/>
      <c r="U521" s="119">
        <f>IF($E$5=Master!$D$4,E521,
IF($F$5=Master!$D$4,SUM(E521:F521),
IF($G$5=Master!$D$4,SUM(E521:G521),
IF($H$5=Master!$D$4,SUM(E521:H521),
IF($I$5=Master!$D$4,SUM(E521:I521),
IF($J$5=Master!$D$4,SUM(E521:J521),
IF($K$5=Master!$D$4,SUM(E521:K521),
IF($L$5=Master!$D$4,SUM(E521:L521),
IF($M$5=Master!$D$4,SUM(E521:M521),
IF($N$5=Master!$D$4,SUM(E521:N521),
IF($O$5=Master!$D$4,SUM(E521:O521),
IF($P$5=Master!$D$4,SUM(E521:P521),0))))))))))))</f>
        <v>1732118.5299999998</v>
      </c>
      <c r="V521" s="115"/>
    </row>
    <row r="522" spans="2:22" ht="15" x14ac:dyDescent="0.25">
      <c r="B522" s="113"/>
      <c r="C522" s="161" t="s">
        <v>214</v>
      </c>
      <c r="D522" s="118" t="s">
        <v>435</v>
      </c>
      <c r="E522" s="119">
        <v>60647.44</v>
      </c>
      <c r="F522" s="119">
        <v>158448.49</v>
      </c>
      <c r="G522" s="119">
        <v>123339.08000000002</v>
      </c>
      <c r="H522" s="119">
        <v>72645.26999999999</v>
      </c>
      <c r="I522" s="119">
        <v>119698.09999999999</v>
      </c>
      <c r="J522" s="119">
        <v>160185.5</v>
      </c>
      <c r="K522" s="119">
        <v>317664.75000000006</v>
      </c>
      <c r="L522" s="119">
        <v>151760.84</v>
      </c>
      <c r="M522" s="119">
        <v>126894.06999999998</v>
      </c>
      <c r="N522" s="119">
        <v>125663.79999999997</v>
      </c>
      <c r="O522" s="119">
        <v>124985.71999999997</v>
      </c>
      <c r="P522" s="119">
        <v>123632.94000000003</v>
      </c>
      <c r="Q522" s="119">
        <f t="shared" si="9"/>
        <v>1665566.0000000002</v>
      </c>
      <c r="R522" s="115"/>
      <c r="S522" s="116"/>
      <c r="T522" s="113"/>
      <c r="U522" s="119">
        <f>IF($E$5=Master!$D$4,E522,
IF($F$5=Master!$D$4,SUM(E522:F522),
IF($G$5=Master!$D$4,SUM(E522:G522),
IF($H$5=Master!$D$4,SUM(E522:H522),
IF($I$5=Master!$D$4,SUM(E522:I522),
IF($J$5=Master!$D$4,SUM(E522:J522),
IF($K$5=Master!$D$4,SUM(E522:K522),
IF($L$5=Master!$D$4,SUM(E522:L522),
IF($M$5=Master!$D$4,SUM(E522:M522),
IF($N$5=Master!$D$4,SUM(E522:N522),
IF($O$5=Master!$D$4,SUM(E522:O522),
IF($P$5=Master!$D$4,SUM(E522:P522),0))))))))))))</f>
        <v>1541933.0600000003</v>
      </c>
      <c r="V522" s="115"/>
    </row>
    <row r="523" spans="2:22" ht="15" x14ac:dyDescent="0.25">
      <c r="B523" s="113"/>
      <c r="C523" s="161" t="s">
        <v>215</v>
      </c>
      <c r="D523" s="118" t="s">
        <v>436</v>
      </c>
      <c r="E523" s="119">
        <v>37256.689999999988</v>
      </c>
      <c r="F523" s="119">
        <v>36285.229999999996</v>
      </c>
      <c r="G523" s="119">
        <v>58553.48000000001</v>
      </c>
      <c r="H523" s="119">
        <v>74986.320000000007</v>
      </c>
      <c r="I523" s="119">
        <v>67276.520000000033</v>
      </c>
      <c r="J523" s="119">
        <v>56543.87000000001</v>
      </c>
      <c r="K523" s="119">
        <v>73465.730000000025</v>
      </c>
      <c r="L523" s="119">
        <v>79913.979999999952</v>
      </c>
      <c r="M523" s="119">
        <v>78647.499999999971</v>
      </c>
      <c r="N523" s="119">
        <v>79076.309999999983</v>
      </c>
      <c r="O523" s="119">
        <v>79076.309999999983</v>
      </c>
      <c r="P523" s="119">
        <v>79177.829999999973</v>
      </c>
      <c r="Q523" s="119">
        <f t="shared" si="9"/>
        <v>800259.7699999999</v>
      </c>
      <c r="R523" s="115"/>
      <c r="S523" s="116"/>
      <c r="T523" s="113"/>
      <c r="U523" s="119">
        <f>IF($E$5=Master!$D$4,E523,
IF($F$5=Master!$D$4,SUM(E523:F523),
IF($G$5=Master!$D$4,SUM(E523:G523),
IF($H$5=Master!$D$4,SUM(E523:H523),
IF($I$5=Master!$D$4,SUM(E523:I523),
IF($J$5=Master!$D$4,SUM(E523:J523),
IF($K$5=Master!$D$4,SUM(E523:K523),
IF($L$5=Master!$D$4,SUM(E523:L523),
IF($M$5=Master!$D$4,SUM(E523:M523),
IF($N$5=Master!$D$4,SUM(E523:N523),
IF($O$5=Master!$D$4,SUM(E523:O523),
IF($P$5=Master!$D$4,SUM(E523:P523),0))))))))))))</f>
        <v>721081.94</v>
      </c>
      <c r="V523" s="115"/>
    </row>
    <row r="524" spans="2:22" ht="25.5" x14ac:dyDescent="0.25">
      <c r="B524" s="113"/>
      <c r="C524" s="161" t="s">
        <v>216</v>
      </c>
      <c r="D524" s="118" t="s">
        <v>437</v>
      </c>
      <c r="E524" s="119">
        <v>21924.659999999996</v>
      </c>
      <c r="F524" s="119">
        <v>26912.409999999996</v>
      </c>
      <c r="G524" s="119">
        <v>37115.79</v>
      </c>
      <c r="H524" s="119">
        <v>35300.699999999997</v>
      </c>
      <c r="I524" s="119">
        <v>27648.780000000002</v>
      </c>
      <c r="J524" s="119">
        <v>32094.25</v>
      </c>
      <c r="K524" s="119">
        <v>49781.45</v>
      </c>
      <c r="L524" s="119">
        <v>41892.559999999983</v>
      </c>
      <c r="M524" s="119">
        <v>41898.629999999983</v>
      </c>
      <c r="N524" s="119">
        <v>41851.559999999983</v>
      </c>
      <c r="O524" s="119">
        <v>41851.559999999983</v>
      </c>
      <c r="P524" s="119">
        <v>41763.39</v>
      </c>
      <c r="Q524" s="119">
        <f t="shared" si="9"/>
        <v>440035.74</v>
      </c>
      <c r="R524" s="115"/>
      <c r="S524" s="116"/>
      <c r="T524" s="113"/>
      <c r="U524" s="119">
        <f>IF($E$5=Master!$D$4,E524,
IF($F$5=Master!$D$4,SUM(E524:F524),
IF($G$5=Master!$D$4,SUM(E524:G524),
IF($H$5=Master!$D$4,SUM(E524:H524),
IF($I$5=Master!$D$4,SUM(E524:I524),
IF($J$5=Master!$D$4,SUM(E524:J524),
IF($K$5=Master!$D$4,SUM(E524:K524),
IF($L$5=Master!$D$4,SUM(E524:L524),
IF($M$5=Master!$D$4,SUM(E524:M524),
IF($N$5=Master!$D$4,SUM(E524:N524),
IF($O$5=Master!$D$4,SUM(E524:O524),
IF($P$5=Master!$D$4,SUM(E524:P524),0))))))))))))</f>
        <v>398272.35</v>
      </c>
      <c r="V524" s="115"/>
    </row>
    <row r="525" spans="2:22" ht="15" x14ac:dyDescent="0.25">
      <c r="B525" s="113"/>
      <c r="C525" s="161" t="s">
        <v>217</v>
      </c>
      <c r="D525" s="118" t="s">
        <v>439</v>
      </c>
      <c r="E525" s="119">
        <v>0</v>
      </c>
      <c r="F525" s="119">
        <v>0</v>
      </c>
      <c r="G525" s="119">
        <v>0</v>
      </c>
      <c r="H525" s="119">
        <v>0</v>
      </c>
      <c r="I525" s="119">
        <v>1388.69</v>
      </c>
      <c r="J525" s="119">
        <v>0</v>
      </c>
      <c r="K525" s="119">
        <v>0</v>
      </c>
      <c r="L525" s="119">
        <v>38322.26</v>
      </c>
      <c r="M525" s="119">
        <v>38322.26</v>
      </c>
      <c r="N525" s="119">
        <v>38322.26</v>
      </c>
      <c r="O525" s="119">
        <v>38322.26</v>
      </c>
      <c r="P525" s="119">
        <v>38322.269999999997</v>
      </c>
      <c r="Q525" s="119">
        <f t="shared" si="9"/>
        <v>193000</v>
      </c>
      <c r="R525" s="115"/>
      <c r="S525" s="116"/>
      <c r="T525" s="113"/>
      <c r="U525" s="119">
        <f>IF($E$5=Master!$D$4,E525,
IF($F$5=Master!$D$4,SUM(E525:F525),
IF($G$5=Master!$D$4,SUM(E525:G525),
IF($H$5=Master!$D$4,SUM(E525:H525),
IF($I$5=Master!$D$4,SUM(E525:I525),
IF($J$5=Master!$D$4,SUM(E525:J525),
IF($K$5=Master!$D$4,SUM(E525:K525),
IF($L$5=Master!$D$4,SUM(E525:L525),
IF($M$5=Master!$D$4,SUM(E525:M525),
IF($N$5=Master!$D$4,SUM(E525:N525),
IF($O$5=Master!$D$4,SUM(E525:O525),
IF($P$5=Master!$D$4,SUM(E525:P525),0))))))))))))</f>
        <v>154677.73000000001</v>
      </c>
      <c r="V525" s="115"/>
    </row>
    <row r="526" spans="2:22" ht="15" x14ac:dyDescent="0.25">
      <c r="B526" s="113"/>
      <c r="C526" s="161" t="s">
        <v>218</v>
      </c>
      <c r="D526" s="118" t="s">
        <v>440</v>
      </c>
      <c r="E526" s="119">
        <v>283191.87</v>
      </c>
      <c r="F526" s="119">
        <v>2957458.4800000004</v>
      </c>
      <c r="G526" s="119">
        <v>425665.14</v>
      </c>
      <c r="H526" s="119">
        <v>215134.72999999998</v>
      </c>
      <c r="I526" s="119">
        <v>423348.04</v>
      </c>
      <c r="J526" s="119">
        <v>1149.6699999999998</v>
      </c>
      <c r="K526" s="119">
        <v>318617.87</v>
      </c>
      <c r="L526" s="119">
        <v>3393155.6399999992</v>
      </c>
      <c r="M526" s="119">
        <v>595085.00000000035</v>
      </c>
      <c r="N526" s="119">
        <v>426773.42000000039</v>
      </c>
      <c r="O526" s="119">
        <v>626773.41000000027</v>
      </c>
      <c r="P526" s="119">
        <v>3198406.7299999986</v>
      </c>
      <c r="Q526" s="119">
        <f t="shared" si="9"/>
        <v>12864759.999999998</v>
      </c>
      <c r="R526" s="115"/>
      <c r="S526" s="116"/>
      <c r="T526" s="113"/>
      <c r="U526" s="119">
        <f>IF($E$5=Master!$D$4,E526,
IF($F$5=Master!$D$4,SUM(E526:F526),
IF($G$5=Master!$D$4,SUM(E526:G526),
IF($H$5=Master!$D$4,SUM(E526:H526),
IF($I$5=Master!$D$4,SUM(E526:I526),
IF($J$5=Master!$D$4,SUM(E526:J526),
IF($K$5=Master!$D$4,SUM(E526:K526),
IF($L$5=Master!$D$4,SUM(E526:L526),
IF($M$5=Master!$D$4,SUM(E526:M526),
IF($N$5=Master!$D$4,SUM(E526:N526),
IF($O$5=Master!$D$4,SUM(E526:O526),
IF($P$5=Master!$D$4,SUM(E526:P526),0))))))))))))</f>
        <v>9666353.2699999996</v>
      </c>
      <c r="V526" s="115"/>
    </row>
    <row r="527" spans="2:22" ht="15" x14ac:dyDescent="0.25">
      <c r="B527" s="113"/>
      <c r="C527" s="161" t="s">
        <v>582</v>
      </c>
      <c r="D527" s="118" t="s">
        <v>439</v>
      </c>
      <c r="E527" s="119">
        <v>0</v>
      </c>
      <c r="F527" s="119">
        <v>0</v>
      </c>
      <c r="G527" s="119">
        <v>0</v>
      </c>
      <c r="H527" s="119">
        <v>0</v>
      </c>
      <c r="I527" s="119">
        <v>0</v>
      </c>
      <c r="J527" s="119">
        <v>0</v>
      </c>
      <c r="K527" s="119">
        <v>0</v>
      </c>
      <c r="L527" s="119">
        <v>0</v>
      </c>
      <c r="M527" s="119">
        <v>0</v>
      </c>
      <c r="N527" s="119">
        <v>0</v>
      </c>
      <c r="O527" s="119">
        <v>0</v>
      </c>
      <c r="P527" s="119">
        <v>0</v>
      </c>
      <c r="Q527" s="119">
        <f t="shared" si="9"/>
        <v>0</v>
      </c>
      <c r="R527" s="115"/>
      <c r="S527" s="116"/>
      <c r="T527" s="113"/>
      <c r="U527" s="119">
        <f>IF($E$5=Master!$D$4,E527,
IF($F$5=Master!$D$4,SUM(E527:F527),
IF($G$5=Master!$D$4,SUM(E527:G527),
IF($H$5=Master!$D$4,SUM(E527:H527),
IF($I$5=Master!$D$4,SUM(E527:I527),
IF($J$5=Master!$D$4,SUM(E527:J527),
IF($K$5=Master!$D$4,SUM(E527:K527),
IF($L$5=Master!$D$4,SUM(E527:L527),
IF($M$5=Master!$D$4,SUM(E527:M527),
IF($N$5=Master!$D$4,SUM(E527:N527),
IF($O$5=Master!$D$4,SUM(E527:O527),
IF($P$5=Master!$D$4,SUM(E527:P527),0))))))))))))</f>
        <v>0</v>
      </c>
      <c r="V527" s="115"/>
    </row>
    <row r="528" spans="2:22" ht="15" x14ac:dyDescent="0.25">
      <c r="B528" s="113"/>
      <c r="C528" s="161" t="s">
        <v>219</v>
      </c>
      <c r="D528" s="118" t="s">
        <v>441</v>
      </c>
      <c r="E528" s="119">
        <v>3436196.9800000004</v>
      </c>
      <c r="F528" s="119">
        <v>3673176.77</v>
      </c>
      <c r="G528" s="119">
        <v>4147832.8200000008</v>
      </c>
      <c r="H528" s="119">
        <v>3738552.9899999993</v>
      </c>
      <c r="I528" s="119">
        <v>3707819.52</v>
      </c>
      <c r="J528" s="119">
        <v>3763364.6000000006</v>
      </c>
      <c r="K528" s="119">
        <v>3665653.2900000005</v>
      </c>
      <c r="L528" s="119">
        <v>3731434.9</v>
      </c>
      <c r="M528" s="119">
        <v>736881.01</v>
      </c>
      <c r="N528" s="119">
        <v>3952317.49</v>
      </c>
      <c r="O528" s="119">
        <v>3963422.0000000005</v>
      </c>
      <c r="P528" s="119">
        <v>3963422.0800000005</v>
      </c>
      <c r="Q528" s="119">
        <f t="shared" si="9"/>
        <v>42480074.449999996</v>
      </c>
      <c r="R528" s="115"/>
      <c r="S528" s="116"/>
      <c r="T528" s="113"/>
      <c r="U528" s="119">
        <f>IF($E$5=Master!$D$4,E528,
IF($F$5=Master!$D$4,SUM(E528:F528),
IF($G$5=Master!$D$4,SUM(E528:G528),
IF($H$5=Master!$D$4,SUM(E528:H528),
IF($I$5=Master!$D$4,SUM(E528:I528),
IF($J$5=Master!$D$4,SUM(E528:J528),
IF($K$5=Master!$D$4,SUM(E528:K528),
IF($L$5=Master!$D$4,SUM(E528:L528),
IF($M$5=Master!$D$4,SUM(E528:M528),
IF($N$5=Master!$D$4,SUM(E528:N528),
IF($O$5=Master!$D$4,SUM(E528:O528),
IF($P$5=Master!$D$4,SUM(E528:P528),0))))))))))))</f>
        <v>38516652.369999997</v>
      </c>
      <c r="V528" s="115"/>
    </row>
    <row r="529" spans="2:22" ht="15" x14ac:dyDescent="0.25">
      <c r="B529" s="113"/>
      <c r="C529" s="161" t="s">
        <v>220</v>
      </c>
      <c r="D529" s="118" t="s">
        <v>442</v>
      </c>
      <c r="E529" s="119">
        <v>9879781.7500000019</v>
      </c>
      <c r="F529" s="119">
        <v>10951638.079999998</v>
      </c>
      <c r="G529" s="119">
        <v>11781554.75</v>
      </c>
      <c r="H529" s="119">
        <v>10931021.320000002</v>
      </c>
      <c r="I529" s="119">
        <v>10707629.869999999</v>
      </c>
      <c r="J529" s="119">
        <v>10414560.579999998</v>
      </c>
      <c r="K529" s="119">
        <v>9734717.9799999986</v>
      </c>
      <c r="L529" s="119">
        <v>10689562.059999997</v>
      </c>
      <c r="M529" s="119">
        <v>5219140.2100000028</v>
      </c>
      <c r="N529" s="119">
        <v>12211084.779999996</v>
      </c>
      <c r="O529" s="119">
        <v>12211084.779999996</v>
      </c>
      <c r="P529" s="119">
        <v>12229745.220000003</v>
      </c>
      <c r="Q529" s="119">
        <f t="shared" si="9"/>
        <v>126961521.38000001</v>
      </c>
      <c r="R529" s="115"/>
      <c r="S529" s="116"/>
      <c r="T529" s="113"/>
      <c r="U529" s="119">
        <f>IF($E$5=Master!$D$4,E529,
IF($F$5=Master!$D$4,SUM(E529:F529),
IF($G$5=Master!$D$4,SUM(E529:G529),
IF($H$5=Master!$D$4,SUM(E529:H529),
IF($I$5=Master!$D$4,SUM(E529:I529),
IF($J$5=Master!$D$4,SUM(E529:J529),
IF($K$5=Master!$D$4,SUM(E529:K529),
IF($L$5=Master!$D$4,SUM(E529:L529),
IF($M$5=Master!$D$4,SUM(E529:M529),
IF($N$5=Master!$D$4,SUM(E529:N529),
IF($O$5=Master!$D$4,SUM(E529:O529),
IF($P$5=Master!$D$4,SUM(E529:P529),0))))))))))))</f>
        <v>114731776.16000001</v>
      </c>
      <c r="V529" s="115"/>
    </row>
    <row r="530" spans="2:22" ht="15" x14ac:dyDescent="0.25">
      <c r="B530" s="113"/>
      <c r="C530" s="161" t="s">
        <v>221</v>
      </c>
      <c r="D530" s="118" t="s">
        <v>443</v>
      </c>
      <c r="E530" s="119">
        <v>3937728.5999999996</v>
      </c>
      <c r="F530" s="119">
        <v>4274789.28</v>
      </c>
      <c r="G530" s="119">
        <v>4810125.2200000007</v>
      </c>
      <c r="H530" s="119">
        <v>4571252.6599999992</v>
      </c>
      <c r="I530" s="119">
        <v>4294352.6900000013</v>
      </c>
      <c r="J530" s="119">
        <v>4120001.5200000005</v>
      </c>
      <c r="K530" s="119">
        <v>3829360.8600000003</v>
      </c>
      <c r="L530" s="119">
        <v>4039560.2900000019</v>
      </c>
      <c r="M530" s="119">
        <v>2505147.2100000018</v>
      </c>
      <c r="N530" s="119">
        <v>5063674.6000000006</v>
      </c>
      <c r="O530" s="119">
        <v>5064314.4600000009</v>
      </c>
      <c r="P530" s="119">
        <v>5064473.3599999985</v>
      </c>
      <c r="Q530" s="119">
        <f t="shared" si="9"/>
        <v>51574780.750000007</v>
      </c>
      <c r="R530" s="115"/>
      <c r="S530" s="116"/>
      <c r="T530" s="113"/>
      <c r="U530" s="119">
        <f>IF($E$5=Master!$D$4,E530,
IF($F$5=Master!$D$4,SUM(E530:F530),
IF($G$5=Master!$D$4,SUM(E530:G530),
IF($H$5=Master!$D$4,SUM(E530:H530),
IF($I$5=Master!$D$4,SUM(E530:I530),
IF($J$5=Master!$D$4,SUM(E530:J530),
IF($K$5=Master!$D$4,SUM(E530:K530),
IF($L$5=Master!$D$4,SUM(E530:L530),
IF($M$5=Master!$D$4,SUM(E530:M530),
IF($N$5=Master!$D$4,SUM(E530:N530),
IF($O$5=Master!$D$4,SUM(E530:O530),
IF($P$5=Master!$D$4,SUM(E530:P530),0))))))))))))</f>
        <v>46510307.390000008</v>
      </c>
      <c r="V530" s="115"/>
    </row>
    <row r="531" spans="2:22" ht="15" x14ac:dyDescent="0.25">
      <c r="B531" s="113"/>
      <c r="C531" s="161" t="s">
        <v>222</v>
      </c>
      <c r="D531" s="118" t="s">
        <v>444</v>
      </c>
      <c r="E531" s="119">
        <v>803614.41999999993</v>
      </c>
      <c r="F531" s="119">
        <v>3546.81</v>
      </c>
      <c r="G531" s="119">
        <v>1391233.18</v>
      </c>
      <c r="H531" s="119">
        <v>1382298.01</v>
      </c>
      <c r="I531" s="119">
        <v>1380461.48</v>
      </c>
      <c r="J531" s="119">
        <v>1335000</v>
      </c>
      <c r="K531" s="119">
        <v>1446104.37</v>
      </c>
      <c r="L531" s="119">
        <v>1734117.99</v>
      </c>
      <c r="M531" s="119">
        <v>1765398.06</v>
      </c>
      <c r="N531" s="119">
        <v>1734117.99</v>
      </c>
      <c r="O531" s="119">
        <v>1744544.68</v>
      </c>
      <c r="P531" s="119">
        <v>1744544.67</v>
      </c>
      <c r="Q531" s="119">
        <f t="shared" si="9"/>
        <v>16464981.66</v>
      </c>
      <c r="R531" s="115"/>
      <c r="S531" s="116"/>
      <c r="T531" s="113"/>
      <c r="U531" s="119">
        <f>IF($E$5=Master!$D$4,E531,
IF($F$5=Master!$D$4,SUM(E531:F531),
IF($G$5=Master!$D$4,SUM(E531:G531),
IF($H$5=Master!$D$4,SUM(E531:H531),
IF($I$5=Master!$D$4,SUM(E531:I531),
IF($J$5=Master!$D$4,SUM(E531:J531),
IF($K$5=Master!$D$4,SUM(E531:K531),
IF($L$5=Master!$D$4,SUM(E531:L531),
IF($M$5=Master!$D$4,SUM(E531:M531),
IF($N$5=Master!$D$4,SUM(E531:N531),
IF($O$5=Master!$D$4,SUM(E531:O531),
IF($P$5=Master!$D$4,SUM(E531:P531),0))))))))))))</f>
        <v>14720436.99</v>
      </c>
      <c r="V531" s="115"/>
    </row>
    <row r="532" spans="2:22" ht="15" x14ac:dyDescent="0.25">
      <c r="B532" s="113"/>
      <c r="C532" s="161" t="s">
        <v>223</v>
      </c>
      <c r="D532" s="118" t="s">
        <v>445</v>
      </c>
      <c r="E532" s="119">
        <v>3032388.2300000004</v>
      </c>
      <c r="F532" s="119">
        <v>3501612.24</v>
      </c>
      <c r="G532" s="119">
        <v>3530511.6100000003</v>
      </c>
      <c r="H532" s="119">
        <v>3632547.49</v>
      </c>
      <c r="I532" s="119">
        <v>3529463.74</v>
      </c>
      <c r="J532" s="119">
        <v>3503297.7</v>
      </c>
      <c r="K532" s="119">
        <v>3451391.2300000004</v>
      </c>
      <c r="L532" s="119">
        <v>4259569.2700000014</v>
      </c>
      <c r="M532" s="119">
        <v>4218240.1500000013</v>
      </c>
      <c r="N532" s="119">
        <v>4292303.6900000013</v>
      </c>
      <c r="O532" s="119">
        <v>4293900.7000000011</v>
      </c>
      <c r="P532" s="119">
        <v>985678.19999999984</v>
      </c>
      <c r="Q532" s="119">
        <f t="shared" si="9"/>
        <v>42230904.250000015</v>
      </c>
      <c r="R532" s="115"/>
      <c r="S532" s="116"/>
      <c r="T532" s="113"/>
      <c r="U532" s="119">
        <f>IF($E$5=Master!$D$4,E532,
IF($F$5=Master!$D$4,SUM(E532:F532),
IF($G$5=Master!$D$4,SUM(E532:G532),
IF($H$5=Master!$D$4,SUM(E532:H532),
IF($I$5=Master!$D$4,SUM(E532:I532),
IF($J$5=Master!$D$4,SUM(E532:J532),
IF($K$5=Master!$D$4,SUM(E532:K532),
IF($L$5=Master!$D$4,SUM(E532:L532),
IF($M$5=Master!$D$4,SUM(E532:M532),
IF($N$5=Master!$D$4,SUM(E532:N532),
IF($O$5=Master!$D$4,SUM(E532:O532),
IF($P$5=Master!$D$4,SUM(E532:P532),0))))))))))))</f>
        <v>41245226.050000012</v>
      </c>
      <c r="V532" s="115"/>
    </row>
    <row r="533" spans="2:22" ht="15" x14ac:dyDescent="0.25">
      <c r="B533" s="113"/>
      <c r="C533" s="161" t="s">
        <v>224</v>
      </c>
      <c r="D533" s="118" t="s">
        <v>446</v>
      </c>
      <c r="E533" s="119">
        <v>165663.91</v>
      </c>
      <c r="F533" s="119">
        <v>550828.19999999995</v>
      </c>
      <c r="G533" s="119">
        <v>648706.07000000007</v>
      </c>
      <c r="H533" s="119">
        <v>651477.9</v>
      </c>
      <c r="I533" s="119">
        <v>630339.08000000007</v>
      </c>
      <c r="J533" s="119">
        <v>628135.46</v>
      </c>
      <c r="K533" s="119">
        <v>280339.14</v>
      </c>
      <c r="L533" s="119">
        <v>43896.81</v>
      </c>
      <c r="M533" s="119">
        <v>913238.49</v>
      </c>
      <c r="N533" s="119">
        <v>478567.65</v>
      </c>
      <c r="O533" s="119">
        <v>478567.65</v>
      </c>
      <c r="P533" s="119">
        <v>478567.63999999996</v>
      </c>
      <c r="Q533" s="119">
        <f t="shared" si="9"/>
        <v>5948328.0000000009</v>
      </c>
      <c r="R533" s="115"/>
      <c r="S533" s="116"/>
      <c r="T533" s="113"/>
      <c r="U533" s="119">
        <f>IF($E$5=Master!$D$4,E533,
IF($F$5=Master!$D$4,SUM(E533:F533),
IF($G$5=Master!$D$4,SUM(E533:G533),
IF($H$5=Master!$D$4,SUM(E533:H533),
IF($I$5=Master!$D$4,SUM(E533:I533),
IF($J$5=Master!$D$4,SUM(E533:J533),
IF($K$5=Master!$D$4,SUM(E533:K533),
IF($L$5=Master!$D$4,SUM(E533:L533),
IF($M$5=Master!$D$4,SUM(E533:M533),
IF($N$5=Master!$D$4,SUM(E533:N533),
IF($O$5=Master!$D$4,SUM(E533:O533),
IF($P$5=Master!$D$4,SUM(E533:P533),0))))))))))))</f>
        <v>5469760.3600000013</v>
      </c>
      <c r="V533" s="115"/>
    </row>
    <row r="534" spans="2:22" ht="15" x14ac:dyDescent="0.25">
      <c r="B534" s="113"/>
      <c r="C534" s="161" t="s">
        <v>225</v>
      </c>
      <c r="D534" s="118" t="s">
        <v>447</v>
      </c>
      <c r="E534" s="119">
        <v>316398.84000000003</v>
      </c>
      <c r="F534" s="119">
        <v>1682592.31</v>
      </c>
      <c r="G534" s="119">
        <v>1129251.2</v>
      </c>
      <c r="H534" s="119">
        <v>1082012.47</v>
      </c>
      <c r="I534" s="119">
        <v>1080205.23</v>
      </c>
      <c r="J534" s="119">
        <v>1063903.3599999999</v>
      </c>
      <c r="K534" s="119">
        <v>244398.22999999998</v>
      </c>
      <c r="L534" s="119">
        <v>283360.11</v>
      </c>
      <c r="M534" s="119">
        <v>1200816.6599999999</v>
      </c>
      <c r="N534" s="119">
        <v>864287.5</v>
      </c>
      <c r="O534" s="119">
        <v>864287.5</v>
      </c>
      <c r="P534" s="119">
        <v>864287.51</v>
      </c>
      <c r="Q534" s="119">
        <f t="shared" si="9"/>
        <v>10675800.92</v>
      </c>
      <c r="R534" s="115"/>
      <c r="S534" s="116"/>
      <c r="T534" s="113"/>
      <c r="U534" s="119">
        <f>IF($E$5=Master!$D$4,E534,
IF($F$5=Master!$D$4,SUM(E534:F534),
IF($G$5=Master!$D$4,SUM(E534:G534),
IF($H$5=Master!$D$4,SUM(E534:H534),
IF($I$5=Master!$D$4,SUM(E534:I534),
IF($J$5=Master!$D$4,SUM(E534:J534),
IF($K$5=Master!$D$4,SUM(E534:K534),
IF($L$5=Master!$D$4,SUM(E534:L534),
IF($M$5=Master!$D$4,SUM(E534:M534),
IF($N$5=Master!$D$4,SUM(E534:N534),
IF($O$5=Master!$D$4,SUM(E534:O534),
IF($P$5=Master!$D$4,SUM(E534:P534),0))))))))))))</f>
        <v>9811513.4100000001</v>
      </c>
      <c r="V534" s="115"/>
    </row>
    <row r="535" spans="2:22" ht="15" x14ac:dyDescent="0.25">
      <c r="B535" s="113"/>
      <c r="C535" s="161" t="s">
        <v>226</v>
      </c>
      <c r="D535" s="118" t="s">
        <v>448</v>
      </c>
      <c r="E535" s="119">
        <v>162764.29000000004</v>
      </c>
      <c r="F535" s="119">
        <v>101552.82</v>
      </c>
      <c r="G535" s="119">
        <v>221028.09999999998</v>
      </c>
      <c r="H535" s="119">
        <v>615919.08999999973</v>
      </c>
      <c r="I535" s="119">
        <v>185797.55999999997</v>
      </c>
      <c r="J535" s="119">
        <v>217682.24999999994</v>
      </c>
      <c r="K535" s="119">
        <v>246195.18999999997</v>
      </c>
      <c r="L535" s="119">
        <v>224518.01000000007</v>
      </c>
      <c r="M535" s="119">
        <v>224348.57000000007</v>
      </c>
      <c r="N535" s="119">
        <v>224348.57000000007</v>
      </c>
      <c r="O535" s="119">
        <v>224348.57000000007</v>
      </c>
      <c r="P535" s="119">
        <v>224179.19000000003</v>
      </c>
      <c r="Q535" s="119">
        <f t="shared" si="9"/>
        <v>2872682.2100000004</v>
      </c>
      <c r="R535" s="115"/>
      <c r="S535" s="116"/>
      <c r="T535" s="113"/>
      <c r="U535" s="119">
        <f>IF($E$5=Master!$D$4,E535,
IF($F$5=Master!$D$4,SUM(E535:F535),
IF($G$5=Master!$D$4,SUM(E535:G535),
IF($H$5=Master!$D$4,SUM(E535:H535),
IF($I$5=Master!$D$4,SUM(E535:I535),
IF($J$5=Master!$D$4,SUM(E535:J535),
IF($K$5=Master!$D$4,SUM(E535:K535),
IF($L$5=Master!$D$4,SUM(E535:L535),
IF($M$5=Master!$D$4,SUM(E535:M535),
IF($N$5=Master!$D$4,SUM(E535:N535),
IF($O$5=Master!$D$4,SUM(E535:O535),
IF($P$5=Master!$D$4,SUM(E535:P535),0))))))))))))</f>
        <v>2648503.0200000005</v>
      </c>
      <c r="V535" s="115"/>
    </row>
    <row r="536" spans="2:22" ht="15" x14ac:dyDescent="0.25">
      <c r="B536" s="113"/>
      <c r="C536" s="161" t="s">
        <v>227</v>
      </c>
      <c r="D536" s="118" t="s">
        <v>449</v>
      </c>
      <c r="E536" s="119">
        <v>543506.27000000014</v>
      </c>
      <c r="F536" s="119">
        <v>243209.52</v>
      </c>
      <c r="G536" s="119">
        <v>4266305.67</v>
      </c>
      <c r="H536" s="119">
        <v>249324.33</v>
      </c>
      <c r="I536" s="119">
        <v>0</v>
      </c>
      <c r="J536" s="119">
        <v>230240</v>
      </c>
      <c r="K536" s="119">
        <v>3535240</v>
      </c>
      <c r="L536" s="119">
        <v>497016.26</v>
      </c>
      <c r="M536" s="119">
        <v>307579.71999999997</v>
      </c>
      <c r="N536" s="119">
        <v>307379.71999999997</v>
      </c>
      <c r="O536" s="119">
        <v>307579.71999999997</v>
      </c>
      <c r="P536" s="119">
        <v>307579.74</v>
      </c>
      <c r="Q536" s="119">
        <f t="shared" si="9"/>
        <v>10794960.950000001</v>
      </c>
      <c r="R536" s="115"/>
      <c r="S536" s="116"/>
      <c r="T536" s="113"/>
      <c r="U536" s="119">
        <f>IF($E$5=Master!$D$4,E536,
IF($F$5=Master!$D$4,SUM(E536:F536),
IF($G$5=Master!$D$4,SUM(E536:G536),
IF($H$5=Master!$D$4,SUM(E536:H536),
IF($I$5=Master!$D$4,SUM(E536:I536),
IF($J$5=Master!$D$4,SUM(E536:J536),
IF($K$5=Master!$D$4,SUM(E536:K536),
IF($L$5=Master!$D$4,SUM(E536:L536),
IF($M$5=Master!$D$4,SUM(E536:M536),
IF($N$5=Master!$D$4,SUM(E536:N536),
IF($O$5=Master!$D$4,SUM(E536:O536),
IF($P$5=Master!$D$4,SUM(E536:P536),0))))))))))))</f>
        <v>10487381.210000001</v>
      </c>
      <c r="V536" s="115"/>
    </row>
    <row r="537" spans="2:22" ht="15" x14ac:dyDescent="0.25">
      <c r="B537" s="113"/>
      <c r="C537" s="161" t="s">
        <v>583</v>
      </c>
      <c r="D537" s="118" t="s">
        <v>450</v>
      </c>
      <c r="E537" s="119">
        <v>0</v>
      </c>
      <c r="F537" s="119">
        <v>0</v>
      </c>
      <c r="G537" s="119">
        <v>0</v>
      </c>
      <c r="H537" s="119">
        <v>0</v>
      </c>
      <c r="I537" s="119">
        <v>0</v>
      </c>
      <c r="J537" s="119">
        <v>0</v>
      </c>
      <c r="K537" s="119">
        <v>0</v>
      </c>
      <c r="L537" s="119">
        <v>0</v>
      </c>
      <c r="M537" s="119">
        <v>0</v>
      </c>
      <c r="N537" s="119">
        <v>0</v>
      </c>
      <c r="O537" s="119">
        <v>0</v>
      </c>
      <c r="P537" s="119">
        <v>0</v>
      </c>
      <c r="Q537" s="119">
        <f t="shared" si="9"/>
        <v>0</v>
      </c>
      <c r="R537" s="115"/>
      <c r="S537" s="116"/>
      <c r="T537" s="113"/>
      <c r="U537" s="119">
        <f>IF($E$5=Master!$D$4,E537,
IF($F$5=Master!$D$4,SUM(E537:F537),
IF($G$5=Master!$D$4,SUM(E537:G537),
IF($H$5=Master!$D$4,SUM(E537:H537),
IF($I$5=Master!$D$4,SUM(E537:I537),
IF($J$5=Master!$D$4,SUM(E537:J537),
IF($K$5=Master!$D$4,SUM(E537:K537),
IF($L$5=Master!$D$4,SUM(E537:L537),
IF($M$5=Master!$D$4,SUM(E537:M537),
IF($N$5=Master!$D$4,SUM(E537:N537),
IF($O$5=Master!$D$4,SUM(E537:O537),
IF($P$5=Master!$D$4,SUM(E537:P537),0))))))))))))</f>
        <v>0</v>
      </c>
      <c r="V537" s="115"/>
    </row>
    <row r="538" spans="2:22" ht="15" x14ac:dyDescent="0.25">
      <c r="B538" s="113"/>
      <c r="C538" s="161" t="s">
        <v>228</v>
      </c>
      <c r="D538" s="118" t="s">
        <v>438</v>
      </c>
      <c r="E538" s="119">
        <v>0</v>
      </c>
      <c r="F538" s="119">
        <v>484</v>
      </c>
      <c r="G538" s="119">
        <v>103936.34</v>
      </c>
      <c r="H538" s="119">
        <v>0</v>
      </c>
      <c r="I538" s="119">
        <v>0</v>
      </c>
      <c r="J538" s="119">
        <v>54550.720000000001</v>
      </c>
      <c r="K538" s="119">
        <v>0</v>
      </c>
      <c r="L538" s="119">
        <v>249095.99</v>
      </c>
      <c r="M538" s="119">
        <v>107823.94</v>
      </c>
      <c r="N538" s="119">
        <v>44685.79</v>
      </c>
      <c r="O538" s="119">
        <v>37685.79</v>
      </c>
      <c r="P538" s="119">
        <v>519137.43000000005</v>
      </c>
      <c r="Q538" s="119">
        <f t="shared" si="9"/>
        <v>1117400</v>
      </c>
      <c r="R538" s="115"/>
      <c r="S538" s="116"/>
      <c r="T538" s="113"/>
      <c r="U538" s="119">
        <f>IF($E$5=Master!$D$4,E538,
IF($F$5=Master!$D$4,SUM(E538:F538),
IF($G$5=Master!$D$4,SUM(E538:G538),
IF($H$5=Master!$D$4,SUM(E538:H538),
IF($I$5=Master!$D$4,SUM(E538:I538),
IF($J$5=Master!$D$4,SUM(E538:J538),
IF($K$5=Master!$D$4,SUM(E538:K538),
IF($L$5=Master!$D$4,SUM(E538:L538),
IF($M$5=Master!$D$4,SUM(E538:M538),
IF($N$5=Master!$D$4,SUM(E538:N538),
IF($O$5=Master!$D$4,SUM(E538:O538),
IF($P$5=Master!$D$4,SUM(E538:P538),0))))))))))))</f>
        <v>598262.57000000007</v>
      </c>
      <c r="V538" s="115"/>
    </row>
    <row r="539" spans="2:22" ht="15" x14ac:dyDescent="0.25">
      <c r="B539" s="113"/>
      <c r="C539" s="161" t="s">
        <v>229</v>
      </c>
      <c r="D539" s="118" t="s">
        <v>451</v>
      </c>
      <c r="E539" s="119">
        <v>22275.58</v>
      </c>
      <c r="F539" s="119">
        <v>12743.779999999999</v>
      </c>
      <c r="G539" s="119">
        <v>89933.060000000012</v>
      </c>
      <c r="H539" s="119">
        <v>27364.17</v>
      </c>
      <c r="I539" s="119">
        <v>0</v>
      </c>
      <c r="J539" s="119">
        <v>0</v>
      </c>
      <c r="K539" s="119">
        <v>0</v>
      </c>
      <c r="L539" s="119">
        <v>32263.3</v>
      </c>
      <c r="M539" s="119">
        <v>28647.42</v>
      </c>
      <c r="N539" s="119">
        <v>30455.360000000001</v>
      </c>
      <c r="O539" s="119">
        <v>30455.360000000001</v>
      </c>
      <c r="P539" s="119">
        <v>30455.38</v>
      </c>
      <c r="Q539" s="119">
        <f t="shared" si="9"/>
        <v>304593.40999999997</v>
      </c>
      <c r="R539" s="115"/>
      <c r="S539" s="116"/>
      <c r="T539" s="113"/>
      <c r="U539" s="119">
        <f>IF($E$5=Master!$D$4,E539,
IF($F$5=Master!$D$4,SUM(E539:F539),
IF($G$5=Master!$D$4,SUM(E539:G539),
IF($H$5=Master!$D$4,SUM(E539:H539),
IF($I$5=Master!$D$4,SUM(E539:I539),
IF($J$5=Master!$D$4,SUM(E539:J539),
IF($K$5=Master!$D$4,SUM(E539:K539),
IF($L$5=Master!$D$4,SUM(E539:L539),
IF($M$5=Master!$D$4,SUM(E539:M539),
IF($N$5=Master!$D$4,SUM(E539:N539),
IF($O$5=Master!$D$4,SUM(E539:O539),
IF($P$5=Master!$D$4,SUM(E539:P539),0))))))))))))</f>
        <v>274138.02999999997</v>
      </c>
      <c r="V539" s="115"/>
    </row>
    <row r="540" spans="2:22" ht="15" x14ac:dyDescent="0.25">
      <c r="B540" s="113"/>
      <c r="C540" s="161" t="s">
        <v>230</v>
      </c>
      <c r="D540" s="118" t="s">
        <v>452</v>
      </c>
      <c r="E540" s="119">
        <v>39911.35</v>
      </c>
      <c r="F540" s="119">
        <v>21655.4</v>
      </c>
      <c r="G540" s="119">
        <v>361087.91000000003</v>
      </c>
      <c r="H540" s="119">
        <v>114678.12</v>
      </c>
      <c r="I540" s="119">
        <v>1705912.17</v>
      </c>
      <c r="J540" s="119">
        <v>242458.66</v>
      </c>
      <c r="K540" s="119">
        <v>558454.37</v>
      </c>
      <c r="L540" s="119">
        <v>947629.12000000011</v>
      </c>
      <c r="M540" s="119">
        <v>538629.12</v>
      </c>
      <c r="N540" s="119">
        <v>694382.47</v>
      </c>
      <c r="O540" s="119">
        <v>726797.25</v>
      </c>
      <c r="P540" s="119">
        <v>709656.12</v>
      </c>
      <c r="Q540" s="119">
        <f t="shared" si="9"/>
        <v>6661252.0600000005</v>
      </c>
      <c r="R540" s="115"/>
      <c r="S540" s="116"/>
      <c r="T540" s="113"/>
      <c r="U540" s="119">
        <f>IF($E$5=Master!$D$4,E540,
IF($F$5=Master!$D$4,SUM(E540:F540),
IF($G$5=Master!$D$4,SUM(E540:G540),
IF($H$5=Master!$D$4,SUM(E540:H540),
IF($I$5=Master!$D$4,SUM(E540:I540),
IF($J$5=Master!$D$4,SUM(E540:J540),
IF($K$5=Master!$D$4,SUM(E540:K540),
IF($L$5=Master!$D$4,SUM(E540:L540),
IF($M$5=Master!$D$4,SUM(E540:M540),
IF($N$5=Master!$D$4,SUM(E540:N540),
IF($O$5=Master!$D$4,SUM(E540:O540),
IF($P$5=Master!$D$4,SUM(E540:P540),0))))))))))))</f>
        <v>5951595.9400000004</v>
      </c>
      <c r="V540" s="115"/>
    </row>
    <row r="541" spans="2:22" ht="25.5" x14ac:dyDescent="0.25">
      <c r="B541" s="113"/>
      <c r="C541" s="161" t="s">
        <v>584</v>
      </c>
      <c r="D541" s="118" t="s">
        <v>609</v>
      </c>
      <c r="E541" s="119">
        <v>0</v>
      </c>
      <c r="F541" s="119">
        <v>0</v>
      </c>
      <c r="G541" s="119">
        <v>0</v>
      </c>
      <c r="H541" s="119">
        <v>0</v>
      </c>
      <c r="I541" s="119">
        <v>0</v>
      </c>
      <c r="J541" s="119">
        <v>0</v>
      </c>
      <c r="K541" s="119">
        <v>0</v>
      </c>
      <c r="L541" s="119">
        <v>0</v>
      </c>
      <c r="M541" s="119">
        <v>0</v>
      </c>
      <c r="N541" s="119">
        <v>0</v>
      </c>
      <c r="O541" s="119">
        <v>0</v>
      </c>
      <c r="P541" s="119">
        <v>0</v>
      </c>
      <c r="Q541" s="119">
        <f t="shared" si="9"/>
        <v>0</v>
      </c>
      <c r="R541" s="115"/>
      <c r="S541" s="116"/>
      <c r="T541" s="113"/>
      <c r="U541" s="119">
        <f>IF($E$5=Master!$D$4,E541,
IF($F$5=Master!$D$4,SUM(E541:F541),
IF($G$5=Master!$D$4,SUM(E541:G541),
IF($H$5=Master!$D$4,SUM(E541:H541),
IF($I$5=Master!$D$4,SUM(E541:I541),
IF($J$5=Master!$D$4,SUM(E541:J541),
IF($K$5=Master!$D$4,SUM(E541:K541),
IF($L$5=Master!$D$4,SUM(E541:L541),
IF($M$5=Master!$D$4,SUM(E541:M541),
IF($N$5=Master!$D$4,SUM(E541:N541),
IF($O$5=Master!$D$4,SUM(E541:O541),
IF($P$5=Master!$D$4,SUM(E541:P541),0))))))))))))</f>
        <v>0</v>
      </c>
      <c r="V541" s="115"/>
    </row>
    <row r="542" spans="2:22" ht="15" x14ac:dyDescent="0.25">
      <c r="B542" s="113"/>
      <c r="C542" s="161" t="s">
        <v>231</v>
      </c>
      <c r="D542" s="118" t="s">
        <v>453</v>
      </c>
      <c r="E542" s="119">
        <v>0</v>
      </c>
      <c r="F542" s="119">
        <v>642219.99</v>
      </c>
      <c r="G542" s="119">
        <v>0</v>
      </c>
      <c r="H542" s="119">
        <v>0</v>
      </c>
      <c r="I542" s="119">
        <v>116856.49</v>
      </c>
      <c r="J542" s="119">
        <v>234690.3</v>
      </c>
      <c r="K542" s="119">
        <v>0</v>
      </c>
      <c r="L542" s="119">
        <v>53063.039999999994</v>
      </c>
      <c r="M542" s="119">
        <v>53063.039999999994</v>
      </c>
      <c r="N542" s="119">
        <v>53063.039999999994</v>
      </c>
      <c r="O542" s="119">
        <v>53063.039999999994</v>
      </c>
      <c r="P542" s="119">
        <v>53063.06</v>
      </c>
      <c r="Q542" s="119">
        <f t="shared" si="9"/>
        <v>1259082.0000000002</v>
      </c>
      <c r="R542" s="115"/>
      <c r="S542" s="116"/>
      <c r="T542" s="113"/>
      <c r="U542" s="119">
        <f>IF($E$5=Master!$D$4,E542,
IF($F$5=Master!$D$4,SUM(E542:F542),
IF($G$5=Master!$D$4,SUM(E542:G542),
IF($H$5=Master!$D$4,SUM(E542:H542),
IF($I$5=Master!$D$4,SUM(E542:I542),
IF($J$5=Master!$D$4,SUM(E542:J542),
IF($K$5=Master!$D$4,SUM(E542:K542),
IF($L$5=Master!$D$4,SUM(E542:L542),
IF($M$5=Master!$D$4,SUM(E542:M542),
IF($N$5=Master!$D$4,SUM(E542:N542),
IF($O$5=Master!$D$4,SUM(E542:O542),
IF($P$5=Master!$D$4,SUM(E542:P542),0))))))))))))</f>
        <v>1206018.9400000002</v>
      </c>
      <c r="V542" s="115"/>
    </row>
    <row r="543" spans="2:22" ht="15" x14ac:dyDescent="0.25">
      <c r="B543" s="113"/>
      <c r="C543" s="161" t="s">
        <v>585</v>
      </c>
      <c r="D543" s="118" t="s">
        <v>610</v>
      </c>
      <c r="E543" s="119">
        <v>0</v>
      </c>
      <c r="F543" s="119">
        <v>0</v>
      </c>
      <c r="G543" s="119">
        <v>0</v>
      </c>
      <c r="H543" s="119">
        <v>0</v>
      </c>
      <c r="I543" s="119">
        <v>0</v>
      </c>
      <c r="J543" s="119">
        <v>0</v>
      </c>
      <c r="K543" s="119">
        <v>0</v>
      </c>
      <c r="L543" s="119">
        <v>0</v>
      </c>
      <c r="M543" s="119">
        <v>0</v>
      </c>
      <c r="N543" s="119">
        <v>0</v>
      </c>
      <c r="O543" s="119">
        <v>0</v>
      </c>
      <c r="P543" s="119">
        <v>0</v>
      </c>
      <c r="Q543" s="119">
        <f t="shared" si="9"/>
        <v>0</v>
      </c>
      <c r="R543" s="115"/>
      <c r="S543" s="116"/>
      <c r="T543" s="113"/>
      <c r="U543" s="119">
        <f>IF($E$5=Master!$D$4,E543,
IF($F$5=Master!$D$4,SUM(E543:F543),
IF($G$5=Master!$D$4,SUM(E543:G543),
IF($H$5=Master!$D$4,SUM(E543:H543),
IF($I$5=Master!$D$4,SUM(E543:I543),
IF($J$5=Master!$D$4,SUM(E543:J543),
IF($K$5=Master!$D$4,SUM(E543:K543),
IF($L$5=Master!$D$4,SUM(E543:L543),
IF($M$5=Master!$D$4,SUM(E543:M543),
IF($N$5=Master!$D$4,SUM(E543:N543),
IF($O$5=Master!$D$4,SUM(E543:O543),
IF($P$5=Master!$D$4,SUM(E543:P543),0))))))))))))</f>
        <v>0</v>
      </c>
      <c r="V543" s="115"/>
    </row>
    <row r="544" spans="2:22" ht="15" x14ac:dyDescent="0.25">
      <c r="B544" s="113"/>
      <c r="C544" s="161" t="s">
        <v>232</v>
      </c>
      <c r="D544" s="118" t="s">
        <v>450</v>
      </c>
      <c r="E544" s="119">
        <v>56574.060000000005</v>
      </c>
      <c r="F544" s="119">
        <v>55440.659999999989</v>
      </c>
      <c r="G544" s="119">
        <v>89088.959999999977</v>
      </c>
      <c r="H544" s="119">
        <v>113620.45000000001</v>
      </c>
      <c r="I544" s="119">
        <v>67023.98</v>
      </c>
      <c r="J544" s="119">
        <v>116237.04</v>
      </c>
      <c r="K544" s="119">
        <v>74818.660000000018</v>
      </c>
      <c r="L544" s="119">
        <v>185186.44</v>
      </c>
      <c r="M544" s="119">
        <v>203239.34000000003</v>
      </c>
      <c r="N544" s="119">
        <v>209096.95</v>
      </c>
      <c r="O544" s="119">
        <v>200265.11000000002</v>
      </c>
      <c r="P544" s="119">
        <v>200343.11</v>
      </c>
      <c r="Q544" s="119">
        <f t="shared" si="9"/>
        <v>1570934.7600000002</v>
      </c>
      <c r="R544" s="115"/>
      <c r="S544" s="116"/>
      <c r="T544" s="113"/>
      <c r="U544" s="119">
        <f>IF($E$5=Master!$D$4,E544,
IF($F$5=Master!$D$4,SUM(E544:F544),
IF($G$5=Master!$D$4,SUM(E544:G544),
IF($H$5=Master!$D$4,SUM(E544:H544),
IF($I$5=Master!$D$4,SUM(E544:I544),
IF($J$5=Master!$D$4,SUM(E544:J544),
IF($K$5=Master!$D$4,SUM(E544:K544),
IF($L$5=Master!$D$4,SUM(E544:L544),
IF($M$5=Master!$D$4,SUM(E544:M544),
IF($N$5=Master!$D$4,SUM(E544:N544),
IF($O$5=Master!$D$4,SUM(E544:O544),
IF($P$5=Master!$D$4,SUM(E544:P544),0))))))))))))</f>
        <v>1370591.6500000001</v>
      </c>
      <c r="V544" s="115"/>
    </row>
    <row r="545" spans="2:22" ht="15" x14ac:dyDescent="0.25">
      <c r="B545" s="113"/>
      <c r="C545" s="161" t="s">
        <v>586</v>
      </c>
      <c r="D545" s="118" t="s">
        <v>611</v>
      </c>
      <c r="E545" s="119">
        <v>0</v>
      </c>
      <c r="F545" s="119">
        <v>0</v>
      </c>
      <c r="G545" s="119">
        <v>0</v>
      </c>
      <c r="H545" s="119">
        <v>0</v>
      </c>
      <c r="I545" s="119">
        <v>0</v>
      </c>
      <c r="J545" s="119">
        <v>0</v>
      </c>
      <c r="K545" s="119">
        <v>0</v>
      </c>
      <c r="L545" s="119">
        <v>0</v>
      </c>
      <c r="M545" s="119">
        <v>0</v>
      </c>
      <c r="N545" s="119">
        <v>0</v>
      </c>
      <c r="O545" s="119">
        <v>0</v>
      </c>
      <c r="P545" s="119">
        <v>0</v>
      </c>
      <c r="Q545" s="119">
        <f t="shared" si="9"/>
        <v>0</v>
      </c>
      <c r="R545" s="115"/>
      <c r="S545" s="116"/>
      <c r="T545" s="113"/>
      <c r="U545" s="119">
        <f>IF($E$5=Master!$D$4,E545,
IF($F$5=Master!$D$4,SUM(E545:F545),
IF($G$5=Master!$D$4,SUM(E545:G545),
IF($H$5=Master!$D$4,SUM(E545:H545),
IF($I$5=Master!$D$4,SUM(E545:I545),
IF($J$5=Master!$D$4,SUM(E545:J545),
IF($K$5=Master!$D$4,SUM(E545:K545),
IF($L$5=Master!$D$4,SUM(E545:L545),
IF($M$5=Master!$D$4,SUM(E545:M545),
IF($N$5=Master!$D$4,SUM(E545:N545),
IF($O$5=Master!$D$4,SUM(E545:O545),
IF($P$5=Master!$D$4,SUM(E545:P545),0))))))))))))</f>
        <v>0</v>
      </c>
      <c r="V545" s="115"/>
    </row>
    <row r="546" spans="2:22" ht="25.5" x14ac:dyDescent="0.25">
      <c r="B546" s="113"/>
      <c r="C546" s="161" t="s">
        <v>510</v>
      </c>
      <c r="D546" s="118" t="s">
        <v>511</v>
      </c>
      <c r="E546" s="119">
        <v>426948.95999999996</v>
      </c>
      <c r="F546" s="119">
        <v>463925.37</v>
      </c>
      <c r="G546" s="119">
        <v>1079331.3399999999</v>
      </c>
      <c r="H546" s="119">
        <v>917446.64</v>
      </c>
      <c r="I546" s="119">
        <v>740645.6</v>
      </c>
      <c r="J546" s="119">
        <v>522328.88999999996</v>
      </c>
      <c r="K546" s="119">
        <v>329312.87</v>
      </c>
      <c r="L546" s="119">
        <v>1141224.1599999999</v>
      </c>
      <c r="M546" s="119">
        <v>1082982.3899999999</v>
      </c>
      <c r="N546" s="119">
        <v>1009668.3799999999</v>
      </c>
      <c r="O546" s="119">
        <v>1053951.72</v>
      </c>
      <c r="P546" s="119">
        <v>921160.65</v>
      </c>
      <c r="Q546" s="119">
        <f t="shared" si="9"/>
        <v>9688926.9700000007</v>
      </c>
      <c r="R546" s="115"/>
      <c r="S546" s="116"/>
      <c r="T546" s="113"/>
      <c r="U546" s="119">
        <f>IF($E$5=Master!$D$4,E546,
IF($F$5=Master!$D$4,SUM(E546:F546),
IF($G$5=Master!$D$4,SUM(E546:G546),
IF($H$5=Master!$D$4,SUM(E546:H546),
IF($I$5=Master!$D$4,SUM(E546:I546),
IF($J$5=Master!$D$4,SUM(E546:J546),
IF($K$5=Master!$D$4,SUM(E546:K546),
IF($L$5=Master!$D$4,SUM(E546:L546),
IF($M$5=Master!$D$4,SUM(E546:M546),
IF($N$5=Master!$D$4,SUM(E546:N546),
IF($O$5=Master!$D$4,SUM(E546:O546),
IF($P$5=Master!$D$4,SUM(E546:P546),0))))))))))))</f>
        <v>8767766.3200000003</v>
      </c>
      <c r="V546" s="115"/>
    </row>
    <row r="547" spans="2:22" ht="15" x14ac:dyDescent="0.25">
      <c r="B547" s="113"/>
      <c r="C547" s="161" t="s">
        <v>233</v>
      </c>
      <c r="D547" s="118" t="s">
        <v>454</v>
      </c>
      <c r="E547" s="119">
        <v>49188.639999999999</v>
      </c>
      <c r="F547" s="119">
        <v>48889.93</v>
      </c>
      <c r="G547" s="119">
        <v>310948.52</v>
      </c>
      <c r="H547" s="119">
        <v>48716.04</v>
      </c>
      <c r="I547" s="119">
        <v>49920.6</v>
      </c>
      <c r="J547" s="119">
        <v>321807.16000000003</v>
      </c>
      <c r="K547" s="119">
        <v>758789</v>
      </c>
      <c r="L547" s="119">
        <v>737055.52999999991</v>
      </c>
      <c r="M547" s="119">
        <v>507018.23999999999</v>
      </c>
      <c r="N547" s="119">
        <v>340431.24</v>
      </c>
      <c r="O547" s="119">
        <v>354081.24</v>
      </c>
      <c r="P547" s="119">
        <v>360226.17000000004</v>
      </c>
      <c r="Q547" s="119">
        <f t="shared" si="9"/>
        <v>3887072.3100000005</v>
      </c>
      <c r="R547" s="115"/>
      <c r="S547" s="116"/>
      <c r="T547" s="113"/>
      <c r="U547" s="119">
        <f>IF($E$5=Master!$D$4,E547,
IF($F$5=Master!$D$4,SUM(E547:F547),
IF($G$5=Master!$D$4,SUM(E547:G547),
IF($H$5=Master!$D$4,SUM(E547:H547),
IF($I$5=Master!$D$4,SUM(E547:I547),
IF($J$5=Master!$D$4,SUM(E547:J547),
IF($K$5=Master!$D$4,SUM(E547:K547),
IF($L$5=Master!$D$4,SUM(E547:L547),
IF($M$5=Master!$D$4,SUM(E547:M547),
IF($N$5=Master!$D$4,SUM(E547:N547),
IF($O$5=Master!$D$4,SUM(E547:O547),
IF($P$5=Master!$D$4,SUM(E547:P547),0))))))))))))</f>
        <v>3526846.1400000006</v>
      </c>
      <c r="V547" s="115"/>
    </row>
    <row r="548" spans="2:22" ht="15" x14ac:dyDescent="0.25">
      <c r="B548" s="113"/>
      <c r="C548" s="161" t="s">
        <v>234</v>
      </c>
      <c r="D548" s="118" t="s">
        <v>455</v>
      </c>
      <c r="E548" s="119">
        <v>517245.08</v>
      </c>
      <c r="F548" s="119">
        <v>628649.28000000049</v>
      </c>
      <c r="G548" s="119">
        <v>630295.83999999962</v>
      </c>
      <c r="H548" s="119">
        <v>737130.80999999994</v>
      </c>
      <c r="I548" s="119">
        <v>583821.47999999986</v>
      </c>
      <c r="J548" s="119">
        <v>481929.09999999957</v>
      </c>
      <c r="K548" s="119">
        <v>750569.22000000009</v>
      </c>
      <c r="L548" s="119">
        <v>1233337.0999999989</v>
      </c>
      <c r="M548" s="119">
        <v>1214550.629999999</v>
      </c>
      <c r="N548" s="119">
        <v>1231129.7699999991</v>
      </c>
      <c r="O548" s="119">
        <v>1233837.3699999992</v>
      </c>
      <c r="P548" s="119">
        <v>920021.91999999969</v>
      </c>
      <c r="Q548" s="119">
        <f t="shared" si="9"/>
        <v>10162517.599999996</v>
      </c>
      <c r="R548" s="115"/>
      <c r="S548" s="116"/>
      <c r="T548" s="113"/>
      <c r="U548" s="119">
        <f>IF($E$5=Master!$D$4,E548,
IF($F$5=Master!$D$4,SUM(E548:F548),
IF($G$5=Master!$D$4,SUM(E548:G548),
IF($H$5=Master!$D$4,SUM(E548:H548),
IF($I$5=Master!$D$4,SUM(E548:I548),
IF($J$5=Master!$D$4,SUM(E548:J548),
IF($K$5=Master!$D$4,SUM(E548:K548),
IF($L$5=Master!$D$4,SUM(E548:L548),
IF($M$5=Master!$D$4,SUM(E548:M548),
IF($N$5=Master!$D$4,SUM(E548:N548),
IF($O$5=Master!$D$4,SUM(E548:O548),
IF($P$5=Master!$D$4,SUM(E548:P548),0))))))))))))</f>
        <v>9242495.679999996</v>
      </c>
      <c r="V548" s="115"/>
    </row>
    <row r="549" spans="2:22" ht="15" x14ac:dyDescent="0.25">
      <c r="B549" s="113"/>
      <c r="C549" s="161" t="s">
        <v>235</v>
      </c>
      <c r="D549" s="118" t="s">
        <v>456</v>
      </c>
      <c r="E549" s="119">
        <v>1552.43</v>
      </c>
      <c r="F549" s="119">
        <v>1552.43</v>
      </c>
      <c r="G549" s="119">
        <v>1552.43</v>
      </c>
      <c r="H549" s="119">
        <v>1511.5</v>
      </c>
      <c r="I549" s="119">
        <v>2053.5</v>
      </c>
      <c r="J549" s="119">
        <v>392.79</v>
      </c>
      <c r="K549" s="119">
        <v>2610.3199999999997</v>
      </c>
      <c r="L549" s="119">
        <v>527632.85000000009</v>
      </c>
      <c r="M549" s="119">
        <v>538654.28</v>
      </c>
      <c r="N549" s="119">
        <v>538654.28</v>
      </c>
      <c r="O549" s="119">
        <v>538731.26</v>
      </c>
      <c r="P549" s="119">
        <v>523815.35000000003</v>
      </c>
      <c r="Q549" s="119">
        <f t="shared" si="9"/>
        <v>2678713.4200000004</v>
      </c>
      <c r="R549" s="115"/>
      <c r="S549" s="116"/>
      <c r="T549" s="113"/>
      <c r="U549" s="119">
        <f>IF($E$5=Master!$D$4,E549,
IF($F$5=Master!$D$4,SUM(E549:F549),
IF($G$5=Master!$D$4,SUM(E549:G549),
IF($H$5=Master!$D$4,SUM(E549:H549),
IF($I$5=Master!$D$4,SUM(E549:I549),
IF($J$5=Master!$D$4,SUM(E549:J549),
IF($K$5=Master!$D$4,SUM(E549:K549),
IF($L$5=Master!$D$4,SUM(E549:L549),
IF($M$5=Master!$D$4,SUM(E549:M549),
IF($N$5=Master!$D$4,SUM(E549:N549),
IF($O$5=Master!$D$4,SUM(E549:O549),
IF($P$5=Master!$D$4,SUM(E549:P549),0))))))))))))</f>
        <v>2154898.0700000003</v>
      </c>
      <c r="V549" s="115"/>
    </row>
    <row r="550" spans="2:22" ht="15" x14ac:dyDescent="0.25">
      <c r="B550" s="113"/>
      <c r="C550" s="161" t="s">
        <v>236</v>
      </c>
      <c r="D550" s="118" t="s">
        <v>458</v>
      </c>
      <c r="E550" s="119">
        <v>8346.4299999999985</v>
      </c>
      <c r="F550" s="119">
        <v>7149.33</v>
      </c>
      <c r="G550" s="119">
        <v>25876.559999999998</v>
      </c>
      <c r="H550" s="119">
        <v>16752.18</v>
      </c>
      <c r="I550" s="119">
        <v>10129.07</v>
      </c>
      <c r="J550" s="119">
        <v>5342.03</v>
      </c>
      <c r="K550" s="119">
        <v>6940.6399999999994</v>
      </c>
      <c r="L550" s="119">
        <v>253936.09</v>
      </c>
      <c r="M550" s="119">
        <v>254228.29</v>
      </c>
      <c r="N550" s="119">
        <v>254511.46</v>
      </c>
      <c r="O550" s="119">
        <v>254590.89</v>
      </c>
      <c r="P550" s="119">
        <v>254195.64</v>
      </c>
      <c r="Q550" s="119">
        <f t="shared" si="9"/>
        <v>1351998.6099999999</v>
      </c>
      <c r="R550" s="115"/>
      <c r="S550" s="116"/>
      <c r="T550" s="113"/>
      <c r="U550" s="119">
        <f>IF($E$5=Master!$D$4,E550,
IF($F$5=Master!$D$4,SUM(E550:F550),
IF($G$5=Master!$D$4,SUM(E550:G550),
IF($H$5=Master!$D$4,SUM(E550:H550),
IF($I$5=Master!$D$4,SUM(E550:I550),
IF($J$5=Master!$D$4,SUM(E550:J550),
IF($K$5=Master!$D$4,SUM(E550:K550),
IF($L$5=Master!$D$4,SUM(E550:L550),
IF($M$5=Master!$D$4,SUM(E550:M550),
IF($N$5=Master!$D$4,SUM(E550:N550),
IF($O$5=Master!$D$4,SUM(E550:O550),
IF($P$5=Master!$D$4,SUM(E550:P550),0))))))))))))</f>
        <v>1097802.97</v>
      </c>
      <c r="V550" s="115"/>
    </row>
    <row r="551" spans="2:22" ht="15" x14ac:dyDescent="0.25">
      <c r="B551" s="113"/>
      <c r="C551" s="161" t="s">
        <v>237</v>
      </c>
      <c r="D551" s="118" t="s">
        <v>459</v>
      </c>
      <c r="E551" s="119">
        <v>300277.35000000009</v>
      </c>
      <c r="F551" s="119">
        <v>282614.23</v>
      </c>
      <c r="G551" s="119">
        <v>326684.08000000007</v>
      </c>
      <c r="H551" s="119">
        <v>298220.26999999996</v>
      </c>
      <c r="I551" s="119">
        <v>330507.78999999992</v>
      </c>
      <c r="J551" s="119">
        <v>308269.11000000004</v>
      </c>
      <c r="K551" s="119">
        <v>312262.40999999997</v>
      </c>
      <c r="L551" s="119">
        <v>711211.24</v>
      </c>
      <c r="M551" s="119">
        <v>665580.81000000006</v>
      </c>
      <c r="N551" s="119">
        <v>676037.98</v>
      </c>
      <c r="O551" s="119">
        <v>665524.22000000009</v>
      </c>
      <c r="P551" s="119">
        <v>429721.08</v>
      </c>
      <c r="Q551" s="119">
        <f t="shared" si="9"/>
        <v>5306910.57</v>
      </c>
      <c r="R551" s="115"/>
      <c r="S551" s="116"/>
      <c r="T551" s="113"/>
      <c r="U551" s="119">
        <f>IF($E$5=Master!$D$4,E551,
IF($F$5=Master!$D$4,SUM(E551:F551),
IF($G$5=Master!$D$4,SUM(E551:G551),
IF($H$5=Master!$D$4,SUM(E551:H551),
IF($I$5=Master!$D$4,SUM(E551:I551),
IF($J$5=Master!$D$4,SUM(E551:J551),
IF($K$5=Master!$D$4,SUM(E551:K551),
IF($L$5=Master!$D$4,SUM(E551:L551),
IF($M$5=Master!$D$4,SUM(E551:M551),
IF($N$5=Master!$D$4,SUM(E551:N551),
IF($O$5=Master!$D$4,SUM(E551:O551),
IF($P$5=Master!$D$4,SUM(E551:P551),0))))))))))))</f>
        <v>4877189.49</v>
      </c>
      <c r="V551" s="115"/>
    </row>
    <row r="552" spans="2:22" ht="15" x14ac:dyDescent="0.25">
      <c r="B552" s="113"/>
      <c r="C552" s="161" t="s">
        <v>238</v>
      </c>
      <c r="D552" s="118" t="s">
        <v>460</v>
      </c>
      <c r="E552" s="119">
        <v>119778.89000000004</v>
      </c>
      <c r="F552" s="119">
        <v>106702.75000000006</v>
      </c>
      <c r="G552" s="119">
        <v>133899.28000000003</v>
      </c>
      <c r="H552" s="119">
        <v>142146.83999999997</v>
      </c>
      <c r="I552" s="119">
        <v>130213.18999999999</v>
      </c>
      <c r="J552" s="119">
        <v>120154.18</v>
      </c>
      <c r="K552" s="119">
        <v>118585.21000000002</v>
      </c>
      <c r="L552" s="119">
        <v>229103.92</v>
      </c>
      <c r="M552" s="119">
        <v>223026.59</v>
      </c>
      <c r="N552" s="119">
        <v>227871.88000000006</v>
      </c>
      <c r="O552" s="119">
        <v>226948.40000000005</v>
      </c>
      <c r="P552" s="119">
        <v>138525.56</v>
      </c>
      <c r="Q552" s="119">
        <f t="shared" si="9"/>
        <v>1916956.6900000004</v>
      </c>
      <c r="R552" s="115"/>
      <c r="S552" s="116"/>
      <c r="T552" s="113"/>
      <c r="U552" s="119">
        <f>IF($E$5=Master!$D$4,E552,
IF($F$5=Master!$D$4,SUM(E552:F552),
IF($G$5=Master!$D$4,SUM(E552:G552),
IF($H$5=Master!$D$4,SUM(E552:H552),
IF($I$5=Master!$D$4,SUM(E552:I552),
IF($J$5=Master!$D$4,SUM(E552:J552),
IF($K$5=Master!$D$4,SUM(E552:K552),
IF($L$5=Master!$D$4,SUM(E552:L552),
IF($M$5=Master!$D$4,SUM(E552:M552),
IF($N$5=Master!$D$4,SUM(E552:N552),
IF($O$5=Master!$D$4,SUM(E552:O552),
IF($P$5=Master!$D$4,SUM(E552:P552),0))))))))))))</f>
        <v>1778431.1300000004</v>
      </c>
      <c r="V552" s="115"/>
    </row>
    <row r="553" spans="2:22" ht="15" x14ac:dyDescent="0.25">
      <c r="B553" s="113"/>
      <c r="C553" s="161" t="s">
        <v>239</v>
      </c>
      <c r="D553" s="118" t="s">
        <v>461</v>
      </c>
      <c r="E553" s="119">
        <v>75782.470000000016</v>
      </c>
      <c r="F553" s="119">
        <v>80387.359999999986</v>
      </c>
      <c r="G553" s="119">
        <v>88369.459999999992</v>
      </c>
      <c r="H553" s="119">
        <v>82135.45</v>
      </c>
      <c r="I553" s="119">
        <v>86811.330000000016</v>
      </c>
      <c r="J553" s="119">
        <v>83096.689999999988</v>
      </c>
      <c r="K553" s="119">
        <v>69838.570000000007</v>
      </c>
      <c r="L553" s="119">
        <v>146410.69000000003</v>
      </c>
      <c r="M553" s="119">
        <v>145989.66000000003</v>
      </c>
      <c r="N553" s="119">
        <v>145989.66000000003</v>
      </c>
      <c r="O553" s="119">
        <v>145657.89000000004</v>
      </c>
      <c r="P553" s="119">
        <v>77731.149999999994</v>
      </c>
      <c r="Q553" s="119">
        <f t="shared" si="9"/>
        <v>1228200.3800000001</v>
      </c>
      <c r="R553" s="115"/>
      <c r="S553" s="116"/>
      <c r="T553" s="113"/>
      <c r="U553" s="119">
        <f>IF($E$5=Master!$D$4,E553,
IF($F$5=Master!$D$4,SUM(E553:F553),
IF($G$5=Master!$D$4,SUM(E553:G553),
IF($H$5=Master!$D$4,SUM(E553:H553),
IF($I$5=Master!$D$4,SUM(E553:I553),
IF($J$5=Master!$D$4,SUM(E553:J553),
IF($K$5=Master!$D$4,SUM(E553:K553),
IF($L$5=Master!$D$4,SUM(E553:L553),
IF($M$5=Master!$D$4,SUM(E553:M553),
IF($N$5=Master!$D$4,SUM(E553:N553),
IF($O$5=Master!$D$4,SUM(E553:O553),
IF($P$5=Master!$D$4,SUM(E553:P553),0))))))))))))</f>
        <v>1150469.2300000002</v>
      </c>
      <c r="V553" s="115"/>
    </row>
    <row r="554" spans="2:22" x14ac:dyDescent="0.2">
      <c r="B554" s="113"/>
      <c r="C554" s="162" t="s">
        <v>240</v>
      </c>
      <c r="D554" s="118" t="s">
        <v>462</v>
      </c>
      <c r="E554" s="119">
        <v>162394.32999999996</v>
      </c>
      <c r="F554" s="119">
        <v>169710.59999999992</v>
      </c>
      <c r="G554" s="119">
        <v>199334.16000000003</v>
      </c>
      <c r="H554" s="119">
        <v>183381.86999999994</v>
      </c>
      <c r="I554" s="119">
        <v>186239.32000000004</v>
      </c>
      <c r="J554" s="119">
        <v>207458.64999999991</v>
      </c>
      <c r="K554" s="119">
        <v>196442.31</v>
      </c>
      <c r="L554" s="119">
        <v>189691.56999999998</v>
      </c>
      <c r="M554" s="119">
        <v>176277.67000000004</v>
      </c>
      <c r="N554" s="119">
        <v>253066.74999999997</v>
      </c>
      <c r="O554" s="119">
        <v>253104.88999999998</v>
      </c>
      <c r="P554" s="119">
        <v>254550.95999999993</v>
      </c>
      <c r="Q554" s="119">
        <f t="shared" si="9"/>
        <v>2431653.08</v>
      </c>
      <c r="R554" s="115"/>
      <c r="S554" s="116"/>
      <c r="T554" s="113"/>
      <c r="U554" s="119">
        <f>IF($E$5=Master!$D$4,E554,
IF($F$5=Master!$D$4,SUM(E554:F554),
IF($G$5=Master!$D$4,SUM(E554:G554),
IF($H$5=Master!$D$4,SUM(E554:H554),
IF($I$5=Master!$D$4,SUM(E554:I554),
IF($J$5=Master!$D$4,SUM(E554:J554),
IF($K$5=Master!$D$4,SUM(E554:K554),
IF($L$5=Master!$D$4,SUM(E554:L554),
IF($M$5=Master!$D$4,SUM(E554:M554),
IF($N$5=Master!$D$4,SUM(E554:N554),
IF($O$5=Master!$D$4,SUM(E554:O554),
IF($P$5=Master!$D$4,SUM(E554:P554),0))))))))))))</f>
        <v>2177102.12</v>
      </c>
      <c r="V554" s="115"/>
    </row>
    <row r="555" spans="2:22" x14ac:dyDescent="0.2">
      <c r="B555" s="113"/>
      <c r="C555" s="162" t="s">
        <v>241</v>
      </c>
      <c r="D555" s="118" t="s">
        <v>463</v>
      </c>
      <c r="E555" s="119">
        <v>43767.989999999991</v>
      </c>
      <c r="F555" s="119">
        <v>44793.099999999991</v>
      </c>
      <c r="G555" s="119">
        <v>86445.02</v>
      </c>
      <c r="H555" s="119">
        <v>59674.290000000008</v>
      </c>
      <c r="I555" s="119">
        <v>80539.76999999999</v>
      </c>
      <c r="J555" s="119">
        <v>70730.820000000007</v>
      </c>
      <c r="K555" s="119">
        <v>81442.289999999994</v>
      </c>
      <c r="L555" s="119">
        <v>115602.72</v>
      </c>
      <c r="M555" s="119">
        <v>126825.20999999999</v>
      </c>
      <c r="N555" s="119">
        <v>137958.24000000002</v>
      </c>
      <c r="O555" s="119">
        <v>137958.24000000002</v>
      </c>
      <c r="P555" s="119">
        <v>137958.16999999995</v>
      </c>
      <c r="Q555" s="119">
        <f t="shared" si="9"/>
        <v>1123695.8599999999</v>
      </c>
      <c r="R555" s="115"/>
      <c r="S555" s="116"/>
      <c r="T555" s="113"/>
      <c r="U555" s="119">
        <f>IF($E$5=Master!$D$4,E555,
IF($F$5=Master!$D$4,SUM(E555:F555),
IF($G$5=Master!$D$4,SUM(E555:G555),
IF($H$5=Master!$D$4,SUM(E555:H555),
IF($I$5=Master!$D$4,SUM(E555:I555),
IF($J$5=Master!$D$4,SUM(E555:J555),
IF($K$5=Master!$D$4,SUM(E555:K555),
IF($L$5=Master!$D$4,SUM(E555:L555),
IF($M$5=Master!$D$4,SUM(E555:M555),
IF($N$5=Master!$D$4,SUM(E555:N555),
IF($O$5=Master!$D$4,SUM(E555:O555),
IF($P$5=Master!$D$4,SUM(E555:P555),0))))))))))))</f>
        <v>985737.69</v>
      </c>
      <c r="V555" s="115"/>
    </row>
    <row r="556" spans="2:22" x14ac:dyDescent="0.2">
      <c r="B556" s="113"/>
      <c r="C556" s="162" t="s">
        <v>242</v>
      </c>
      <c r="D556" s="118" t="s">
        <v>464</v>
      </c>
      <c r="E556" s="119">
        <v>27979.63</v>
      </c>
      <c r="F556" s="119">
        <v>27979.63</v>
      </c>
      <c r="G556" s="119">
        <v>27979.63</v>
      </c>
      <c r="H556" s="119">
        <v>27979.63</v>
      </c>
      <c r="I556" s="119">
        <v>0</v>
      </c>
      <c r="J556" s="119">
        <v>27979.63</v>
      </c>
      <c r="K556" s="119">
        <v>0</v>
      </c>
      <c r="L556" s="119">
        <v>76000.37</v>
      </c>
      <c r="M556" s="119">
        <v>212232.36</v>
      </c>
      <c r="N556" s="119">
        <v>30590</v>
      </c>
      <c r="O556" s="119">
        <v>30590</v>
      </c>
      <c r="P556" s="119">
        <v>30589.119999999999</v>
      </c>
      <c r="Q556" s="119">
        <f t="shared" si="9"/>
        <v>519900</v>
      </c>
      <c r="R556" s="115"/>
      <c r="S556" s="116"/>
      <c r="T556" s="113"/>
      <c r="U556" s="119">
        <f>IF($E$5=Master!$D$4,E556,
IF($F$5=Master!$D$4,SUM(E556:F556),
IF($G$5=Master!$D$4,SUM(E556:G556),
IF($H$5=Master!$D$4,SUM(E556:H556),
IF($I$5=Master!$D$4,SUM(E556:I556),
IF($J$5=Master!$D$4,SUM(E556:J556),
IF($K$5=Master!$D$4,SUM(E556:K556),
IF($L$5=Master!$D$4,SUM(E556:L556),
IF($M$5=Master!$D$4,SUM(E556:M556),
IF($N$5=Master!$D$4,SUM(E556:N556),
IF($O$5=Master!$D$4,SUM(E556:O556),
IF($P$5=Master!$D$4,SUM(E556:P556),0))))))))))))</f>
        <v>489310.88</v>
      </c>
      <c r="V556" s="115"/>
    </row>
    <row r="557" spans="2:22" x14ac:dyDescent="0.2">
      <c r="B557" s="113"/>
      <c r="C557" s="162" t="s">
        <v>243</v>
      </c>
      <c r="D557" s="118" t="s">
        <v>465</v>
      </c>
      <c r="E557" s="119">
        <v>16243.06</v>
      </c>
      <c r="F557" s="119">
        <v>39536.04</v>
      </c>
      <c r="G557" s="119">
        <v>32814.97</v>
      </c>
      <c r="H557" s="119">
        <v>36308.22</v>
      </c>
      <c r="I557" s="119">
        <v>36915.649999999994</v>
      </c>
      <c r="J557" s="119">
        <v>35802.28</v>
      </c>
      <c r="K557" s="119">
        <v>38496.94</v>
      </c>
      <c r="L557" s="119">
        <v>29803.770000000004</v>
      </c>
      <c r="M557" s="119">
        <v>33401.550000000003</v>
      </c>
      <c r="N557" s="119">
        <v>37086.130000000005</v>
      </c>
      <c r="O557" s="119">
        <v>37086.130000000005</v>
      </c>
      <c r="P557" s="119">
        <v>37106.06</v>
      </c>
      <c r="Q557" s="119">
        <f t="shared" si="9"/>
        <v>410600.8</v>
      </c>
      <c r="R557" s="115"/>
      <c r="S557" s="116"/>
      <c r="T557" s="113"/>
      <c r="U557" s="119">
        <f>IF($E$5=Master!$D$4,E557,
IF($F$5=Master!$D$4,SUM(E557:F557),
IF($G$5=Master!$D$4,SUM(E557:G557),
IF($H$5=Master!$D$4,SUM(E557:H557),
IF($I$5=Master!$D$4,SUM(E557:I557),
IF($J$5=Master!$D$4,SUM(E557:J557),
IF($K$5=Master!$D$4,SUM(E557:K557),
IF($L$5=Master!$D$4,SUM(E557:L557),
IF($M$5=Master!$D$4,SUM(E557:M557),
IF($N$5=Master!$D$4,SUM(E557:N557),
IF($O$5=Master!$D$4,SUM(E557:O557),
IF($P$5=Master!$D$4,SUM(E557:P557),0))))))))))))</f>
        <v>373494.74</v>
      </c>
      <c r="V557" s="115"/>
    </row>
    <row r="558" spans="2:22" x14ac:dyDescent="0.2">
      <c r="B558" s="113"/>
      <c r="C558" s="162" t="s">
        <v>244</v>
      </c>
      <c r="D558" s="118" t="s">
        <v>466</v>
      </c>
      <c r="E558" s="119">
        <v>0</v>
      </c>
      <c r="F558" s="119">
        <v>0</v>
      </c>
      <c r="G558" s="119">
        <v>0</v>
      </c>
      <c r="H558" s="119">
        <v>0</v>
      </c>
      <c r="I558" s="119">
        <v>0</v>
      </c>
      <c r="J558" s="119">
        <v>0</v>
      </c>
      <c r="K558" s="119">
        <v>0</v>
      </c>
      <c r="L558" s="119">
        <v>178645.22000000003</v>
      </c>
      <c r="M558" s="119">
        <v>256710.04000000004</v>
      </c>
      <c r="N558" s="119">
        <v>53000.399999999994</v>
      </c>
      <c r="O558" s="119">
        <v>53000.399999999994</v>
      </c>
      <c r="P558" s="119">
        <v>909645.94</v>
      </c>
      <c r="Q558" s="119">
        <f t="shared" ref="Q558:Q583" si="10">SUM(E558:P558)</f>
        <v>1451002</v>
      </c>
      <c r="R558" s="115"/>
      <c r="T558" s="113"/>
      <c r="U558" s="119">
        <f>IF($E$5=Master!$D$4,E558,
IF($F$5=Master!$D$4,SUM(E558:F558),
IF($G$5=Master!$D$4,SUM(E558:G558),
IF($H$5=Master!$D$4,SUM(E558:H558),
IF($I$5=Master!$D$4,SUM(E558:I558),
IF($J$5=Master!$D$4,SUM(E558:J558),
IF($K$5=Master!$D$4,SUM(E558:K558),
IF($L$5=Master!$D$4,SUM(E558:L558),
IF($M$5=Master!$D$4,SUM(E558:M558),
IF($N$5=Master!$D$4,SUM(E558:N558),
IF($O$5=Master!$D$4,SUM(E558:O558),
IF($P$5=Master!$D$4,SUM(E558:P558),0))))))))))))</f>
        <v>541356.06000000006</v>
      </c>
      <c r="V558" s="115"/>
    </row>
    <row r="559" spans="2:22" x14ac:dyDescent="0.2">
      <c r="B559" s="113"/>
      <c r="C559" s="162" t="s">
        <v>245</v>
      </c>
      <c r="D559" s="118" t="s">
        <v>467</v>
      </c>
      <c r="E559" s="119">
        <v>5677.74</v>
      </c>
      <c r="F559" s="119">
        <v>5276.16</v>
      </c>
      <c r="G559" s="119">
        <v>5729.12</v>
      </c>
      <c r="H559" s="119">
        <v>5833.21</v>
      </c>
      <c r="I559" s="119">
        <v>5656.5299999999988</v>
      </c>
      <c r="J559" s="119">
        <v>520.91</v>
      </c>
      <c r="K559" s="119">
        <v>5557.1200000000008</v>
      </c>
      <c r="L559" s="119">
        <v>9975.4800000000014</v>
      </c>
      <c r="M559" s="119">
        <v>14372.220000000003</v>
      </c>
      <c r="N559" s="119">
        <v>14952.410000000002</v>
      </c>
      <c r="O559" s="119">
        <v>14952.410000000002</v>
      </c>
      <c r="P559" s="119">
        <v>14952.430000000002</v>
      </c>
      <c r="Q559" s="119">
        <f t="shared" si="10"/>
        <v>103455.74000000002</v>
      </c>
      <c r="R559" s="115"/>
      <c r="T559" s="113"/>
      <c r="U559" s="119">
        <f>IF($E$5=Master!$D$4,E559,
IF($F$5=Master!$D$4,SUM(E559:F559),
IF($G$5=Master!$D$4,SUM(E559:G559),
IF($H$5=Master!$D$4,SUM(E559:H559),
IF($I$5=Master!$D$4,SUM(E559:I559),
IF($J$5=Master!$D$4,SUM(E559:J559),
IF($K$5=Master!$D$4,SUM(E559:K559),
IF($L$5=Master!$D$4,SUM(E559:L559),
IF($M$5=Master!$D$4,SUM(E559:M559),
IF($N$5=Master!$D$4,SUM(E559:N559),
IF($O$5=Master!$D$4,SUM(E559:O559),
IF($P$5=Master!$D$4,SUM(E559:P559),0))))))))))))</f>
        <v>88503.310000000012</v>
      </c>
      <c r="V559" s="115"/>
    </row>
    <row r="560" spans="2:22" x14ac:dyDescent="0.2">
      <c r="B560" s="113"/>
      <c r="C560" s="162" t="s">
        <v>246</v>
      </c>
      <c r="D560" s="118" t="s">
        <v>457</v>
      </c>
      <c r="E560" s="119">
        <v>105917.94999999998</v>
      </c>
      <c r="F560" s="119">
        <v>180865.71</v>
      </c>
      <c r="G560" s="119">
        <v>121441.03000000001</v>
      </c>
      <c r="H560" s="119">
        <v>88639.91</v>
      </c>
      <c r="I560" s="119">
        <v>109602.88</v>
      </c>
      <c r="J560" s="119">
        <v>135277.85</v>
      </c>
      <c r="K560" s="119">
        <v>123333.16</v>
      </c>
      <c r="L560" s="119">
        <v>413536.60000000003</v>
      </c>
      <c r="M560" s="119">
        <v>412742.71</v>
      </c>
      <c r="N560" s="119">
        <v>427875.72000000003</v>
      </c>
      <c r="O560" s="119">
        <v>436686.00000000006</v>
      </c>
      <c r="P560" s="119">
        <v>436851.77</v>
      </c>
      <c r="Q560" s="119">
        <f t="shared" si="10"/>
        <v>2992771.29</v>
      </c>
      <c r="R560" s="115"/>
      <c r="T560" s="113"/>
      <c r="U560" s="119">
        <f>IF($E$5=Master!$D$4,E560,
IF($F$5=Master!$D$4,SUM(E560:F560),
IF($G$5=Master!$D$4,SUM(E560:G560),
IF($H$5=Master!$D$4,SUM(E560:H560),
IF($I$5=Master!$D$4,SUM(E560:I560),
IF($J$5=Master!$D$4,SUM(E560:J560),
IF($K$5=Master!$D$4,SUM(E560:K560),
IF($L$5=Master!$D$4,SUM(E560:L560),
IF($M$5=Master!$D$4,SUM(E560:M560),
IF($N$5=Master!$D$4,SUM(E560:N560),
IF($O$5=Master!$D$4,SUM(E560:O560),
IF($P$5=Master!$D$4,SUM(E560:P560),0))))))))))))</f>
        <v>2555919.52</v>
      </c>
      <c r="V560" s="115"/>
    </row>
    <row r="561" spans="2:22" x14ac:dyDescent="0.2">
      <c r="B561" s="113"/>
      <c r="C561" s="162" t="s">
        <v>247</v>
      </c>
      <c r="D561" s="118" t="s">
        <v>468</v>
      </c>
      <c r="E561" s="119">
        <v>5260.67</v>
      </c>
      <c r="F561" s="119">
        <v>5260.67</v>
      </c>
      <c r="G561" s="119">
        <v>33333.33</v>
      </c>
      <c r="H561" s="119">
        <v>33333.33</v>
      </c>
      <c r="I561" s="119">
        <v>61406.01</v>
      </c>
      <c r="J561" s="119">
        <v>33333.33</v>
      </c>
      <c r="K561" s="119">
        <v>0</v>
      </c>
      <c r="L561" s="119">
        <v>45614.53</v>
      </c>
      <c r="M561" s="119">
        <v>45614.53</v>
      </c>
      <c r="N561" s="119">
        <v>45614.53</v>
      </c>
      <c r="O561" s="119">
        <v>45614.53</v>
      </c>
      <c r="P561" s="119">
        <v>45614.54</v>
      </c>
      <c r="Q561" s="119">
        <f t="shared" si="10"/>
        <v>400000.00000000006</v>
      </c>
      <c r="R561" s="115"/>
      <c r="T561" s="113"/>
      <c r="U561" s="119">
        <f>IF($E$5=Master!$D$4,E561,
IF($F$5=Master!$D$4,SUM(E561:F561),
IF($G$5=Master!$D$4,SUM(E561:G561),
IF($H$5=Master!$D$4,SUM(E561:H561),
IF($I$5=Master!$D$4,SUM(E561:I561),
IF($J$5=Master!$D$4,SUM(E561:J561),
IF($K$5=Master!$D$4,SUM(E561:K561),
IF($L$5=Master!$D$4,SUM(E561:L561),
IF($M$5=Master!$D$4,SUM(E561:M561),
IF($N$5=Master!$D$4,SUM(E561:N561),
IF($O$5=Master!$D$4,SUM(E561:O561),
IF($P$5=Master!$D$4,SUM(E561:P561),0))))))))))))</f>
        <v>354385.46000000008</v>
      </c>
      <c r="V561" s="115"/>
    </row>
    <row r="562" spans="2:22" x14ac:dyDescent="0.2">
      <c r="B562" s="113"/>
      <c r="C562" s="162" t="s">
        <v>248</v>
      </c>
      <c r="D562" s="118" t="s">
        <v>469</v>
      </c>
      <c r="E562" s="119">
        <v>20861.559999999998</v>
      </c>
      <c r="F562" s="119">
        <v>18178.629999999997</v>
      </c>
      <c r="G562" s="119">
        <v>227739.56999999998</v>
      </c>
      <c r="H562" s="119">
        <v>43249.740000000005</v>
      </c>
      <c r="I562" s="119">
        <v>37173.78</v>
      </c>
      <c r="J562" s="119">
        <v>50725.120000000003</v>
      </c>
      <c r="K562" s="119">
        <v>103939.97000000002</v>
      </c>
      <c r="L562" s="119">
        <v>891319.8</v>
      </c>
      <c r="M562" s="119">
        <v>1297387.3600000001</v>
      </c>
      <c r="N562" s="119">
        <v>898683.32000000007</v>
      </c>
      <c r="O562" s="119">
        <v>898683.32000000007</v>
      </c>
      <c r="P562" s="119">
        <v>883683.27</v>
      </c>
      <c r="Q562" s="119">
        <f t="shared" si="10"/>
        <v>5371625.4400000013</v>
      </c>
      <c r="R562" s="115"/>
      <c r="T562" s="113"/>
      <c r="U562" s="119">
        <f>IF($E$5=Master!$D$4,E562,
IF($F$5=Master!$D$4,SUM(E562:F562),
IF($G$5=Master!$D$4,SUM(E562:G562),
IF($H$5=Master!$D$4,SUM(E562:H562),
IF($I$5=Master!$D$4,SUM(E562:I562),
IF($J$5=Master!$D$4,SUM(E562:J562),
IF($K$5=Master!$D$4,SUM(E562:K562),
IF($L$5=Master!$D$4,SUM(E562:L562),
IF($M$5=Master!$D$4,SUM(E562:M562),
IF($N$5=Master!$D$4,SUM(E562:N562),
IF($O$5=Master!$D$4,SUM(E562:O562),
IF($P$5=Master!$D$4,SUM(E562:P562),0))))))))))))</f>
        <v>4487942.1700000009</v>
      </c>
      <c r="V562" s="115"/>
    </row>
    <row r="563" spans="2:22" x14ac:dyDescent="0.2">
      <c r="B563" s="113"/>
      <c r="C563" s="162" t="s">
        <v>249</v>
      </c>
      <c r="D563" s="118" t="s">
        <v>470</v>
      </c>
      <c r="E563" s="119">
        <v>15570489.340000005</v>
      </c>
      <c r="F563" s="119">
        <v>16689634.080000008</v>
      </c>
      <c r="G563" s="119">
        <v>17038668.050000001</v>
      </c>
      <c r="H563" s="119">
        <v>18359737.699999999</v>
      </c>
      <c r="I563" s="119">
        <v>16829980.400000002</v>
      </c>
      <c r="J563" s="119">
        <v>17317717.849999994</v>
      </c>
      <c r="K563" s="119">
        <v>17556467.970000003</v>
      </c>
      <c r="L563" s="119">
        <v>22702910.430000007</v>
      </c>
      <c r="M563" s="119">
        <v>22199890.580000002</v>
      </c>
      <c r="N563" s="119">
        <v>22307615.209999997</v>
      </c>
      <c r="O563" s="119">
        <v>21999379.149999999</v>
      </c>
      <c r="P563" s="119">
        <v>9268356.4499999974</v>
      </c>
      <c r="Q563" s="119">
        <f t="shared" si="10"/>
        <v>217840847.21000004</v>
      </c>
      <c r="R563" s="115"/>
      <c r="T563" s="113"/>
      <c r="U563" s="119">
        <f>IF($E$5=Master!$D$4,E563,
IF($F$5=Master!$D$4,SUM(E563:F563),
IF($G$5=Master!$D$4,SUM(E563:G563),
IF($H$5=Master!$D$4,SUM(E563:H563),
IF($I$5=Master!$D$4,SUM(E563:I563),
IF($J$5=Master!$D$4,SUM(E563:J563),
IF($K$5=Master!$D$4,SUM(E563:K563),
IF($L$5=Master!$D$4,SUM(E563:L563),
IF($M$5=Master!$D$4,SUM(E563:M563),
IF($N$5=Master!$D$4,SUM(E563:N563),
IF($O$5=Master!$D$4,SUM(E563:O563),
IF($P$5=Master!$D$4,SUM(E563:P563),0))))))))))))</f>
        <v>208572490.76000005</v>
      </c>
      <c r="V563" s="115"/>
    </row>
    <row r="564" spans="2:22" x14ac:dyDescent="0.2">
      <c r="B564" s="113"/>
      <c r="C564" s="162" t="s">
        <v>250</v>
      </c>
      <c r="D564" s="118" t="s">
        <v>471</v>
      </c>
      <c r="E564" s="119">
        <v>2311467.8000000003</v>
      </c>
      <c r="F564" s="119">
        <v>4253497.8</v>
      </c>
      <c r="G564" s="119">
        <v>4189878.1599999997</v>
      </c>
      <c r="H564" s="119">
        <v>3795466.3499999996</v>
      </c>
      <c r="I564" s="119">
        <v>3522325.96</v>
      </c>
      <c r="J564" s="119">
        <v>4773640.42</v>
      </c>
      <c r="K564" s="119">
        <v>4381411.9099999992</v>
      </c>
      <c r="L564" s="119">
        <v>4129166.46</v>
      </c>
      <c r="M564" s="119">
        <v>4129166.46</v>
      </c>
      <c r="N564" s="119">
        <v>4129166.46</v>
      </c>
      <c r="O564" s="119">
        <v>4129166.46</v>
      </c>
      <c r="P564" s="119">
        <v>4129166.4999999995</v>
      </c>
      <c r="Q564" s="119">
        <f t="shared" si="10"/>
        <v>47873520.740000002</v>
      </c>
      <c r="R564" s="115"/>
      <c r="T564" s="113"/>
      <c r="U564" s="119">
        <f>IF($E$5=Master!$D$4,E564,
IF($F$5=Master!$D$4,SUM(E564:F564),
IF($G$5=Master!$D$4,SUM(E564:G564),
IF($H$5=Master!$D$4,SUM(E564:H564),
IF($I$5=Master!$D$4,SUM(E564:I564),
IF($J$5=Master!$D$4,SUM(E564:J564),
IF($K$5=Master!$D$4,SUM(E564:K564),
IF($L$5=Master!$D$4,SUM(E564:L564),
IF($M$5=Master!$D$4,SUM(E564:M564),
IF($N$5=Master!$D$4,SUM(E564:N564),
IF($O$5=Master!$D$4,SUM(E564:O564),
IF($P$5=Master!$D$4,SUM(E564:P564),0))))))))))))</f>
        <v>43744354.240000002</v>
      </c>
      <c r="V564" s="115"/>
    </row>
    <row r="565" spans="2:22" x14ac:dyDescent="0.2">
      <c r="B565" s="113"/>
      <c r="C565" s="162" t="s">
        <v>251</v>
      </c>
      <c r="D565" s="118" t="s">
        <v>472</v>
      </c>
      <c r="E565" s="119">
        <v>331680.42</v>
      </c>
      <c r="F565" s="119">
        <v>341049.77999999997</v>
      </c>
      <c r="G565" s="119">
        <v>387238.85000000003</v>
      </c>
      <c r="H565" s="119">
        <v>494410.73999999993</v>
      </c>
      <c r="I565" s="119">
        <v>536506.02</v>
      </c>
      <c r="J565" s="119">
        <v>456575.54000000004</v>
      </c>
      <c r="K565" s="119">
        <v>1948937.8</v>
      </c>
      <c r="L565" s="119">
        <v>1024369.1099999999</v>
      </c>
      <c r="M565" s="119">
        <v>1042032.0599999998</v>
      </c>
      <c r="N565" s="119">
        <v>1021577.1699999999</v>
      </c>
      <c r="O565" s="119">
        <v>1000943.7199999999</v>
      </c>
      <c r="P565" s="119">
        <v>712843.39999999979</v>
      </c>
      <c r="Q565" s="119">
        <f t="shared" si="10"/>
        <v>9298164.6099999994</v>
      </c>
      <c r="R565" s="115"/>
      <c r="T565" s="113"/>
      <c r="U565" s="119">
        <f>IF($E$5=Master!$D$4,E565,
IF($F$5=Master!$D$4,SUM(E565:F565),
IF($G$5=Master!$D$4,SUM(E565:G565),
IF($H$5=Master!$D$4,SUM(E565:H565),
IF($I$5=Master!$D$4,SUM(E565:I565),
IF($J$5=Master!$D$4,SUM(E565:J565),
IF($K$5=Master!$D$4,SUM(E565:K565),
IF($L$5=Master!$D$4,SUM(E565:L565),
IF($M$5=Master!$D$4,SUM(E565:M565),
IF($N$5=Master!$D$4,SUM(E565:N565),
IF($O$5=Master!$D$4,SUM(E565:O565),
IF($P$5=Master!$D$4,SUM(E565:P565),0))))))))))))</f>
        <v>8585321.209999999</v>
      </c>
      <c r="V565" s="115"/>
    </row>
    <row r="566" spans="2:22" x14ac:dyDescent="0.2">
      <c r="B566" s="113"/>
      <c r="C566" s="162" t="s">
        <v>252</v>
      </c>
      <c r="D566" s="118" t="s">
        <v>473</v>
      </c>
      <c r="E566" s="119">
        <v>435928.12000000005</v>
      </c>
      <c r="F566" s="119">
        <v>374207.88</v>
      </c>
      <c r="G566" s="119">
        <v>581279.52</v>
      </c>
      <c r="H566" s="119">
        <v>513006.7</v>
      </c>
      <c r="I566" s="119">
        <v>629794.57999999996</v>
      </c>
      <c r="J566" s="119">
        <v>569564.24</v>
      </c>
      <c r="K566" s="119">
        <v>822011.62999999989</v>
      </c>
      <c r="L566" s="119">
        <v>752541.10999999987</v>
      </c>
      <c r="M566" s="119">
        <v>752072.78999999992</v>
      </c>
      <c r="N566" s="119">
        <v>752072.78999999992</v>
      </c>
      <c r="O566" s="119">
        <v>751053.04999999993</v>
      </c>
      <c r="P566" s="119">
        <v>394564.61000000004</v>
      </c>
      <c r="Q566" s="119">
        <f t="shared" si="10"/>
        <v>7328097.0199999996</v>
      </c>
      <c r="R566" s="115"/>
      <c r="T566" s="113"/>
      <c r="U566" s="119">
        <f>IF($E$5=Master!$D$4,E566,
IF($F$5=Master!$D$4,SUM(E566:F566),
IF($G$5=Master!$D$4,SUM(E566:G566),
IF($H$5=Master!$D$4,SUM(E566:H566),
IF($I$5=Master!$D$4,SUM(E566:I566),
IF($J$5=Master!$D$4,SUM(E566:J566),
IF($K$5=Master!$D$4,SUM(E566:K566),
IF($L$5=Master!$D$4,SUM(E566:L566),
IF($M$5=Master!$D$4,SUM(E566:M566),
IF($N$5=Master!$D$4,SUM(E566:N566),
IF($O$5=Master!$D$4,SUM(E566:O566),
IF($P$5=Master!$D$4,SUM(E566:P566),0))))))))))))</f>
        <v>6933532.4099999992</v>
      </c>
      <c r="V566" s="115"/>
    </row>
    <row r="567" spans="2:22" ht="25.5" x14ac:dyDescent="0.2">
      <c r="B567" s="113"/>
      <c r="C567" s="162" t="s">
        <v>550</v>
      </c>
      <c r="D567" s="118" t="s">
        <v>551</v>
      </c>
      <c r="E567" s="119">
        <v>10343466.699999999</v>
      </c>
      <c r="F567" s="119">
        <v>12742096.59</v>
      </c>
      <c r="G567" s="119">
        <v>14697323.83</v>
      </c>
      <c r="H567" s="119">
        <v>12977283.48</v>
      </c>
      <c r="I567" s="119">
        <v>28392919.920000002</v>
      </c>
      <c r="J567" s="119">
        <v>15214964.720000001</v>
      </c>
      <c r="K567" s="119">
        <v>15486908.210000001</v>
      </c>
      <c r="L567" s="119">
        <v>17245281.190000001</v>
      </c>
      <c r="M567" s="119">
        <v>15218185.4</v>
      </c>
      <c r="N567" s="119">
        <v>14807387.73</v>
      </c>
      <c r="O567" s="119">
        <v>12598011.040000001</v>
      </c>
      <c r="P567" s="119">
        <v>1067939.78</v>
      </c>
      <c r="Q567" s="119">
        <f t="shared" si="10"/>
        <v>170791768.58999997</v>
      </c>
      <c r="R567" s="115"/>
      <c r="T567" s="113"/>
      <c r="U567" s="119">
        <f>IF($E$5=Master!$D$4,E567,
IF($F$5=Master!$D$4,SUM(E567:F567),
IF($G$5=Master!$D$4,SUM(E567:G567),
IF($H$5=Master!$D$4,SUM(E567:H567),
IF($I$5=Master!$D$4,SUM(E567:I567),
IF($J$5=Master!$D$4,SUM(E567:J567),
IF($K$5=Master!$D$4,SUM(E567:K567),
IF($L$5=Master!$D$4,SUM(E567:L567),
IF($M$5=Master!$D$4,SUM(E567:M567),
IF($N$5=Master!$D$4,SUM(E567:N567),
IF($O$5=Master!$D$4,SUM(E567:O567),
IF($P$5=Master!$D$4,SUM(E567:P567),0))))))))))))</f>
        <v>169723828.80999997</v>
      </c>
      <c r="V567" s="115"/>
    </row>
    <row r="568" spans="2:22" x14ac:dyDescent="0.2">
      <c r="B568" s="113"/>
      <c r="C568" s="162" t="s">
        <v>253</v>
      </c>
      <c r="D568" s="118" t="s">
        <v>474</v>
      </c>
      <c r="E568" s="119">
        <v>4000</v>
      </c>
      <c r="F568" s="119">
        <v>25139.43</v>
      </c>
      <c r="G568" s="119">
        <v>369831.94999999995</v>
      </c>
      <c r="H568" s="119">
        <v>286434.89999999997</v>
      </c>
      <c r="I568" s="119">
        <v>159733.85999999999</v>
      </c>
      <c r="J568" s="119">
        <v>0</v>
      </c>
      <c r="K568" s="119">
        <v>90544.3</v>
      </c>
      <c r="L568" s="119">
        <v>1951424.5599999998</v>
      </c>
      <c r="M568" s="119">
        <v>1167065.6999999995</v>
      </c>
      <c r="N568" s="119">
        <v>1355065.6999999995</v>
      </c>
      <c r="O568" s="119">
        <v>1649065.6999999995</v>
      </c>
      <c r="P568" s="119">
        <v>5915706.9000000013</v>
      </c>
      <c r="Q568" s="119">
        <f t="shared" si="10"/>
        <v>12974013</v>
      </c>
      <c r="R568" s="115"/>
      <c r="T568" s="113"/>
      <c r="U568" s="119">
        <f>IF($E$5=Master!$D$4,E568,
IF($F$5=Master!$D$4,SUM(E568:F568),
IF($G$5=Master!$D$4,SUM(E568:G568),
IF($H$5=Master!$D$4,SUM(E568:H568),
IF($I$5=Master!$D$4,SUM(E568:I568),
IF($J$5=Master!$D$4,SUM(E568:J568),
IF($K$5=Master!$D$4,SUM(E568:K568),
IF($L$5=Master!$D$4,SUM(E568:L568),
IF($M$5=Master!$D$4,SUM(E568:M568),
IF($N$5=Master!$D$4,SUM(E568:N568),
IF($O$5=Master!$D$4,SUM(E568:O568),
IF($P$5=Master!$D$4,SUM(E568:P568),0))))))))))))</f>
        <v>7058306.0999999978</v>
      </c>
      <c r="V568" s="115"/>
    </row>
    <row r="569" spans="2:22" x14ac:dyDescent="0.2">
      <c r="B569" s="113"/>
      <c r="C569" s="162" t="s">
        <v>254</v>
      </c>
      <c r="D569" s="118" t="s">
        <v>475</v>
      </c>
      <c r="E569" s="119">
        <v>0</v>
      </c>
      <c r="F569" s="119">
        <v>309494.2</v>
      </c>
      <c r="G569" s="119">
        <v>0.18</v>
      </c>
      <c r="H569" s="119">
        <v>0.22</v>
      </c>
      <c r="I569" s="119">
        <v>0.06</v>
      </c>
      <c r="J569" s="119">
        <v>265505.89999999997</v>
      </c>
      <c r="K569" s="119">
        <v>0.16</v>
      </c>
      <c r="L569" s="119">
        <v>703193.89999999979</v>
      </c>
      <c r="M569" s="119">
        <v>17693.980000000007</v>
      </c>
      <c r="N569" s="119">
        <v>3193.98</v>
      </c>
      <c r="O569" s="119">
        <v>3193.96</v>
      </c>
      <c r="P569" s="119">
        <v>8294.4599999999991</v>
      </c>
      <c r="Q569" s="119">
        <f t="shared" si="10"/>
        <v>1310570.9999999995</v>
      </c>
      <c r="R569" s="115"/>
      <c r="T569" s="113"/>
      <c r="U569" s="119">
        <f>IF($E$5=Master!$D$4,E569,
IF($F$5=Master!$D$4,SUM(E569:F569),
IF($G$5=Master!$D$4,SUM(E569:G569),
IF($H$5=Master!$D$4,SUM(E569:H569),
IF($I$5=Master!$D$4,SUM(E569:I569),
IF($J$5=Master!$D$4,SUM(E569:J569),
IF($K$5=Master!$D$4,SUM(E569:K569),
IF($L$5=Master!$D$4,SUM(E569:L569),
IF($M$5=Master!$D$4,SUM(E569:M569),
IF($N$5=Master!$D$4,SUM(E569:N569),
IF($O$5=Master!$D$4,SUM(E569:O569),
IF($P$5=Master!$D$4,SUM(E569:P569),0))))))))))))</f>
        <v>1302276.5399999996</v>
      </c>
      <c r="V569" s="115"/>
    </row>
    <row r="570" spans="2:22" x14ac:dyDescent="0.2">
      <c r="B570" s="113"/>
      <c r="C570" s="162" t="s">
        <v>255</v>
      </c>
      <c r="D570" s="118" t="s">
        <v>476</v>
      </c>
      <c r="E570" s="119">
        <v>173765.12999999998</v>
      </c>
      <c r="F570" s="119">
        <v>185152.68999999997</v>
      </c>
      <c r="G570" s="119">
        <v>263632.31000000006</v>
      </c>
      <c r="H570" s="119">
        <v>208597.95</v>
      </c>
      <c r="I570" s="119">
        <v>275109.06</v>
      </c>
      <c r="J570" s="119">
        <v>270752.51999999996</v>
      </c>
      <c r="K570" s="119">
        <v>318653.18999999994</v>
      </c>
      <c r="L570" s="119">
        <v>494528.19000000024</v>
      </c>
      <c r="M570" s="119">
        <v>514645.79000000027</v>
      </c>
      <c r="N570" s="119">
        <v>505546.18000000028</v>
      </c>
      <c r="O570" s="119">
        <v>501161.60000000027</v>
      </c>
      <c r="P570" s="119">
        <v>339021.37999999989</v>
      </c>
      <c r="Q570" s="119">
        <f t="shared" si="10"/>
        <v>4050565.9900000012</v>
      </c>
      <c r="R570" s="115"/>
      <c r="T570" s="113"/>
      <c r="U570" s="119">
        <f>IF($E$5=Master!$D$4,E570,
IF($F$5=Master!$D$4,SUM(E570:F570),
IF($G$5=Master!$D$4,SUM(E570:G570),
IF($H$5=Master!$D$4,SUM(E570:H570),
IF($I$5=Master!$D$4,SUM(E570:I570),
IF($J$5=Master!$D$4,SUM(E570:J570),
IF($K$5=Master!$D$4,SUM(E570:K570),
IF($L$5=Master!$D$4,SUM(E570:L570),
IF($M$5=Master!$D$4,SUM(E570:M570),
IF($N$5=Master!$D$4,SUM(E570:N570),
IF($O$5=Master!$D$4,SUM(E570:O570),
IF($P$5=Master!$D$4,SUM(E570:P570),0))))))))))))</f>
        <v>3711544.6100000013</v>
      </c>
      <c r="V570" s="115"/>
    </row>
    <row r="571" spans="2:22" x14ac:dyDescent="0.2">
      <c r="B571" s="113"/>
      <c r="C571" s="162" t="s">
        <v>256</v>
      </c>
      <c r="D571" s="118" t="s">
        <v>477</v>
      </c>
      <c r="E571" s="119">
        <v>63002630.409999996</v>
      </c>
      <c r="F571" s="119">
        <v>65519895.830000006</v>
      </c>
      <c r="G571" s="119">
        <v>65511585.649999999</v>
      </c>
      <c r="H571" s="119">
        <v>65613396.360000007</v>
      </c>
      <c r="I571" s="119">
        <v>65712452.989999995</v>
      </c>
      <c r="J571" s="119">
        <v>66973578.530000009</v>
      </c>
      <c r="K571" s="119">
        <v>66835126.729999997</v>
      </c>
      <c r="L571" s="119">
        <v>67927729.86999999</v>
      </c>
      <c r="M571" s="119">
        <v>59286916.990000002</v>
      </c>
      <c r="N571" s="119">
        <v>63607323.43</v>
      </c>
      <c r="O571" s="119">
        <v>63607323.43</v>
      </c>
      <c r="P571" s="119">
        <v>63607323.420000009</v>
      </c>
      <c r="Q571" s="119">
        <f t="shared" si="10"/>
        <v>777205283.63999987</v>
      </c>
      <c r="R571" s="115"/>
      <c r="T571" s="113"/>
      <c r="U571" s="119">
        <f>IF($E$5=Master!$D$4,E571,
IF($F$5=Master!$D$4,SUM(E571:F571),
IF($G$5=Master!$D$4,SUM(E571:G571),
IF($H$5=Master!$D$4,SUM(E571:H571),
IF($I$5=Master!$D$4,SUM(E571:I571),
IF($J$5=Master!$D$4,SUM(E571:J571),
IF($K$5=Master!$D$4,SUM(E571:K571),
IF($L$5=Master!$D$4,SUM(E571:L571),
IF($M$5=Master!$D$4,SUM(E571:M571),
IF($N$5=Master!$D$4,SUM(E571:N571),
IF($O$5=Master!$D$4,SUM(E571:O571),
IF($P$5=Master!$D$4,SUM(E571:P571),0))))))))))))</f>
        <v>713597960.21999991</v>
      </c>
      <c r="V571" s="115"/>
    </row>
    <row r="572" spans="2:22" x14ac:dyDescent="0.2">
      <c r="B572" s="113"/>
      <c r="C572" s="162" t="s">
        <v>257</v>
      </c>
      <c r="D572" s="118" t="s">
        <v>478</v>
      </c>
      <c r="E572" s="119">
        <v>15734.77</v>
      </c>
      <c r="F572" s="119">
        <v>15515.23</v>
      </c>
      <c r="G572" s="119">
        <v>0</v>
      </c>
      <c r="H572" s="119">
        <v>238300</v>
      </c>
      <c r="I572" s="119">
        <v>57500</v>
      </c>
      <c r="J572" s="119">
        <v>88750</v>
      </c>
      <c r="K572" s="119">
        <v>57500</v>
      </c>
      <c r="L572" s="119">
        <v>225340</v>
      </c>
      <c r="M572" s="119">
        <v>225340</v>
      </c>
      <c r="N572" s="119">
        <v>225340</v>
      </c>
      <c r="O572" s="119">
        <v>225340</v>
      </c>
      <c r="P572" s="119">
        <v>225340</v>
      </c>
      <c r="Q572" s="119">
        <f t="shared" si="10"/>
        <v>1600000</v>
      </c>
      <c r="R572" s="115"/>
      <c r="T572" s="113"/>
      <c r="U572" s="119">
        <f>IF($E$5=Master!$D$4,E572,
IF($F$5=Master!$D$4,SUM(E572:F572),
IF($G$5=Master!$D$4,SUM(E572:G572),
IF($H$5=Master!$D$4,SUM(E572:H572),
IF($I$5=Master!$D$4,SUM(E572:I572),
IF($J$5=Master!$D$4,SUM(E572:J572),
IF($K$5=Master!$D$4,SUM(E572:K572),
IF($L$5=Master!$D$4,SUM(E572:L572),
IF($M$5=Master!$D$4,SUM(E572:M572),
IF($N$5=Master!$D$4,SUM(E572:N572),
IF($O$5=Master!$D$4,SUM(E572:O572),
IF($P$5=Master!$D$4,SUM(E572:P572),0))))))))))))</f>
        <v>1374660</v>
      </c>
      <c r="V572" s="115"/>
    </row>
    <row r="573" spans="2:22" ht="25.5" x14ac:dyDescent="0.2">
      <c r="B573" s="113"/>
      <c r="C573" s="162" t="s">
        <v>258</v>
      </c>
      <c r="D573" s="118" t="s">
        <v>479</v>
      </c>
      <c r="E573" s="119">
        <v>278479.64000000007</v>
      </c>
      <c r="F573" s="119">
        <v>281825.60000000003</v>
      </c>
      <c r="G573" s="119">
        <v>462072.24999999994</v>
      </c>
      <c r="H573" s="119">
        <v>363462.38000000012</v>
      </c>
      <c r="I573" s="119">
        <v>422210.48</v>
      </c>
      <c r="J573" s="119">
        <v>353657.58999999997</v>
      </c>
      <c r="K573" s="119">
        <v>437404.69000000006</v>
      </c>
      <c r="L573" s="119">
        <v>422163.71</v>
      </c>
      <c r="M573" s="119">
        <v>363168.16000000009</v>
      </c>
      <c r="N573" s="119">
        <v>511909.46</v>
      </c>
      <c r="O573" s="119">
        <v>510915.79</v>
      </c>
      <c r="P573" s="119">
        <v>510620.72000000015</v>
      </c>
      <c r="Q573" s="119">
        <f t="shared" si="10"/>
        <v>4917890.47</v>
      </c>
      <c r="R573" s="115"/>
      <c r="T573" s="113"/>
      <c r="U573" s="119">
        <f>IF($E$5=Master!$D$4,E573,
IF($F$5=Master!$D$4,SUM(E573:F573),
IF($G$5=Master!$D$4,SUM(E573:G573),
IF($H$5=Master!$D$4,SUM(E573:H573),
IF($I$5=Master!$D$4,SUM(E573:I573),
IF($J$5=Master!$D$4,SUM(E573:J573),
IF($K$5=Master!$D$4,SUM(E573:K573),
IF($L$5=Master!$D$4,SUM(E573:L573),
IF($M$5=Master!$D$4,SUM(E573:M573),
IF($N$5=Master!$D$4,SUM(E573:N573),
IF($O$5=Master!$D$4,SUM(E573:O573),
IF($P$5=Master!$D$4,SUM(E573:P573),0))))))))))))</f>
        <v>4407269.75</v>
      </c>
      <c r="V573" s="115"/>
    </row>
    <row r="574" spans="2:22" x14ac:dyDescent="0.2">
      <c r="B574" s="113"/>
      <c r="C574" s="162" t="s">
        <v>259</v>
      </c>
      <c r="D574" s="118" t="s">
        <v>480</v>
      </c>
      <c r="E574" s="119">
        <v>37727.519999999997</v>
      </c>
      <c r="F574" s="119">
        <v>54864.94</v>
      </c>
      <c r="G574" s="119">
        <v>26302.16</v>
      </c>
      <c r="H574" s="119">
        <v>25865.61</v>
      </c>
      <c r="I574" s="119">
        <v>27734.84</v>
      </c>
      <c r="J574" s="119">
        <v>25271.94</v>
      </c>
      <c r="K574" s="119">
        <v>27424.35</v>
      </c>
      <c r="L574" s="119">
        <v>154961.73000000001</v>
      </c>
      <c r="M574" s="119">
        <v>154961.73000000001</v>
      </c>
      <c r="N574" s="119">
        <v>154961.73000000001</v>
      </c>
      <c r="O574" s="119">
        <v>154961.73000000001</v>
      </c>
      <c r="P574" s="119">
        <v>154961.72</v>
      </c>
      <c r="Q574" s="119">
        <f t="shared" si="10"/>
        <v>999999.99999999988</v>
      </c>
      <c r="R574" s="115"/>
      <c r="T574" s="113"/>
      <c r="U574" s="119">
        <f>IF($E$5=Master!$D$4,E574,
IF($F$5=Master!$D$4,SUM(E574:F574),
IF($G$5=Master!$D$4,SUM(E574:G574),
IF($H$5=Master!$D$4,SUM(E574:H574),
IF($I$5=Master!$D$4,SUM(E574:I574),
IF($J$5=Master!$D$4,SUM(E574:J574),
IF($K$5=Master!$D$4,SUM(E574:K574),
IF($L$5=Master!$D$4,SUM(E574:L574),
IF($M$5=Master!$D$4,SUM(E574:M574),
IF($N$5=Master!$D$4,SUM(E574:N574),
IF($O$5=Master!$D$4,SUM(E574:O574),
IF($P$5=Master!$D$4,SUM(E574:P574),0))))))))))))</f>
        <v>845038.27999999991</v>
      </c>
      <c r="V574" s="115"/>
    </row>
    <row r="575" spans="2:22" x14ac:dyDescent="0.2">
      <c r="B575" s="113"/>
      <c r="C575" s="162" t="s">
        <v>260</v>
      </c>
      <c r="D575" s="118" t="s">
        <v>481</v>
      </c>
      <c r="E575" s="119">
        <v>1249028.7199999993</v>
      </c>
      <c r="F575" s="119">
        <v>1221795.8799999994</v>
      </c>
      <c r="G575" s="119">
        <v>1280822.3800000011</v>
      </c>
      <c r="H575" s="119">
        <v>1565982.2699999996</v>
      </c>
      <c r="I575" s="119">
        <v>1601662.3799999997</v>
      </c>
      <c r="J575" s="119">
        <v>1564648.5399999989</v>
      </c>
      <c r="K575" s="119">
        <v>1568716.5999999978</v>
      </c>
      <c r="L575" s="119">
        <v>1904180.8000000003</v>
      </c>
      <c r="M575" s="119">
        <v>1821251.69</v>
      </c>
      <c r="N575" s="119">
        <v>1814254.7200000002</v>
      </c>
      <c r="O575" s="119">
        <v>1730285.2100000004</v>
      </c>
      <c r="P575" s="119">
        <v>448286.07999999996</v>
      </c>
      <c r="Q575" s="119">
        <f t="shared" si="10"/>
        <v>17770915.269999996</v>
      </c>
      <c r="R575" s="115"/>
      <c r="T575" s="113"/>
      <c r="U575" s="119">
        <f>IF($E$5=Master!$D$4,E575,
IF($F$5=Master!$D$4,SUM(E575:F575),
IF($G$5=Master!$D$4,SUM(E575:G575),
IF($H$5=Master!$D$4,SUM(E575:H575),
IF($I$5=Master!$D$4,SUM(E575:I575),
IF($J$5=Master!$D$4,SUM(E575:J575),
IF($K$5=Master!$D$4,SUM(E575:K575),
IF($L$5=Master!$D$4,SUM(E575:L575),
IF($M$5=Master!$D$4,SUM(E575:M575),
IF($N$5=Master!$D$4,SUM(E575:N575),
IF($O$5=Master!$D$4,SUM(E575:O575),
IF($P$5=Master!$D$4,SUM(E575:P575),0))))))))))))</f>
        <v>17322629.189999998</v>
      </c>
      <c r="V575" s="115"/>
    </row>
    <row r="576" spans="2:22" x14ac:dyDescent="0.2">
      <c r="B576" s="113"/>
      <c r="C576" s="162" t="s">
        <v>261</v>
      </c>
      <c r="D576" s="118" t="s">
        <v>482</v>
      </c>
      <c r="E576" s="119">
        <v>19505811.420000002</v>
      </c>
      <c r="F576" s="119">
        <v>23051362.34</v>
      </c>
      <c r="G576" s="119">
        <v>22589219.960000005</v>
      </c>
      <c r="H576" s="119">
        <v>20691863.769999996</v>
      </c>
      <c r="I576" s="119">
        <v>20083194.580000002</v>
      </c>
      <c r="J576" s="119">
        <v>20945756.330000002</v>
      </c>
      <c r="K576" s="119">
        <v>22198782.680000007</v>
      </c>
      <c r="L576" s="119">
        <v>23249883.059999999</v>
      </c>
      <c r="M576" s="119">
        <v>16915545.050000001</v>
      </c>
      <c r="N576" s="119">
        <v>16913917.720000003</v>
      </c>
      <c r="O576" s="119">
        <v>16888636.460000001</v>
      </c>
      <c r="P576" s="119">
        <v>10546823.359999999</v>
      </c>
      <c r="Q576" s="119">
        <f t="shared" si="10"/>
        <v>233580796.73000002</v>
      </c>
      <c r="R576" s="115"/>
      <c r="T576" s="113"/>
      <c r="U576" s="119">
        <f>IF($E$5=Master!$D$4,E576,
IF($F$5=Master!$D$4,SUM(E576:F576),
IF($G$5=Master!$D$4,SUM(E576:G576),
IF($H$5=Master!$D$4,SUM(E576:H576),
IF($I$5=Master!$D$4,SUM(E576:I576),
IF($J$5=Master!$D$4,SUM(E576:J576),
IF($K$5=Master!$D$4,SUM(E576:K576),
IF($L$5=Master!$D$4,SUM(E576:L576),
IF($M$5=Master!$D$4,SUM(E576:M576),
IF($N$5=Master!$D$4,SUM(E576:N576),
IF($O$5=Master!$D$4,SUM(E576:O576),
IF($P$5=Master!$D$4,SUM(E576:P576),0))))))))))))</f>
        <v>223033973.37000003</v>
      </c>
      <c r="V576" s="115"/>
    </row>
    <row r="577" spans="2:22" x14ac:dyDescent="0.2">
      <c r="B577" s="113"/>
      <c r="C577" s="162" t="s">
        <v>262</v>
      </c>
      <c r="D577" s="118" t="s">
        <v>483</v>
      </c>
      <c r="E577" s="119">
        <v>3637.13</v>
      </c>
      <c r="F577" s="119">
        <v>1470.4599999999998</v>
      </c>
      <c r="G577" s="119">
        <v>4477.95</v>
      </c>
      <c r="H577" s="119">
        <v>8937.68</v>
      </c>
      <c r="I577" s="119">
        <v>4080.6399999999994</v>
      </c>
      <c r="J577" s="119">
        <v>4316.3500000000004</v>
      </c>
      <c r="K577" s="119">
        <v>4296.76</v>
      </c>
      <c r="L577" s="119">
        <v>10333.810000000001</v>
      </c>
      <c r="M577" s="119">
        <v>10333.810000000001</v>
      </c>
      <c r="N577" s="119">
        <v>10333.810000000001</v>
      </c>
      <c r="O577" s="119">
        <v>10333.810000000001</v>
      </c>
      <c r="P577" s="119">
        <v>9007.5499999999993</v>
      </c>
      <c r="Q577" s="119">
        <f t="shared" si="10"/>
        <v>81559.759999999995</v>
      </c>
      <c r="R577" s="115"/>
      <c r="T577" s="113"/>
      <c r="U577" s="119">
        <f>IF($E$5=Master!$D$4,E577,
IF($F$5=Master!$D$4,SUM(E577:F577),
IF($G$5=Master!$D$4,SUM(E577:G577),
IF($H$5=Master!$D$4,SUM(E577:H577),
IF($I$5=Master!$D$4,SUM(E577:I577),
IF($J$5=Master!$D$4,SUM(E577:J577),
IF($K$5=Master!$D$4,SUM(E577:K577),
IF($L$5=Master!$D$4,SUM(E577:L577),
IF($M$5=Master!$D$4,SUM(E577:M577),
IF($N$5=Master!$D$4,SUM(E577:N577),
IF($O$5=Master!$D$4,SUM(E577:O577),
IF($P$5=Master!$D$4,SUM(E577:P577),0))))))))))))</f>
        <v>72552.209999999992</v>
      </c>
      <c r="V577" s="115"/>
    </row>
    <row r="578" spans="2:22" x14ac:dyDescent="0.2">
      <c r="B578" s="113"/>
      <c r="C578" s="162" t="s">
        <v>263</v>
      </c>
      <c r="D578" s="118" t="s">
        <v>484</v>
      </c>
      <c r="E578" s="119">
        <v>24411.210000000003</v>
      </c>
      <c r="F578" s="119">
        <v>24214.81</v>
      </c>
      <c r="G578" s="119">
        <v>45518.969999999979</v>
      </c>
      <c r="H578" s="119">
        <v>40520.429999999993</v>
      </c>
      <c r="I578" s="119">
        <v>35735.619999999995</v>
      </c>
      <c r="J578" s="119">
        <v>33860.21</v>
      </c>
      <c r="K578" s="119">
        <v>37341.759999999995</v>
      </c>
      <c r="L578" s="119">
        <v>32910.650000000009</v>
      </c>
      <c r="M578" s="119">
        <v>38956.060000000005</v>
      </c>
      <c r="N578" s="119">
        <v>44857.36</v>
      </c>
      <c r="O578" s="119">
        <v>44918.95</v>
      </c>
      <c r="P578" s="119">
        <v>43860.110000000008</v>
      </c>
      <c r="Q578" s="119">
        <f t="shared" si="10"/>
        <v>447106.13999999996</v>
      </c>
      <c r="R578" s="115"/>
      <c r="T578" s="113"/>
      <c r="U578" s="119">
        <f>IF($E$5=Master!$D$4,E578,
IF($F$5=Master!$D$4,SUM(E578:F578),
IF($G$5=Master!$D$4,SUM(E578:G578),
IF($H$5=Master!$D$4,SUM(E578:H578),
IF($I$5=Master!$D$4,SUM(E578:I578),
IF($J$5=Master!$D$4,SUM(E578:J578),
IF($K$5=Master!$D$4,SUM(E578:K578),
IF($L$5=Master!$D$4,SUM(E578:L578),
IF($M$5=Master!$D$4,SUM(E578:M578),
IF($N$5=Master!$D$4,SUM(E578:N578),
IF($O$5=Master!$D$4,SUM(E578:O578),
IF($P$5=Master!$D$4,SUM(E578:P578),0))))))))))))</f>
        <v>403246.02999999997</v>
      </c>
      <c r="V578" s="115"/>
    </row>
    <row r="579" spans="2:22" x14ac:dyDescent="0.2">
      <c r="B579" s="113"/>
      <c r="C579" s="162" t="s">
        <v>587</v>
      </c>
      <c r="D579" s="118" t="s">
        <v>612</v>
      </c>
      <c r="E579" s="119">
        <v>0</v>
      </c>
      <c r="F579" s="119">
        <v>0</v>
      </c>
      <c r="G579" s="119">
        <v>0</v>
      </c>
      <c r="H579" s="119">
        <v>0</v>
      </c>
      <c r="I579" s="119">
        <v>0</v>
      </c>
      <c r="J579" s="119">
        <v>0</v>
      </c>
      <c r="K579" s="119">
        <v>0</v>
      </c>
      <c r="L579" s="119">
        <v>0</v>
      </c>
      <c r="M579" s="119">
        <v>0</v>
      </c>
      <c r="N579" s="119">
        <v>0</v>
      </c>
      <c r="O579" s="119">
        <v>0</v>
      </c>
      <c r="P579" s="119">
        <v>0</v>
      </c>
      <c r="Q579" s="119">
        <f t="shared" si="10"/>
        <v>0</v>
      </c>
      <c r="R579" s="115"/>
      <c r="T579" s="113"/>
      <c r="U579" s="119">
        <f>IF($E$5=Master!$D$4,E579,
IF($F$5=Master!$D$4,SUM(E579:F579),
IF($G$5=Master!$D$4,SUM(E579:G579),
IF($H$5=Master!$D$4,SUM(E579:H579),
IF($I$5=Master!$D$4,SUM(E579:I579),
IF($J$5=Master!$D$4,SUM(E579:J579),
IF($K$5=Master!$D$4,SUM(E579:K579),
IF($L$5=Master!$D$4,SUM(E579:L579),
IF($M$5=Master!$D$4,SUM(E579:M579),
IF($N$5=Master!$D$4,SUM(E579:N579),
IF($O$5=Master!$D$4,SUM(E579:O579),
IF($P$5=Master!$D$4,SUM(E579:P579),0))))))))))))</f>
        <v>0</v>
      </c>
      <c r="V579" s="115"/>
    </row>
    <row r="580" spans="2:22" x14ac:dyDescent="0.2">
      <c r="B580" s="113"/>
      <c r="C580" s="162" t="s">
        <v>264</v>
      </c>
      <c r="D580" s="118" t="s">
        <v>485</v>
      </c>
      <c r="E580" s="119">
        <v>83799.75</v>
      </c>
      <c r="F580" s="119">
        <v>0</v>
      </c>
      <c r="G580" s="119">
        <v>484</v>
      </c>
      <c r="H580" s="119">
        <v>230579.96</v>
      </c>
      <c r="I580" s="119">
        <v>218901.02</v>
      </c>
      <c r="J580" s="119">
        <v>0</v>
      </c>
      <c r="K580" s="119">
        <v>0</v>
      </c>
      <c r="L580" s="119">
        <v>613575.88</v>
      </c>
      <c r="M580" s="119">
        <v>457717.25</v>
      </c>
      <c r="N580" s="119">
        <v>211717.25</v>
      </c>
      <c r="O580" s="119">
        <v>211717.25</v>
      </c>
      <c r="P580" s="119">
        <v>502507.63999999996</v>
      </c>
      <c r="Q580" s="119">
        <f t="shared" si="10"/>
        <v>2531000</v>
      </c>
      <c r="R580" s="115"/>
      <c r="T580" s="113"/>
      <c r="U580" s="119">
        <f>IF($E$5=Master!$D$4,E580,
IF($F$5=Master!$D$4,SUM(E580:F580),
IF($G$5=Master!$D$4,SUM(E580:G580),
IF($H$5=Master!$D$4,SUM(E580:H580),
IF($I$5=Master!$D$4,SUM(E580:I580),
IF($J$5=Master!$D$4,SUM(E580:J580),
IF($K$5=Master!$D$4,SUM(E580:K580),
IF($L$5=Master!$D$4,SUM(E580:L580),
IF($M$5=Master!$D$4,SUM(E580:M580),
IF($N$5=Master!$D$4,SUM(E580:N580),
IF($O$5=Master!$D$4,SUM(E580:O580),
IF($P$5=Master!$D$4,SUM(E580:P580),0))))))))))))</f>
        <v>2028492.3599999999</v>
      </c>
      <c r="V580" s="115"/>
    </row>
    <row r="581" spans="2:22" ht="25.5" x14ac:dyDescent="0.2">
      <c r="B581" s="113"/>
      <c r="C581" s="162" t="s">
        <v>588</v>
      </c>
      <c r="D581" s="118" t="s">
        <v>613</v>
      </c>
      <c r="E581" s="119">
        <v>0</v>
      </c>
      <c r="F581" s="119">
        <v>0</v>
      </c>
      <c r="G581" s="119">
        <v>0</v>
      </c>
      <c r="H581" s="119">
        <v>0</v>
      </c>
      <c r="I581" s="119">
        <v>0</v>
      </c>
      <c r="J581" s="119">
        <v>0</v>
      </c>
      <c r="K581" s="119">
        <v>0</v>
      </c>
      <c r="L581" s="119">
        <v>0</v>
      </c>
      <c r="M581" s="119">
        <v>0</v>
      </c>
      <c r="N581" s="119">
        <v>0</v>
      </c>
      <c r="O581" s="119">
        <v>0</v>
      </c>
      <c r="P581" s="119">
        <v>0</v>
      </c>
      <c r="Q581" s="119">
        <f t="shared" si="10"/>
        <v>0</v>
      </c>
      <c r="R581" s="115"/>
      <c r="T581" s="113"/>
      <c r="U581" s="119">
        <f>IF($E$5=Master!$D$4,E581,
IF($F$5=Master!$D$4,SUM(E581:F581),
IF($G$5=Master!$D$4,SUM(E581:G581),
IF($H$5=Master!$D$4,SUM(E581:H581),
IF($I$5=Master!$D$4,SUM(E581:I581),
IF($J$5=Master!$D$4,SUM(E581:J581),
IF($K$5=Master!$D$4,SUM(E581:K581),
IF($L$5=Master!$D$4,SUM(E581:L581),
IF($M$5=Master!$D$4,SUM(E581:M581),
IF($N$5=Master!$D$4,SUM(E581:N581),
IF($O$5=Master!$D$4,SUM(E581:O581),
IF($P$5=Master!$D$4,SUM(E581:P581),0))))))))))))</f>
        <v>0</v>
      </c>
      <c r="V581" s="115"/>
    </row>
    <row r="582" spans="2:22" ht="25.5" x14ac:dyDescent="0.2">
      <c r="B582" s="113"/>
      <c r="C582" s="162" t="s">
        <v>514</v>
      </c>
      <c r="D582" s="118" t="s">
        <v>515</v>
      </c>
      <c r="E582" s="119">
        <v>73720.420000000027</v>
      </c>
      <c r="F582" s="119">
        <v>71688.320000000007</v>
      </c>
      <c r="G582" s="119">
        <v>83733.130000000019</v>
      </c>
      <c r="H582" s="119">
        <v>98195.14</v>
      </c>
      <c r="I582" s="119">
        <v>83134.730000000025</v>
      </c>
      <c r="J582" s="119">
        <v>89422.619999999981</v>
      </c>
      <c r="K582" s="119">
        <v>96124.17</v>
      </c>
      <c r="L582" s="119">
        <v>426875.68000000011</v>
      </c>
      <c r="M582" s="119">
        <v>423594.81000000011</v>
      </c>
      <c r="N582" s="119">
        <v>423464.66000000009</v>
      </c>
      <c r="O582" s="119">
        <v>422517.33000000007</v>
      </c>
      <c r="P582" s="119">
        <v>357977.30000000005</v>
      </c>
      <c r="Q582" s="119">
        <f t="shared" si="10"/>
        <v>2650448.3100000005</v>
      </c>
      <c r="R582" s="115"/>
      <c r="T582" s="113"/>
      <c r="U582" s="119">
        <f>IF($E$5=Master!$D$4,E582,
IF($F$5=Master!$D$4,SUM(E582:F582),
IF($G$5=Master!$D$4,SUM(E582:G582),
IF($H$5=Master!$D$4,SUM(E582:H582),
IF($I$5=Master!$D$4,SUM(E582:I582),
IF($J$5=Master!$D$4,SUM(E582:J582),
IF($K$5=Master!$D$4,SUM(E582:K582),
IF($L$5=Master!$D$4,SUM(E582:L582),
IF($M$5=Master!$D$4,SUM(E582:M582),
IF($N$5=Master!$D$4,SUM(E582:N582),
IF($O$5=Master!$D$4,SUM(E582:O582),
IF($P$5=Master!$D$4,SUM(E582:P582),0))))))))))))</f>
        <v>2292471.0100000007</v>
      </c>
      <c r="V582" s="115"/>
    </row>
    <row r="583" spans="2:22" ht="25.5" x14ac:dyDescent="0.2">
      <c r="B583" s="113"/>
      <c r="C583" s="163" t="s">
        <v>552</v>
      </c>
      <c r="D583" s="118" t="s">
        <v>553</v>
      </c>
      <c r="E583" s="119">
        <v>58719.01999999999</v>
      </c>
      <c r="F583" s="119">
        <v>53363.87</v>
      </c>
      <c r="G583" s="119">
        <v>111428.45</v>
      </c>
      <c r="H583" s="119">
        <v>63212.07</v>
      </c>
      <c r="I583" s="119">
        <v>64397.53</v>
      </c>
      <c r="J583" s="119">
        <v>54080.700000000004</v>
      </c>
      <c r="K583" s="119">
        <v>82015.56</v>
      </c>
      <c r="L583" s="119">
        <v>132855.76999999999</v>
      </c>
      <c r="M583" s="119">
        <v>164481.44000000003</v>
      </c>
      <c r="N583" s="119">
        <v>145430.54000000004</v>
      </c>
      <c r="O583" s="119">
        <v>140932.36000000004</v>
      </c>
      <c r="P583" s="119">
        <v>156827.35</v>
      </c>
      <c r="Q583" s="119">
        <f t="shared" si="10"/>
        <v>1227744.6600000001</v>
      </c>
      <c r="R583" s="115"/>
      <c r="T583" s="113"/>
      <c r="U583" s="119">
        <f>IF($E$5=Master!$D$4,E583,
IF($F$5=Master!$D$4,SUM(E583:F583),
IF($G$5=Master!$D$4,SUM(E583:G583),
IF($H$5=Master!$D$4,SUM(E583:H583),
IF($I$5=Master!$D$4,SUM(E583:I583),
IF($J$5=Master!$D$4,SUM(E583:J583),
IF($K$5=Master!$D$4,SUM(E583:K583),
IF($L$5=Master!$D$4,SUM(E583:L583),
IF($M$5=Master!$D$4,SUM(E583:M583),
IF($N$5=Master!$D$4,SUM(E583:N583),
IF($O$5=Master!$D$4,SUM(E583:O583),
IF($P$5=Master!$D$4,SUM(E583:P583),0))))))))))))</f>
        <v>1070917.31</v>
      </c>
      <c r="V583" s="115"/>
    </row>
    <row r="584" spans="2:22" x14ac:dyDescent="0.2">
      <c r="B584" s="113"/>
      <c r="C584" s="117"/>
      <c r="D584" s="118"/>
      <c r="E584" s="119"/>
      <c r="F584" s="119"/>
      <c r="G584" s="119"/>
      <c r="H584" s="119"/>
      <c r="I584" s="119"/>
      <c r="J584" s="119"/>
      <c r="K584" s="119"/>
      <c r="L584" s="119"/>
      <c r="M584" s="119"/>
      <c r="N584" s="119"/>
      <c r="O584" s="119"/>
      <c r="P584" s="119"/>
      <c r="Q584" s="119"/>
      <c r="R584" s="115"/>
      <c r="T584" s="113"/>
      <c r="U584" s="119"/>
      <c r="V584" s="115"/>
    </row>
    <row r="585" spans="2:22" x14ac:dyDescent="0.2">
      <c r="B585" s="113"/>
      <c r="C585" s="117"/>
      <c r="D585" s="118"/>
      <c r="E585" s="119"/>
      <c r="F585" s="119"/>
      <c r="G585" s="119"/>
      <c r="H585" s="119"/>
      <c r="I585" s="119"/>
      <c r="J585" s="119"/>
      <c r="K585" s="119"/>
      <c r="L585" s="119"/>
      <c r="M585" s="119"/>
      <c r="N585" s="119"/>
      <c r="O585" s="119"/>
      <c r="P585" s="119"/>
      <c r="Q585" s="119"/>
      <c r="R585" s="115"/>
      <c r="T585" s="113"/>
      <c r="U585" s="119"/>
      <c r="V585" s="115"/>
    </row>
    <row r="586" spans="2:22" x14ac:dyDescent="0.2">
      <c r="B586" s="113"/>
      <c r="C586" s="117"/>
      <c r="D586" s="118"/>
      <c r="E586" s="119"/>
      <c r="F586" s="119"/>
      <c r="G586" s="119"/>
      <c r="H586" s="119"/>
      <c r="I586" s="119"/>
      <c r="J586" s="119"/>
      <c r="K586" s="119"/>
      <c r="L586" s="119"/>
      <c r="M586" s="119"/>
      <c r="N586" s="119"/>
      <c r="O586" s="119"/>
      <c r="P586" s="119"/>
      <c r="Q586" s="119"/>
      <c r="R586" s="115"/>
      <c r="T586" s="113"/>
      <c r="U586" s="119">
        <f>IF($E$5=Master!$D$4,E586,
IF($F$5=Master!$D$4,SUM(E586:F586),
IF($G$5=Master!$D$4,SUM(E586:G586),
IF($H$5=Master!$D$4,SUM(E586:H586),
IF($I$5=Master!$D$4,SUM(E586:I586),
IF($J$5=Master!$D$4,SUM(E586:J586),
IF($K$5=Master!$D$4,SUM(E586:K586),
IF($L$5=Master!$D$4,SUM(E586:L586),
IF($M$5=Master!$D$4,SUM(E586:M586),
IF($N$5=Master!$D$4,SUM(E586:N586),
IF($O$5=Master!$D$4,SUM(E586:O586),
IF($P$5=Master!$D$4,SUM(E586:P586),0))))))))))))</f>
        <v>0</v>
      </c>
      <c r="V586" s="115"/>
    </row>
    <row r="587" spans="2:22" ht="13.5" thickBot="1" x14ac:dyDescent="0.25">
      <c r="B587" s="88"/>
      <c r="C587" s="155"/>
      <c r="D587" s="155"/>
      <c r="E587" s="155"/>
      <c r="F587" s="155"/>
      <c r="G587" s="155"/>
      <c r="H587" s="155"/>
      <c r="I587" s="155"/>
      <c r="J587" s="155"/>
      <c r="K587" s="155"/>
      <c r="L587" s="155"/>
      <c r="M587" s="155"/>
      <c r="N587" s="155"/>
      <c r="O587" s="155"/>
      <c r="P587" s="155"/>
      <c r="Q587" s="155"/>
      <c r="R587" s="94"/>
      <c r="T587" s="88"/>
      <c r="U587" s="155"/>
      <c r="V587" s="94"/>
    </row>
    <row r="588" spans="2:22" ht="13.5" thickTop="1" x14ac:dyDescent="0.2"/>
  </sheetData>
  <sheetProtection algorithmName="SHA-512" hashValue="8SoyV+QeGnn7pMLQTJB7Di5MfhHtKI+nASr7ygK2+zpNA/3oajaunGUX3tzjUjtPhjWfmqe3AKPZXo7K450QVQ==" saltValue="fsc8HD7Q3TH6/hefJhjZPw==" spinCount="100000" sheet="1" objects="1" scenarios="1"/>
  <mergeCells count="4">
    <mergeCell ref="E297:Q297"/>
    <mergeCell ref="E4:Q4"/>
    <mergeCell ref="C7:D7"/>
    <mergeCell ref="C300:D300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</vt:lpstr>
      <vt:lpstr>Pregled</vt:lpstr>
      <vt:lpstr>Analitika 2025</vt:lpstr>
      <vt:lpstr>2025</vt:lpstr>
      <vt:lpstr>'Analitika 2025'!Print_Area</vt:lpstr>
      <vt:lpstr>Pregled!Print_Area</vt:lpstr>
      <vt:lpstr>'Analitika 2025'!Print_Titles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Milica Rahovic</cp:lastModifiedBy>
  <cp:lastPrinted>2023-02-27T07:37:40Z</cp:lastPrinted>
  <dcterms:created xsi:type="dcterms:W3CDTF">2023-02-26T18:56:37Z</dcterms:created>
  <dcterms:modified xsi:type="dcterms:W3CDTF">2025-12-24T08:44:04Z</dcterms:modified>
</cp:coreProperties>
</file>