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0" yWindow="0" windowWidth="15480" windowHeight="11010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52511"/>
</workbook>
</file>

<file path=xl/calcChain.xml><?xml version="1.0" encoding="utf-8"?>
<calcChain xmlns="http://schemas.openxmlformats.org/spreadsheetml/2006/main">
  <c r="O36" i="10" l="1"/>
  <c r="N36" i="10"/>
  <c r="M36" i="10"/>
  <c r="L36" i="10"/>
  <c r="K36" i="10"/>
  <c r="J36" i="10"/>
  <c r="I36" i="10"/>
  <c r="I37" i="10"/>
  <c r="H36" i="10"/>
  <c r="DS246" i="6"/>
  <c r="DU246" i="6"/>
  <c r="DR246" i="6"/>
  <c r="DT246" i="6"/>
  <c r="DV268" i="6"/>
  <c r="DV265" i="6"/>
  <c r="DV262" i="6"/>
  <c r="N6" i="11"/>
  <c r="M12" i="10"/>
  <c r="M13" i="10"/>
  <c r="M14" i="10"/>
  <c r="M15" i="10"/>
  <c r="M16" i="10"/>
  <c r="M17" i="10"/>
  <c r="M18" i="10"/>
  <c r="M19" i="10"/>
  <c r="M20" i="10"/>
  <c r="M25" i="10"/>
  <c r="M26" i="10"/>
  <c r="M27" i="10"/>
  <c r="M28" i="10"/>
  <c r="M29" i="10"/>
  <c r="M33" i="10"/>
  <c r="M34" i="10"/>
  <c r="M35" i="10"/>
  <c r="M37" i="10"/>
  <c r="M38" i="10"/>
  <c r="M39" i="10"/>
  <c r="M40" i="10"/>
  <c r="M41" i="10"/>
  <c r="M42" i="10"/>
  <c r="M44" i="10"/>
  <c r="M45" i="10"/>
  <c r="M46" i="10"/>
  <c r="M47" i="10"/>
  <c r="M48" i="10"/>
  <c r="M49" i="10"/>
  <c r="M51" i="10"/>
  <c r="M52" i="10"/>
  <c r="M53" i="10"/>
  <c r="M54" i="10"/>
  <c r="N12" i="10"/>
  <c r="N13" i="10"/>
  <c r="N14" i="10"/>
  <c r="N15" i="10"/>
  <c r="N16" i="10"/>
  <c r="N17" i="10"/>
  <c r="N18" i="10"/>
  <c r="N19" i="10"/>
  <c r="N20" i="10"/>
  <c r="N25" i="10"/>
  <c r="N26" i="10"/>
  <c r="N27" i="10"/>
  <c r="N28" i="10"/>
  <c r="N29" i="10"/>
  <c r="N33" i="10"/>
  <c r="N34" i="10"/>
  <c r="N35" i="10"/>
  <c r="N32" i="10" s="1"/>
  <c r="N37" i="10"/>
  <c r="N38" i="10"/>
  <c r="N39" i="10"/>
  <c r="N40" i="10"/>
  <c r="N41" i="10"/>
  <c r="N42" i="10"/>
  <c r="N44" i="10"/>
  <c r="N45" i="10"/>
  <c r="N46" i="10"/>
  <c r="N47" i="10"/>
  <c r="N48" i="10"/>
  <c r="N49" i="10"/>
  <c r="N51" i="10"/>
  <c r="N52" i="10"/>
  <c r="N53" i="10"/>
  <c r="N54" i="10"/>
  <c r="G273" i="2"/>
  <c r="G271" i="2"/>
  <c r="G269" i="2"/>
  <c r="G237" i="2"/>
  <c r="G263" i="2" s="1"/>
  <c r="D19" i="1" s="1"/>
  <c r="G260" i="2"/>
  <c r="G259" i="2"/>
  <c r="G254" i="2"/>
  <c r="G252" i="2"/>
  <c r="G250" i="2"/>
  <c r="G249" i="2"/>
  <c r="G245" i="2"/>
  <c r="G244" i="2"/>
  <c r="G241" i="2"/>
  <c r="G242" i="2"/>
  <c r="G235" i="2"/>
  <c r="G239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0" i="2"/>
  <c r="G218" i="2"/>
  <c r="G217" i="2"/>
  <c r="G216" i="2"/>
  <c r="G215" i="2"/>
  <c r="G214" i="2"/>
  <c r="G213" i="2"/>
  <c r="G212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D409" i="6"/>
  <c r="D408" i="6"/>
  <c r="D407" i="6"/>
  <c r="DU406" i="6"/>
  <c r="DT406" i="6"/>
  <c r="DS406" i="6"/>
  <c r="DR406" i="6"/>
  <c r="DQ406" i="6"/>
  <c r="DP406" i="6"/>
  <c r="DO406" i="6"/>
  <c r="DN406" i="6"/>
  <c r="DM406" i="6"/>
  <c r="DL406" i="6"/>
  <c r="DK406" i="6"/>
  <c r="DJ406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D406" i="6"/>
  <c r="D405" i="6"/>
  <c r="D404" i="6"/>
  <c r="D403" i="6"/>
  <c r="DU402" i="6"/>
  <c r="DT402" i="6"/>
  <c r="DS402" i="6"/>
  <c r="DR402" i="6"/>
  <c r="DQ402" i="6"/>
  <c r="DP402" i="6"/>
  <c r="DO402" i="6"/>
  <c r="DN402" i="6"/>
  <c r="DM402" i="6"/>
  <c r="DL402" i="6"/>
  <c r="DK402" i="6"/>
  <c r="DJ402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D402" i="6"/>
  <c r="D401" i="6"/>
  <c r="D400" i="6"/>
  <c r="DU399" i="6"/>
  <c r="DT399" i="6"/>
  <c r="DT398" i="6" s="1"/>
  <c r="DS399" i="6"/>
  <c r="DR399" i="6"/>
  <c r="DR398" i="6" s="1"/>
  <c r="DQ399" i="6"/>
  <c r="DP399" i="6"/>
  <c r="DP398" i="6" s="1"/>
  <c r="DO399" i="6"/>
  <c r="DN399" i="6"/>
  <c r="DN398" i="6" s="1"/>
  <c r="DM399" i="6"/>
  <c r="DL399" i="6"/>
  <c r="DL398" i="6" s="1"/>
  <c r="DK399" i="6"/>
  <c r="DJ399" i="6"/>
  <c r="DJ398" i="6" s="1"/>
  <c r="DI399" i="6"/>
  <c r="DH399" i="6"/>
  <c r="DH398" i="6" s="1"/>
  <c r="DG399" i="6"/>
  <c r="DF399" i="6"/>
  <c r="DF398" i="6" s="1"/>
  <c r="DE399" i="6"/>
  <c r="DD399" i="6"/>
  <c r="DD398" i="6" s="1"/>
  <c r="DC399" i="6"/>
  <c r="DB399" i="6"/>
  <c r="DB398" i="6" s="1"/>
  <c r="DA399" i="6"/>
  <c r="CZ399" i="6"/>
  <c r="CZ398" i="6" s="1"/>
  <c r="CY399" i="6"/>
  <c r="CX399" i="6"/>
  <c r="CX398" i="6" s="1"/>
  <c r="CW399" i="6"/>
  <c r="CV399" i="6"/>
  <c r="CV398" i="6" s="1"/>
  <c r="CU399" i="6"/>
  <c r="CT399" i="6"/>
  <c r="CT398" i="6" s="1"/>
  <c r="CS399" i="6"/>
  <c r="CR399" i="6"/>
  <c r="CR398" i="6" s="1"/>
  <c r="CQ399" i="6"/>
  <c r="CP399" i="6"/>
  <c r="CP398" i="6" s="1"/>
  <c r="CO399" i="6"/>
  <c r="CN399" i="6"/>
  <c r="CN398" i="6" s="1"/>
  <c r="CM399" i="6"/>
  <c r="CL399" i="6"/>
  <c r="CL398" i="6" s="1"/>
  <c r="D399" i="6"/>
  <c r="DU398" i="6"/>
  <c r="DS398" i="6"/>
  <c r="DQ398" i="6"/>
  <c r="DO398" i="6"/>
  <c r="DM398" i="6"/>
  <c r="DK398" i="6"/>
  <c r="DI398" i="6"/>
  <c r="DG398" i="6"/>
  <c r="DE398" i="6"/>
  <c r="DC398" i="6"/>
  <c r="DA398" i="6"/>
  <c r="CY398" i="6"/>
  <c r="CW398" i="6"/>
  <c r="CU398" i="6"/>
  <c r="CS398" i="6"/>
  <c r="CQ398" i="6"/>
  <c r="CO398" i="6"/>
  <c r="CM398" i="6"/>
  <c r="D398" i="6"/>
  <c r="D397" i="6"/>
  <c r="D396" i="6"/>
  <c r="D395" i="6"/>
  <c r="D394" i="6"/>
  <c r="D393" i="6"/>
  <c r="DU392" i="6"/>
  <c r="DU391" i="6" s="1"/>
  <c r="DT392" i="6"/>
  <c r="DS392" i="6"/>
  <c r="DS391" i="6" s="1"/>
  <c r="DR392" i="6"/>
  <c r="DQ392" i="6"/>
  <c r="DQ391" i="6" s="1"/>
  <c r="DP392" i="6"/>
  <c r="DO392" i="6"/>
  <c r="DO391" i="6" s="1"/>
  <c r="DN392" i="6"/>
  <c r="DM392" i="6"/>
  <c r="DM391" i="6" s="1"/>
  <c r="DL392" i="6"/>
  <c r="DK392" i="6"/>
  <c r="DK391" i="6" s="1"/>
  <c r="DJ392" i="6"/>
  <c r="DI392" i="6"/>
  <c r="DI391" i="6" s="1"/>
  <c r="DH392" i="6"/>
  <c r="DG392" i="6"/>
  <c r="DG391" i="6" s="1"/>
  <c r="DF392" i="6"/>
  <c r="DE392" i="6"/>
  <c r="DE391" i="6" s="1"/>
  <c r="DD392" i="6"/>
  <c r="DC392" i="6"/>
  <c r="DC391" i="6" s="1"/>
  <c r="DB392" i="6"/>
  <c r="DA392" i="6"/>
  <c r="DA391" i="6" s="1"/>
  <c r="CZ392" i="6"/>
  <c r="CY392" i="6"/>
  <c r="CY391" i="6" s="1"/>
  <c r="CX392" i="6"/>
  <c r="CW392" i="6"/>
  <c r="CW391" i="6" s="1"/>
  <c r="CV392" i="6"/>
  <c r="CU392" i="6"/>
  <c r="CU391" i="6" s="1"/>
  <c r="CT392" i="6"/>
  <c r="CS392" i="6"/>
  <c r="CS391" i="6" s="1"/>
  <c r="CR392" i="6"/>
  <c r="CQ392" i="6"/>
  <c r="CQ391" i="6" s="1"/>
  <c r="CP392" i="6"/>
  <c r="CO392" i="6"/>
  <c r="CO391" i="6" s="1"/>
  <c r="CN392" i="6"/>
  <c r="CM392" i="6"/>
  <c r="CM391" i="6" s="1"/>
  <c r="CL392" i="6"/>
  <c r="D392" i="6"/>
  <c r="DT391" i="6"/>
  <c r="DR391" i="6"/>
  <c r="DP391" i="6"/>
  <c r="DN391" i="6"/>
  <c r="DL391" i="6"/>
  <c r="DJ391" i="6"/>
  <c r="DH391" i="6"/>
  <c r="DF391" i="6"/>
  <c r="DD391" i="6"/>
  <c r="DB391" i="6"/>
  <c r="CZ391" i="6"/>
  <c r="CX391" i="6"/>
  <c r="CV391" i="6"/>
  <c r="CT391" i="6"/>
  <c r="CR391" i="6"/>
  <c r="CP391" i="6"/>
  <c r="CN391" i="6"/>
  <c r="CL391" i="6"/>
  <c r="D391" i="6"/>
  <c r="D390" i="6"/>
  <c r="D389" i="6"/>
  <c r="D388" i="6"/>
  <c r="D387" i="6"/>
  <c r="D386" i="6"/>
  <c r="D385" i="6"/>
  <c r="D384" i="6"/>
  <c r="D383" i="6"/>
  <c r="D382" i="6"/>
  <c r="DU381" i="6"/>
  <c r="DT381" i="6"/>
  <c r="DS381" i="6"/>
  <c r="DR381" i="6"/>
  <c r="DQ381" i="6"/>
  <c r="DP381" i="6"/>
  <c r="DO381" i="6"/>
  <c r="DN381" i="6"/>
  <c r="DM381" i="6"/>
  <c r="DL381" i="6"/>
  <c r="DK381" i="6"/>
  <c r="DJ381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D381" i="6"/>
  <c r="D380" i="6"/>
  <c r="D379" i="6"/>
  <c r="D378" i="6"/>
  <c r="D377" i="6"/>
  <c r="D376" i="6"/>
  <c r="D375" i="6"/>
  <c r="D374" i="6"/>
  <c r="DU373" i="6"/>
  <c r="DT373" i="6"/>
  <c r="DS373" i="6"/>
  <c r="DR373" i="6"/>
  <c r="DQ373" i="6"/>
  <c r="DP373" i="6"/>
  <c r="DO373" i="6"/>
  <c r="DN373" i="6"/>
  <c r="DM373" i="6"/>
  <c r="DL373" i="6"/>
  <c r="DK373" i="6"/>
  <c r="DJ373" i="6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D373" i="6"/>
  <c r="D372" i="6"/>
  <c r="D371" i="6"/>
  <c r="D370" i="6"/>
  <c r="D369" i="6"/>
  <c r="D368" i="6"/>
  <c r="D367" i="6"/>
  <c r="D366" i="6"/>
  <c r="D365" i="6"/>
  <c r="D364" i="6"/>
  <c r="DU363" i="6"/>
  <c r="DT363" i="6"/>
  <c r="DS363" i="6"/>
  <c r="DR363" i="6"/>
  <c r="DR362" i="6" s="1"/>
  <c r="DQ363" i="6"/>
  <c r="DP363" i="6"/>
  <c r="DO363" i="6"/>
  <c r="DN363" i="6"/>
  <c r="DN362" i="6" s="1"/>
  <c r="DM363" i="6"/>
  <c r="DL363" i="6"/>
  <c r="DK363" i="6"/>
  <c r="DJ363" i="6"/>
  <c r="DJ362" i="6" s="1"/>
  <c r="DI363" i="6"/>
  <c r="DH363" i="6"/>
  <c r="DG363" i="6"/>
  <c r="DF363" i="6"/>
  <c r="DF362" i="6" s="1"/>
  <c r="DE363" i="6"/>
  <c r="DD363" i="6"/>
  <c r="DC363" i="6"/>
  <c r="DB363" i="6"/>
  <c r="DB362" i="6" s="1"/>
  <c r="DA363" i="6"/>
  <c r="CZ363" i="6"/>
  <c r="CY363" i="6"/>
  <c r="CX363" i="6"/>
  <c r="CX362" i="6" s="1"/>
  <c r="CW363" i="6"/>
  <c r="CV363" i="6"/>
  <c r="CU363" i="6"/>
  <c r="CT363" i="6"/>
  <c r="CT362" i="6" s="1"/>
  <c r="CS363" i="6"/>
  <c r="CR363" i="6"/>
  <c r="CQ363" i="6"/>
  <c r="CP363" i="6"/>
  <c r="CP362" i="6" s="1"/>
  <c r="CO363" i="6"/>
  <c r="CN363" i="6"/>
  <c r="CM363" i="6"/>
  <c r="CL363" i="6"/>
  <c r="CL362" i="6" s="1"/>
  <c r="D363" i="6"/>
  <c r="DU362" i="6"/>
  <c r="DS362" i="6"/>
  <c r="DQ362" i="6"/>
  <c r="DO362" i="6"/>
  <c r="DM362" i="6"/>
  <c r="DK362" i="6"/>
  <c r="DI362" i="6"/>
  <c r="DG362" i="6"/>
  <c r="DE362" i="6"/>
  <c r="DC362" i="6"/>
  <c r="DA362" i="6"/>
  <c r="CY362" i="6"/>
  <c r="CW362" i="6"/>
  <c r="CU362" i="6"/>
  <c r="CS362" i="6"/>
  <c r="CQ362" i="6"/>
  <c r="CO362" i="6"/>
  <c r="CM362" i="6"/>
  <c r="D362" i="6"/>
  <c r="D361" i="6"/>
  <c r="D360" i="6"/>
  <c r="D359" i="6"/>
  <c r="DU358" i="6"/>
  <c r="DT358" i="6"/>
  <c r="DS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U356" i="6"/>
  <c r="DT356" i="6"/>
  <c r="DS356" i="6"/>
  <c r="DR356" i="6"/>
  <c r="DQ356" i="6"/>
  <c r="DP356" i="6"/>
  <c r="DO356" i="6"/>
  <c r="DN356" i="6"/>
  <c r="DM356" i="6"/>
  <c r="DL356" i="6"/>
  <c r="DK356" i="6"/>
  <c r="DJ356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D356" i="6"/>
  <c r="D355" i="6"/>
  <c r="D354" i="6"/>
  <c r="D353" i="6"/>
  <c r="D352" i="6"/>
  <c r="D351" i="6"/>
  <c r="D350" i="6"/>
  <c r="D349" i="6"/>
  <c r="DU348" i="6"/>
  <c r="DT348" i="6"/>
  <c r="DS348" i="6"/>
  <c r="DR348" i="6"/>
  <c r="DQ348" i="6"/>
  <c r="DP348" i="6"/>
  <c r="DO348" i="6"/>
  <c r="DN348" i="6"/>
  <c r="DM348" i="6"/>
  <c r="DL348" i="6"/>
  <c r="DK348" i="6"/>
  <c r="DJ348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336" i="6"/>
  <c r="D335" i="6"/>
  <c r="DU334" i="6"/>
  <c r="DU333" i="6" s="1"/>
  <c r="DT334" i="6"/>
  <c r="DS334" i="6"/>
  <c r="DR334" i="6"/>
  <c r="DQ334" i="6"/>
  <c r="DQ333" i="6" s="1"/>
  <c r="DP334" i="6"/>
  <c r="DO334" i="6"/>
  <c r="DN334" i="6"/>
  <c r="DM334" i="6"/>
  <c r="DM333" i="6" s="1"/>
  <c r="DL334" i="6"/>
  <c r="DK334" i="6"/>
  <c r="DJ334" i="6"/>
  <c r="DI334" i="6"/>
  <c r="DI333" i="6" s="1"/>
  <c r="DH334" i="6"/>
  <c r="DG334" i="6"/>
  <c r="DF334" i="6"/>
  <c r="DE334" i="6"/>
  <c r="DE333" i="6" s="1"/>
  <c r="DD334" i="6"/>
  <c r="DC334" i="6"/>
  <c r="DB334" i="6"/>
  <c r="DA334" i="6"/>
  <c r="DA333" i="6" s="1"/>
  <c r="CZ334" i="6"/>
  <c r="CY334" i="6"/>
  <c r="CX334" i="6"/>
  <c r="CW334" i="6"/>
  <c r="CW333" i="6" s="1"/>
  <c r="CV334" i="6"/>
  <c r="CU334" i="6"/>
  <c r="CT334" i="6"/>
  <c r="CS334" i="6"/>
  <c r="CS333" i="6" s="1"/>
  <c r="CR334" i="6"/>
  <c r="CQ334" i="6"/>
  <c r="CP334" i="6"/>
  <c r="CO334" i="6"/>
  <c r="CO333" i="6" s="1"/>
  <c r="CN334" i="6"/>
  <c r="CM334" i="6"/>
  <c r="CL334" i="6"/>
  <c r="D334" i="6"/>
  <c r="DT333" i="6"/>
  <c r="DR333" i="6"/>
  <c r="DP333" i="6"/>
  <c r="DN333" i="6"/>
  <c r="DL333" i="6"/>
  <c r="DJ333" i="6"/>
  <c r="DH333" i="6"/>
  <c r="DG333" i="6"/>
  <c r="DF333" i="6"/>
  <c r="DD333" i="6"/>
  <c r="DC333" i="6"/>
  <c r="DB333" i="6"/>
  <c r="CZ333" i="6"/>
  <c r="CY333" i="6"/>
  <c r="CX333" i="6"/>
  <c r="CV333" i="6"/>
  <c r="CU333" i="6"/>
  <c r="CT333" i="6"/>
  <c r="CR333" i="6"/>
  <c r="CQ333" i="6"/>
  <c r="CP333" i="6"/>
  <c r="CN333" i="6"/>
  <c r="CM333" i="6"/>
  <c r="CL333" i="6"/>
  <c r="D333" i="6"/>
  <c r="D332" i="6"/>
  <c r="D331" i="6"/>
  <c r="D330" i="6"/>
  <c r="D329" i="6"/>
  <c r="D328" i="6"/>
  <c r="D327" i="6"/>
  <c r="D326" i="6"/>
  <c r="D325" i="6"/>
  <c r="D324" i="6"/>
  <c r="DU323" i="6"/>
  <c r="DT323" i="6"/>
  <c r="DS323" i="6"/>
  <c r="DR323" i="6"/>
  <c r="DQ323" i="6"/>
  <c r="DP323" i="6"/>
  <c r="DO323" i="6"/>
  <c r="DN323" i="6"/>
  <c r="DM323" i="6"/>
  <c r="DL323" i="6"/>
  <c r="DK323" i="6"/>
  <c r="DJ323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D323" i="6"/>
  <c r="D322" i="6"/>
  <c r="D321" i="6"/>
  <c r="D320" i="6"/>
  <c r="DU319" i="6"/>
  <c r="DT319" i="6"/>
  <c r="DS319" i="6"/>
  <c r="DR319" i="6"/>
  <c r="DQ319" i="6"/>
  <c r="DP319" i="6"/>
  <c r="DO319" i="6"/>
  <c r="DN319" i="6"/>
  <c r="DM319" i="6"/>
  <c r="DL319" i="6"/>
  <c r="DK319" i="6"/>
  <c r="DJ319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D319" i="6"/>
  <c r="D318" i="6"/>
  <c r="D317" i="6"/>
  <c r="D316" i="6"/>
  <c r="DU315" i="6"/>
  <c r="DT315" i="6"/>
  <c r="DS315" i="6"/>
  <c r="DR315" i="6"/>
  <c r="DQ315" i="6"/>
  <c r="DP315" i="6"/>
  <c r="DO315" i="6"/>
  <c r="DN315" i="6"/>
  <c r="DM315" i="6"/>
  <c r="DL315" i="6"/>
  <c r="DK315" i="6"/>
  <c r="DJ315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D315" i="6"/>
  <c r="D314" i="6"/>
  <c r="D313" i="6"/>
  <c r="DU312" i="6"/>
  <c r="DT312" i="6"/>
  <c r="DS312" i="6"/>
  <c r="DR312" i="6"/>
  <c r="DQ312" i="6"/>
  <c r="DP312" i="6"/>
  <c r="DO312" i="6"/>
  <c r="DN312" i="6"/>
  <c r="DM312" i="6"/>
  <c r="DL312" i="6"/>
  <c r="DK312" i="6"/>
  <c r="DJ312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D312" i="6"/>
  <c r="D311" i="6"/>
  <c r="D310" i="6"/>
  <c r="DI309" i="6"/>
  <c r="D309" i="6"/>
  <c r="DU308" i="6"/>
  <c r="DT308" i="6"/>
  <c r="DS308" i="6"/>
  <c r="DR308" i="6"/>
  <c r="DQ308" i="6"/>
  <c r="DP308" i="6"/>
  <c r="DO308" i="6"/>
  <c r="DN308" i="6"/>
  <c r="DM308" i="6"/>
  <c r="DL308" i="6"/>
  <c r="DK308" i="6"/>
  <c r="DJ308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D308" i="6"/>
  <c r="D307" i="6"/>
  <c r="D306" i="6"/>
  <c r="D305" i="6"/>
  <c r="D304" i="6"/>
  <c r="D303" i="6"/>
  <c r="D302" i="6"/>
  <c r="D301" i="6"/>
  <c r="D300" i="6"/>
  <c r="D299" i="6"/>
  <c r="DU298" i="6"/>
  <c r="DT298" i="6"/>
  <c r="DS298" i="6"/>
  <c r="DR298" i="6"/>
  <c r="DQ298" i="6"/>
  <c r="DP298" i="6"/>
  <c r="DO298" i="6"/>
  <c r="DN298" i="6"/>
  <c r="DM298" i="6"/>
  <c r="DL298" i="6"/>
  <c r="DK298" i="6"/>
  <c r="DJ29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D298" i="6"/>
  <c r="D297" i="6"/>
  <c r="D296" i="6"/>
  <c r="D295" i="6"/>
  <c r="D294" i="6"/>
  <c r="D293" i="6"/>
  <c r="D292" i="6"/>
  <c r="DU291" i="6"/>
  <c r="DT291" i="6"/>
  <c r="DS291" i="6"/>
  <c r="DR291" i="6"/>
  <c r="DQ291" i="6"/>
  <c r="DP291" i="6"/>
  <c r="DO291" i="6"/>
  <c r="DN291" i="6"/>
  <c r="DM291" i="6"/>
  <c r="DL291" i="6"/>
  <c r="DK291" i="6"/>
  <c r="DJ291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D291" i="6"/>
  <c r="D290" i="6"/>
  <c r="D289" i="6"/>
  <c r="D288" i="6"/>
  <c r="D287" i="6"/>
  <c r="D286" i="6"/>
  <c r="D285" i="6"/>
  <c r="D284" i="6"/>
  <c r="DU283" i="6"/>
  <c r="DT283" i="6"/>
  <c r="DS283" i="6"/>
  <c r="DR283" i="6"/>
  <c r="DQ283" i="6"/>
  <c r="DP283" i="6"/>
  <c r="DO283" i="6"/>
  <c r="DN283" i="6"/>
  <c r="DM283" i="6"/>
  <c r="DL283" i="6"/>
  <c r="DK283" i="6"/>
  <c r="DJ283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U272" i="6"/>
  <c r="DU223" i="6" s="1"/>
  <c r="DT272" i="6"/>
  <c r="DT223" i="6" s="1"/>
  <c r="DS272" i="6"/>
  <c r="DR272" i="6"/>
  <c r="DQ272" i="6"/>
  <c r="DQ223" i="6" s="1"/>
  <c r="DP272" i="6"/>
  <c r="DP223" i="6" s="1"/>
  <c r="DO272" i="6"/>
  <c r="DN272" i="6"/>
  <c r="DM272" i="6"/>
  <c r="DM223" i="6" s="1"/>
  <c r="DL272" i="6"/>
  <c r="DL223" i="6" s="1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D256" i="6"/>
  <c r="D255" i="6"/>
  <c r="D254" i="6"/>
  <c r="D253" i="6"/>
  <c r="D252" i="6"/>
  <c r="D251" i="6"/>
  <c r="D250" i="6"/>
  <c r="D249" i="6"/>
  <c r="D248" i="6"/>
  <c r="D247" i="6"/>
  <c r="DQ246" i="6"/>
  <c r="DP246" i="6"/>
  <c r="DO246" i="6"/>
  <c r="DN246" i="6"/>
  <c r="DM246" i="6"/>
  <c r="DL246" i="6"/>
  <c r="DK246" i="6"/>
  <c r="DJ246" i="6"/>
  <c r="DV246" i="6" s="1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D246" i="6"/>
  <c r="D245" i="6"/>
  <c r="D244" i="6"/>
  <c r="D243" i="6"/>
  <c r="D242" i="6"/>
  <c r="D241" i="6"/>
  <c r="D240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I239" i="6"/>
  <c r="DH239" i="6"/>
  <c r="DG239" i="6"/>
  <c r="DF239" i="6"/>
  <c r="DE239" i="6"/>
  <c r="DD239" i="6"/>
  <c r="DC239" i="6"/>
  <c r="DB239" i="6"/>
  <c r="DA239" i="6"/>
  <c r="CZ239" i="6"/>
  <c r="CY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V234" i="6" s="1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229" i="6"/>
  <c r="D228" i="6"/>
  <c r="D227" i="6"/>
  <c r="D226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D225" i="6"/>
  <c r="D224" i="6"/>
  <c r="DS223" i="6"/>
  <c r="DR223" i="6"/>
  <c r="DO223" i="6"/>
  <c r="DN223" i="6"/>
  <c r="DK223" i="6"/>
  <c r="D223" i="6"/>
  <c r="R12" i="4"/>
  <c r="R13" i="4"/>
  <c r="R14" i="4"/>
  <c r="R15" i="4"/>
  <c r="R16" i="4"/>
  <c r="R17" i="4"/>
  <c r="R18" i="4"/>
  <c r="R19" i="4"/>
  <c r="R20" i="4"/>
  <c r="DI24" i="6"/>
  <c r="R25" i="4"/>
  <c r="DI31" i="6"/>
  <c r="R26" i="4"/>
  <c r="DI41" i="6"/>
  <c r="R27" i="4"/>
  <c r="DI50" i="6"/>
  <c r="R28" i="4"/>
  <c r="DI53" i="6"/>
  <c r="R29" i="4"/>
  <c r="R33" i="4"/>
  <c r="R34" i="4"/>
  <c r="R35" i="4"/>
  <c r="R36" i="4"/>
  <c r="R37" i="4"/>
  <c r="R38" i="4"/>
  <c r="R39" i="4"/>
  <c r="R40" i="4"/>
  <c r="R41" i="4"/>
  <c r="R42" i="4"/>
  <c r="R44" i="4"/>
  <c r="R45" i="4"/>
  <c r="R46" i="4"/>
  <c r="R47" i="4"/>
  <c r="R48" i="4"/>
  <c r="R49" i="4"/>
  <c r="R50" i="4"/>
  <c r="R51" i="4"/>
  <c r="R52" i="4"/>
  <c r="R53" i="4"/>
  <c r="R54" i="4"/>
  <c r="Q12" i="4"/>
  <c r="Q13" i="4"/>
  <c r="Q14" i="4"/>
  <c r="Q15" i="4"/>
  <c r="Q16" i="4"/>
  <c r="Q17" i="4"/>
  <c r="Q18" i="4"/>
  <c r="Q19" i="4"/>
  <c r="Q20" i="4"/>
  <c r="DH24" i="6"/>
  <c r="Q25" i="4"/>
  <c r="DH31" i="6"/>
  <c r="Q26" i="4"/>
  <c r="DH41" i="6"/>
  <c r="Q27" i="4"/>
  <c r="DH50" i="6"/>
  <c r="Q28" i="4"/>
  <c r="DH53" i="6"/>
  <c r="Q29" i="4"/>
  <c r="Q33" i="4"/>
  <c r="Q34" i="4"/>
  <c r="Q35" i="4"/>
  <c r="Q36" i="4"/>
  <c r="Q37" i="4"/>
  <c r="Q38" i="4"/>
  <c r="Q39" i="4"/>
  <c r="Q40" i="4"/>
  <c r="Q41" i="4"/>
  <c r="Q42" i="4"/>
  <c r="Q44" i="4"/>
  <c r="Q45" i="4"/>
  <c r="Q46" i="4"/>
  <c r="Q47" i="4"/>
  <c r="Q48" i="4"/>
  <c r="Q49" i="4"/>
  <c r="Q50" i="4"/>
  <c r="Q51" i="4"/>
  <c r="Q52" i="4"/>
  <c r="Q53" i="4"/>
  <c r="Q54" i="4"/>
  <c r="P12" i="4"/>
  <c r="P13" i="4"/>
  <c r="P14" i="4"/>
  <c r="P15" i="4"/>
  <c r="P16" i="4"/>
  <c r="P17" i="4"/>
  <c r="P18" i="4"/>
  <c r="P19" i="4"/>
  <c r="P20" i="4"/>
  <c r="DG24" i="6"/>
  <c r="P25" i="4"/>
  <c r="DG31" i="6"/>
  <c r="P26" i="4"/>
  <c r="DG41" i="6"/>
  <c r="P27" i="4"/>
  <c r="DG50" i="6"/>
  <c r="P28" i="4"/>
  <c r="DG53" i="6"/>
  <c r="P29" i="4"/>
  <c r="P33" i="4"/>
  <c r="P34" i="4"/>
  <c r="P35" i="4"/>
  <c r="P36" i="4"/>
  <c r="P37" i="4"/>
  <c r="P38" i="4"/>
  <c r="P39" i="4"/>
  <c r="P40" i="4"/>
  <c r="P41" i="4"/>
  <c r="P42" i="4"/>
  <c r="P44" i="4"/>
  <c r="P45" i="4"/>
  <c r="P46" i="4"/>
  <c r="P47" i="4"/>
  <c r="P48" i="4"/>
  <c r="P49" i="4"/>
  <c r="P50" i="4"/>
  <c r="P51" i="4"/>
  <c r="P52" i="4"/>
  <c r="P53" i="4"/>
  <c r="P54" i="4"/>
  <c r="O12" i="4"/>
  <c r="O13" i="4"/>
  <c r="O14" i="4"/>
  <c r="O15" i="4"/>
  <c r="O16" i="4"/>
  <c r="O17" i="4"/>
  <c r="O18" i="4"/>
  <c r="O19" i="4"/>
  <c r="O20" i="4"/>
  <c r="DF24" i="6"/>
  <c r="O25" i="4"/>
  <c r="DF31" i="6"/>
  <c r="O26" i="4"/>
  <c r="DF41" i="6"/>
  <c r="O27" i="4"/>
  <c r="DF50" i="6"/>
  <c r="O28" i="4"/>
  <c r="DF53" i="6"/>
  <c r="O29" i="4"/>
  <c r="O33" i="4"/>
  <c r="O34" i="4"/>
  <c r="O35" i="4"/>
  <c r="O36" i="4"/>
  <c r="O37" i="4"/>
  <c r="O38" i="4"/>
  <c r="O39" i="4"/>
  <c r="O40" i="4"/>
  <c r="O41" i="4"/>
  <c r="O42" i="4"/>
  <c r="O44" i="4"/>
  <c r="O45" i="4"/>
  <c r="O46" i="4"/>
  <c r="O47" i="4"/>
  <c r="O48" i="4"/>
  <c r="O49" i="4"/>
  <c r="O50" i="4"/>
  <c r="O51" i="4"/>
  <c r="O52" i="4"/>
  <c r="O53" i="4"/>
  <c r="O54" i="4"/>
  <c r="N12" i="4"/>
  <c r="N13" i="4"/>
  <c r="N14" i="4"/>
  <c r="N15" i="4"/>
  <c r="N16" i="4"/>
  <c r="N17" i="4"/>
  <c r="N18" i="4"/>
  <c r="N19" i="4"/>
  <c r="N20" i="4"/>
  <c r="DE24" i="6"/>
  <c r="N25" i="4"/>
  <c r="DE31" i="6"/>
  <c r="N26" i="4"/>
  <c r="DE41" i="6"/>
  <c r="N27" i="4"/>
  <c r="DE50" i="6"/>
  <c r="N28" i="4"/>
  <c r="DE53" i="6"/>
  <c r="N29" i="4"/>
  <c r="N33" i="4"/>
  <c r="N34" i="4"/>
  <c r="N35" i="4"/>
  <c r="N36" i="4"/>
  <c r="N37" i="4"/>
  <c r="N38" i="4"/>
  <c r="N39" i="4"/>
  <c r="N40" i="4"/>
  <c r="N41" i="4"/>
  <c r="N42" i="4"/>
  <c r="N44" i="4"/>
  <c r="N45" i="4"/>
  <c r="N46" i="4"/>
  <c r="N47" i="4"/>
  <c r="N48" i="4"/>
  <c r="N49" i="4"/>
  <c r="N50" i="4"/>
  <c r="N51" i="4"/>
  <c r="N52" i="4"/>
  <c r="N53" i="4"/>
  <c r="N54" i="4"/>
  <c r="M12" i="4"/>
  <c r="M13" i="4"/>
  <c r="M14" i="4"/>
  <c r="M15" i="4"/>
  <c r="M16" i="4"/>
  <c r="M17" i="4"/>
  <c r="M18" i="4"/>
  <c r="M19" i="4"/>
  <c r="M20" i="4"/>
  <c r="DD24" i="6"/>
  <c r="M25" i="4"/>
  <c r="DD31" i="6"/>
  <c r="M26" i="4"/>
  <c r="DD41" i="6"/>
  <c r="M27" i="4"/>
  <c r="DD50" i="6"/>
  <c r="M28" i="4"/>
  <c r="DD53" i="6"/>
  <c r="M29" i="4"/>
  <c r="M33" i="4"/>
  <c r="M34" i="4"/>
  <c r="M35" i="4"/>
  <c r="M36" i="4"/>
  <c r="M37" i="4"/>
  <c r="M38" i="4"/>
  <c r="M39" i="4"/>
  <c r="M40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L12" i="4"/>
  <c r="L13" i="4"/>
  <c r="L14" i="4"/>
  <c r="L15" i="4"/>
  <c r="L16" i="4"/>
  <c r="L17" i="4"/>
  <c r="L18" i="4"/>
  <c r="L19" i="4"/>
  <c r="L20" i="4"/>
  <c r="DC24" i="6"/>
  <c r="L25" i="4"/>
  <c r="DC31" i="6"/>
  <c r="L26" i="4"/>
  <c r="DC41" i="6"/>
  <c r="L27" i="4"/>
  <c r="DC50" i="6"/>
  <c r="L28" i="4"/>
  <c r="DC53" i="6"/>
  <c r="L29" i="4"/>
  <c r="L33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K12" i="4"/>
  <c r="K13" i="4"/>
  <c r="K14" i="4"/>
  <c r="K15" i="4"/>
  <c r="K16" i="4"/>
  <c r="K17" i="4"/>
  <c r="K18" i="4"/>
  <c r="K19" i="4"/>
  <c r="K20" i="4"/>
  <c r="DB24" i="6"/>
  <c r="K25" i="4"/>
  <c r="DB31" i="6"/>
  <c r="K26" i="4"/>
  <c r="DB41" i="6"/>
  <c r="K27" i="4"/>
  <c r="DB50" i="6"/>
  <c r="K28" i="4"/>
  <c r="DB53" i="6"/>
  <c r="K29" i="4"/>
  <c r="K33" i="4"/>
  <c r="K34" i="4"/>
  <c r="K35" i="4"/>
  <c r="K36" i="4"/>
  <c r="K37" i="4"/>
  <c r="K38" i="4"/>
  <c r="K39" i="4"/>
  <c r="K40" i="4"/>
  <c r="K41" i="4"/>
  <c r="K42" i="4"/>
  <c r="K44" i="4"/>
  <c r="K45" i="4"/>
  <c r="K46" i="4"/>
  <c r="K47" i="4"/>
  <c r="K48" i="4"/>
  <c r="K49" i="4"/>
  <c r="K50" i="4"/>
  <c r="K51" i="4"/>
  <c r="K52" i="4"/>
  <c r="K53" i="4"/>
  <c r="K54" i="4"/>
  <c r="J12" i="4"/>
  <c r="J13" i="4"/>
  <c r="J14" i="4"/>
  <c r="J15" i="4"/>
  <c r="J16" i="4"/>
  <c r="J17" i="4"/>
  <c r="J18" i="4"/>
  <c r="J19" i="4"/>
  <c r="J20" i="4"/>
  <c r="DA24" i="6"/>
  <c r="J25" i="4"/>
  <c r="DA31" i="6"/>
  <c r="J26" i="4"/>
  <c r="DA41" i="6"/>
  <c r="J27" i="4"/>
  <c r="DA50" i="6"/>
  <c r="J28" i="4"/>
  <c r="DA53" i="6"/>
  <c r="J29" i="4"/>
  <c r="J33" i="4"/>
  <c r="J34" i="4"/>
  <c r="J35" i="4"/>
  <c r="J36" i="4"/>
  <c r="J37" i="4"/>
  <c r="J38" i="4"/>
  <c r="J39" i="4"/>
  <c r="J40" i="4"/>
  <c r="J41" i="4"/>
  <c r="J42" i="4"/>
  <c r="J44" i="4"/>
  <c r="J45" i="4"/>
  <c r="J46" i="4"/>
  <c r="J47" i="4"/>
  <c r="J48" i="4"/>
  <c r="J49" i="4"/>
  <c r="J50" i="4"/>
  <c r="J51" i="4"/>
  <c r="J52" i="4"/>
  <c r="J53" i="4"/>
  <c r="J54" i="4"/>
  <c r="I12" i="4"/>
  <c r="I13" i="4"/>
  <c r="I14" i="4"/>
  <c r="I15" i="4"/>
  <c r="I16" i="4"/>
  <c r="I17" i="4"/>
  <c r="I18" i="4"/>
  <c r="I19" i="4"/>
  <c r="I20" i="4"/>
  <c r="CZ24" i="6"/>
  <c r="I25" i="4"/>
  <c r="CZ31" i="6"/>
  <c r="I26" i="4"/>
  <c r="CZ41" i="6"/>
  <c r="I27" i="4"/>
  <c r="CZ50" i="6"/>
  <c r="I28" i="4"/>
  <c r="CZ53" i="6"/>
  <c r="I29" i="4"/>
  <c r="I33" i="4"/>
  <c r="I34" i="4"/>
  <c r="I35" i="4"/>
  <c r="I36" i="4"/>
  <c r="I37" i="4"/>
  <c r="I38" i="4"/>
  <c r="I39" i="4"/>
  <c r="I40" i="4"/>
  <c r="I41" i="4"/>
  <c r="I42" i="4"/>
  <c r="I44" i="4"/>
  <c r="I45" i="4"/>
  <c r="I46" i="4"/>
  <c r="I47" i="4"/>
  <c r="I48" i="4"/>
  <c r="I49" i="4"/>
  <c r="I50" i="4"/>
  <c r="I51" i="4"/>
  <c r="I52" i="4"/>
  <c r="I53" i="4"/>
  <c r="I54" i="4"/>
  <c r="H12" i="4"/>
  <c r="H13" i="4"/>
  <c r="H14" i="4"/>
  <c r="H15" i="4"/>
  <c r="H16" i="4"/>
  <c r="H17" i="4"/>
  <c r="H18" i="4"/>
  <c r="H19" i="4"/>
  <c r="H20" i="4"/>
  <c r="CY24" i="6"/>
  <c r="H25" i="4"/>
  <c r="CY31" i="6"/>
  <c r="H26" i="4"/>
  <c r="CY41" i="6"/>
  <c r="H27" i="4"/>
  <c r="CY50" i="6"/>
  <c r="H28" i="4"/>
  <c r="CY53" i="6"/>
  <c r="H29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G12" i="4"/>
  <c r="G13" i="4"/>
  <c r="G14" i="4"/>
  <c r="G15" i="4"/>
  <c r="G16" i="4"/>
  <c r="G17" i="4"/>
  <c r="G18" i="4"/>
  <c r="G19" i="4"/>
  <c r="G20" i="4"/>
  <c r="CX24" i="6"/>
  <c r="G25" i="4"/>
  <c r="CX31" i="6"/>
  <c r="G26" i="4"/>
  <c r="CX41" i="6"/>
  <c r="G27" i="4"/>
  <c r="CX50" i="6"/>
  <c r="G28" i="4"/>
  <c r="CX53" i="6"/>
  <c r="G29" i="4"/>
  <c r="G33" i="4"/>
  <c r="G34" i="4"/>
  <c r="G35" i="4"/>
  <c r="G36" i="4"/>
  <c r="G37" i="4"/>
  <c r="G38" i="4"/>
  <c r="G39" i="4"/>
  <c r="G40" i="4"/>
  <c r="G41" i="4"/>
  <c r="G42" i="4"/>
  <c r="G44" i="4"/>
  <c r="G45" i="4"/>
  <c r="G46" i="4"/>
  <c r="G47" i="4"/>
  <c r="G48" i="4"/>
  <c r="G49" i="4"/>
  <c r="G50" i="4"/>
  <c r="G51" i="4"/>
  <c r="G52" i="4"/>
  <c r="G53" i="4"/>
  <c r="G54" i="4"/>
  <c r="R12" i="8"/>
  <c r="R13" i="8"/>
  <c r="R14" i="8"/>
  <c r="R15" i="8"/>
  <c r="R16" i="8"/>
  <c r="R17" i="8"/>
  <c r="R18" i="8"/>
  <c r="R19" i="8"/>
  <c r="R20" i="8"/>
  <c r="R25" i="8"/>
  <c r="R26" i="8"/>
  <c r="R27" i="8"/>
  <c r="R28" i="8"/>
  <c r="R29" i="8"/>
  <c r="R33" i="8"/>
  <c r="R34" i="8"/>
  <c r="R35" i="8"/>
  <c r="R36" i="8"/>
  <c r="R37" i="8"/>
  <c r="R38" i="8"/>
  <c r="R39" i="8"/>
  <c r="R40" i="8"/>
  <c r="R41" i="8"/>
  <c r="R42" i="8"/>
  <c r="R44" i="8"/>
  <c r="R45" i="8"/>
  <c r="R46" i="8"/>
  <c r="R47" i="8"/>
  <c r="R48" i="8"/>
  <c r="R49" i="8"/>
  <c r="R50" i="8"/>
  <c r="R51" i="8"/>
  <c r="R52" i="8"/>
  <c r="R53" i="8"/>
  <c r="R54" i="8"/>
  <c r="R55" i="8"/>
  <c r="Q12" i="8"/>
  <c r="Q13" i="8"/>
  <c r="Q14" i="8"/>
  <c r="Q15" i="8"/>
  <c r="Q16" i="8"/>
  <c r="Q17" i="8"/>
  <c r="Q18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8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8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N12" i="8"/>
  <c r="N13" i="8"/>
  <c r="N14" i="8"/>
  <c r="N15" i="8"/>
  <c r="N16" i="8"/>
  <c r="N17" i="8"/>
  <c r="N18" i="8"/>
  <c r="N19" i="8"/>
  <c r="N20" i="8"/>
  <c r="N25" i="8"/>
  <c r="N26" i="8"/>
  <c r="N27" i="8"/>
  <c r="N28" i="8"/>
  <c r="N29" i="8"/>
  <c r="N33" i="8"/>
  <c r="N34" i="8"/>
  <c r="N35" i="8"/>
  <c r="N36" i="8"/>
  <c r="N37" i="8"/>
  <c r="N38" i="8"/>
  <c r="N39" i="8"/>
  <c r="N40" i="8"/>
  <c r="N41" i="8"/>
  <c r="N42" i="8"/>
  <c r="N44" i="8"/>
  <c r="N45" i="8"/>
  <c r="N46" i="8"/>
  <c r="N47" i="8"/>
  <c r="N48" i="8"/>
  <c r="N49" i="8"/>
  <c r="N50" i="8"/>
  <c r="N51" i="8"/>
  <c r="N52" i="8"/>
  <c r="N53" i="8"/>
  <c r="N54" i="8"/>
  <c r="N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8" i="8"/>
  <c r="K19" i="8"/>
  <c r="K11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J12" i="8"/>
  <c r="J13" i="8"/>
  <c r="J14" i="8"/>
  <c r="J15" i="8"/>
  <c r="J16" i="8"/>
  <c r="J17" i="8"/>
  <c r="J18" i="8"/>
  <c r="J19" i="8"/>
  <c r="J20" i="8"/>
  <c r="J25" i="8"/>
  <c r="J26" i="8"/>
  <c r="J27" i="8"/>
  <c r="J28" i="8"/>
  <c r="J29" i="8"/>
  <c r="J33" i="8"/>
  <c r="J34" i="8"/>
  <c r="J35" i="8"/>
  <c r="J36" i="8"/>
  <c r="J37" i="8"/>
  <c r="J38" i="8"/>
  <c r="J39" i="8"/>
  <c r="J40" i="8"/>
  <c r="J41" i="8"/>
  <c r="J42" i="8"/>
  <c r="J44" i="8"/>
  <c r="J45" i="8"/>
  <c r="J46" i="8"/>
  <c r="J47" i="8"/>
  <c r="J48" i="8"/>
  <c r="J49" i="8"/>
  <c r="J50" i="8"/>
  <c r="J51" i="8"/>
  <c r="J52" i="8"/>
  <c r="J53" i="8"/>
  <c r="J54" i="8"/>
  <c r="J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8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9" i="6"/>
  <c r="E198" i="6"/>
  <c r="E197" i="6"/>
  <c r="DI57" i="6"/>
  <c r="DH57" i="6"/>
  <c r="DG57" i="6"/>
  <c r="DF57" i="6"/>
  <c r="DE57" i="6"/>
  <c r="DD57" i="6"/>
  <c r="DC57" i="6"/>
  <c r="DB57" i="6"/>
  <c r="DA57" i="6"/>
  <c r="CZ57" i="6"/>
  <c r="CY57" i="6"/>
  <c r="CX57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DI5" i="6"/>
  <c r="DH5" i="6"/>
  <c r="DG5" i="6"/>
  <c r="DF5" i="6"/>
  <c r="DE5" i="6"/>
  <c r="DD5" i="6"/>
  <c r="DC5" i="6"/>
  <c r="DB5" i="6"/>
  <c r="DA5" i="6"/>
  <c r="CZ5" i="6"/>
  <c r="CY5" i="6"/>
  <c r="CX5" i="6"/>
  <c r="DI4" i="6"/>
  <c r="DH4" i="6"/>
  <c r="DG4" i="6"/>
  <c r="DF4" i="6"/>
  <c r="DE4" i="6"/>
  <c r="DD4" i="6"/>
  <c r="DC4" i="6"/>
  <c r="DB4" i="6"/>
  <c r="DA4" i="6"/>
  <c r="CZ4" i="6"/>
  <c r="CY4" i="6"/>
  <c r="CX4" i="6"/>
  <c r="A106" i="9"/>
  <c r="G106" i="9" s="1"/>
  <c r="G100" i="9"/>
  <c r="A107" i="9"/>
  <c r="G107" i="9"/>
  <c r="A108" i="9"/>
  <c r="G108" i="9" s="1"/>
  <c r="A109" i="9"/>
  <c r="M109" i="9" s="1"/>
  <c r="G109" i="9"/>
  <c r="A110" i="9"/>
  <c r="G110" i="9" s="1"/>
  <c r="A111" i="9"/>
  <c r="G111" i="9"/>
  <c r="A112" i="9"/>
  <c r="G112" i="9" s="1"/>
  <c r="A113" i="9"/>
  <c r="M113" i="9" s="1"/>
  <c r="G113" i="9"/>
  <c r="A115" i="9"/>
  <c r="G115" i="9" s="1"/>
  <c r="A116" i="9"/>
  <c r="K116" i="9" s="1"/>
  <c r="G116" i="9"/>
  <c r="A117" i="9"/>
  <c r="G117" i="9" s="1"/>
  <c r="A118" i="9"/>
  <c r="M118" i="9" s="1"/>
  <c r="G118" i="9"/>
  <c r="A119" i="9"/>
  <c r="G119" i="9" s="1"/>
  <c r="A120" i="9"/>
  <c r="K120" i="9" s="1"/>
  <c r="G120" i="9"/>
  <c r="A121" i="9"/>
  <c r="G121" i="9" s="1"/>
  <c r="A122" i="9"/>
  <c r="B122" i="9" s="1"/>
  <c r="G122" i="9"/>
  <c r="A123" i="9"/>
  <c r="G123" i="9" s="1"/>
  <c r="A127" i="9"/>
  <c r="K127" i="9" s="1"/>
  <c r="G127" i="9"/>
  <c r="A128" i="9"/>
  <c r="G128" i="9" s="1"/>
  <c r="A129" i="9"/>
  <c r="G129" i="9"/>
  <c r="A130" i="9"/>
  <c r="G130" i="9" s="1"/>
  <c r="A131" i="9"/>
  <c r="K131" i="9" s="1"/>
  <c r="G131" i="9"/>
  <c r="A132" i="9"/>
  <c r="G132" i="9" s="1"/>
  <c r="A133" i="9"/>
  <c r="B133" i="9" s="1"/>
  <c r="G133" i="9"/>
  <c r="A134" i="9"/>
  <c r="G134" i="9" s="1"/>
  <c r="A135" i="9"/>
  <c r="K135" i="9" s="1"/>
  <c r="G135" i="9"/>
  <c r="A136" i="9"/>
  <c r="G136" i="9" s="1"/>
  <c r="A138" i="9"/>
  <c r="G138" i="9"/>
  <c r="A139" i="9"/>
  <c r="G139" i="9" s="1"/>
  <c r="A140" i="9"/>
  <c r="K140" i="9" s="1"/>
  <c r="G140" i="9"/>
  <c r="A141" i="9"/>
  <c r="G141" i="9" s="1"/>
  <c r="A142" i="9"/>
  <c r="B142" i="9" s="1"/>
  <c r="G142" i="9"/>
  <c r="A143" i="9"/>
  <c r="G143" i="9" s="1"/>
  <c r="A144" i="9"/>
  <c r="K144" i="9" s="1"/>
  <c r="G144" i="9"/>
  <c r="A145" i="9"/>
  <c r="G145" i="9" s="1"/>
  <c r="A146" i="9"/>
  <c r="B146" i="9" s="1"/>
  <c r="G146" i="9"/>
  <c r="A147" i="9"/>
  <c r="G147" i="9" s="1"/>
  <c r="A151" i="9"/>
  <c r="K151" i="9" s="1"/>
  <c r="G151" i="9"/>
  <c r="A152" i="9"/>
  <c r="G152" i="9" s="1"/>
  <c r="A153" i="9"/>
  <c r="G153" i="9"/>
  <c r="A156" i="9"/>
  <c r="G156" i="9" s="1"/>
  <c r="A157" i="9"/>
  <c r="K157" i="9" s="1"/>
  <c r="G157" i="9"/>
  <c r="A158" i="9"/>
  <c r="G158" i="9" s="1"/>
  <c r="H100" i="9"/>
  <c r="H106" i="9"/>
  <c r="H107" i="9"/>
  <c r="H109" i="9"/>
  <c r="H110" i="9"/>
  <c r="H111" i="9"/>
  <c r="H113" i="9"/>
  <c r="H115" i="9"/>
  <c r="H116" i="9"/>
  <c r="H118" i="9"/>
  <c r="H119" i="9"/>
  <c r="H120" i="9"/>
  <c r="H122" i="9"/>
  <c r="H123" i="9"/>
  <c r="H127" i="9"/>
  <c r="H129" i="9"/>
  <c r="H130" i="9"/>
  <c r="H131" i="9"/>
  <c r="H133" i="9"/>
  <c r="H134" i="9"/>
  <c r="H135" i="9"/>
  <c r="H138" i="9"/>
  <c r="H139" i="9"/>
  <c r="H140" i="9"/>
  <c r="H142" i="9"/>
  <c r="H143" i="9"/>
  <c r="H144" i="9"/>
  <c r="H146" i="9"/>
  <c r="H147" i="9"/>
  <c r="H151" i="9"/>
  <c r="H153" i="9"/>
  <c r="H156" i="9"/>
  <c r="H157" i="9"/>
  <c r="I100" i="9"/>
  <c r="I106" i="9"/>
  <c r="I107" i="9"/>
  <c r="I109" i="9"/>
  <c r="I110" i="9"/>
  <c r="I111" i="9"/>
  <c r="I113" i="9"/>
  <c r="I115" i="9"/>
  <c r="I116" i="9"/>
  <c r="I118" i="9"/>
  <c r="I119" i="9"/>
  <c r="I120" i="9"/>
  <c r="I122" i="9"/>
  <c r="I123" i="9"/>
  <c r="I127" i="9"/>
  <c r="I129" i="9"/>
  <c r="I130" i="9"/>
  <c r="I131" i="9"/>
  <c r="I133" i="9"/>
  <c r="I134" i="9"/>
  <c r="I135" i="9"/>
  <c r="I138" i="9"/>
  <c r="I139" i="9"/>
  <c r="I140" i="9"/>
  <c r="I142" i="9"/>
  <c r="I144" i="9"/>
  <c r="I146" i="9"/>
  <c r="I147" i="9"/>
  <c r="I151" i="9"/>
  <c r="I153" i="9"/>
  <c r="I156" i="9"/>
  <c r="I157" i="9"/>
  <c r="J100" i="9"/>
  <c r="J106" i="9"/>
  <c r="J107" i="9"/>
  <c r="J109" i="9"/>
  <c r="J110" i="9"/>
  <c r="J111" i="9"/>
  <c r="J113" i="9"/>
  <c r="J115" i="9"/>
  <c r="J116" i="9"/>
  <c r="J118" i="9"/>
  <c r="J119" i="9"/>
  <c r="J120" i="9"/>
  <c r="J122" i="9"/>
  <c r="J123" i="9"/>
  <c r="J127" i="9"/>
  <c r="J129" i="9"/>
  <c r="J130" i="9"/>
  <c r="J131" i="9"/>
  <c r="J133" i="9"/>
  <c r="J134" i="9"/>
  <c r="J135" i="9"/>
  <c r="J138" i="9"/>
  <c r="J139" i="9"/>
  <c r="J140" i="9"/>
  <c r="J142" i="9"/>
  <c r="J143" i="9"/>
  <c r="J144" i="9"/>
  <c r="J146" i="9"/>
  <c r="J147" i="9"/>
  <c r="J151" i="9"/>
  <c r="J153" i="9"/>
  <c r="J156" i="9"/>
  <c r="J157" i="9"/>
  <c r="K100" i="9"/>
  <c r="K106" i="9"/>
  <c r="K107" i="9"/>
  <c r="K109" i="9"/>
  <c r="K110" i="9"/>
  <c r="K111" i="9"/>
  <c r="K113" i="9"/>
  <c r="K115" i="9"/>
  <c r="K117" i="9"/>
  <c r="K118" i="9"/>
  <c r="K119" i="9"/>
  <c r="K121" i="9"/>
  <c r="K122" i="9"/>
  <c r="K123" i="9"/>
  <c r="K128" i="9"/>
  <c r="K129" i="9"/>
  <c r="K130" i="9"/>
  <c r="K132" i="9"/>
  <c r="K133" i="9"/>
  <c r="K134" i="9"/>
  <c r="K136" i="9"/>
  <c r="K138" i="9"/>
  <c r="K139" i="9"/>
  <c r="K141" i="9"/>
  <c r="K142" i="9"/>
  <c r="K143" i="9"/>
  <c r="K145" i="9"/>
  <c r="K146" i="9"/>
  <c r="K147" i="9"/>
  <c r="K152" i="9"/>
  <c r="K153" i="9"/>
  <c r="K156" i="9"/>
  <c r="K158" i="9"/>
  <c r="L100" i="9"/>
  <c r="L106" i="9" s="1"/>
  <c r="L109" i="9"/>
  <c r="L113" i="9"/>
  <c r="L118" i="9"/>
  <c r="L121" i="9"/>
  <c r="L128" i="9"/>
  <c r="L132" i="9"/>
  <c r="L136" i="9"/>
  <c r="L141" i="9"/>
  <c r="L144" i="9"/>
  <c r="L146" i="9"/>
  <c r="L151" i="9"/>
  <c r="L152" i="9"/>
  <c r="L153" i="9"/>
  <c r="L156" i="9"/>
  <c r="L157" i="9"/>
  <c r="L158" i="9"/>
  <c r="M100" i="9"/>
  <c r="M106" i="9"/>
  <c r="M107" i="9"/>
  <c r="M108" i="9"/>
  <c r="M110" i="9"/>
  <c r="M111" i="9"/>
  <c r="M112" i="9"/>
  <c r="M115" i="9"/>
  <c r="M114" i="9" s="1"/>
  <c r="M116" i="9"/>
  <c r="M117" i="9"/>
  <c r="M119" i="9"/>
  <c r="M120" i="9"/>
  <c r="M122" i="9"/>
  <c r="M123" i="9"/>
  <c r="M127" i="9"/>
  <c r="M129" i="9"/>
  <c r="M130" i="9"/>
  <c r="M131" i="9"/>
  <c r="M133" i="9"/>
  <c r="M134" i="9"/>
  <c r="M135" i="9"/>
  <c r="M138" i="9"/>
  <c r="M139" i="9"/>
  <c r="M140" i="9"/>
  <c r="M142" i="9"/>
  <c r="M144" i="9"/>
  <c r="M146" i="9"/>
  <c r="M147" i="9"/>
  <c r="M151" i="9"/>
  <c r="M153" i="9"/>
  <c r="M156" i="9"/>
  <c r="M157" i="9"/>
  <c r="N100" i="9"/>
  <c r="N106" i="9"/>
  <c r="N107" i="9"/>
  <c r="N109" i="9"/>
  <c r="N110" i="9"/>
  <c r="N111" i="9"/>
  <c r="N113" i="9"/>
  <c r="N115" i="9"/>
  <c r="N116" i="9"/>
  <c r="N118" i="9"/>
  <c r="N119" i="9"/>
  <c r="N120" i="9"/>
  <c r="N122" i="9"/>
  <c r="N123" i="9"/>
  <c r="N127" i="9"/>
  <c r="N129" i="9"/>
  <c r="N130" i="9"/>
  <c r="N131" i="9"/>
  <c r="N133" i="9"/>
  <c r="N134" i="9"/>
  <c r="N135" i="9"/>
  <c r="N138" i="9"/>
  <c r="N139" i="9"/>
  <c r="N140" i="9"/>
  <c r="N142" i="9"/>
  <c r="N143" i="9"/>
  <c r="N144" i="9"/>
  <c r="N146" i="9"/>
  <c r="N147" i="9"/>
  <c r="N151" i="9"/>
  <c r="N153" i="9"/>
  <c r="N156" i="9"/>
  <c r="N157" i="9"/>
  <c r="O100" i="9"/>
  <c r="O106" i="9" s="1"/>
  <c r="O110" i="9"/>
  <c r="O116" i="9"/>
  <c r="O122" i="9"/>
  <c r="O130" i="9"/>
  <c r="O135" i="9"/>
  <c r="O142" i="9"/>
  <c r="O143" i="9"/>
  <c r="O144" i="9"/>
  <c r="O147" i="9"/>
  <c r="O151" i="9"/>
  <c r="O153" i="9"/>
  <c r="O156" i="9"/>
  <c r="O158" i="9"/>
  <c r="P100" i="9"/>
  <c r="P109" i="9" s="1"/>
  <c r="P108" i="9"/>
  <c r="P110" i="9"/>
  <c r="P113" i="9"/>
  <c r="P117" i="9"/>
  <c r="P119" i="9"/>
  <c r="P122" i="9"/>
  <c r="P128" i="9"/>
  <c r="P130" i="9"/>
  <c r="P133" i="9"/>
  <c r="P136" i="9"/>
  <c r="P139" i="9"/>
  <c r="P142" i="9"/>
  <c r="P143" i="9"/>
  <c r="P145" i="9"/>
  <c r="P147" i="9"/>
  <c r="P152" i="9"/>
  <c r="P153" i="9"/>
  <c r="P156" i="9"/>
  <c r="P158" i="9"/>
  <c r="Q100" i="9"/>
  <c r="Q106" i="9"/>
  <c r="Q108" i="9"/>
  <c r="Q109" i="9"/>
  <c r="Q110" i="9"/>
  <c r="Q112" i="9"/>
  <c r="Q113" i="9"/>
  <c r="Q115" i="9"/>
  <c r="Q117" i="9"/>
  <c r="Q118" i="9"/>
  <c r="Q119" i="9"/>
  <c r="Q121" i="9"/>
  <c r="Q122" i="9"/>
  <c r="Q123" i="9"/>
  <c r="Q128" i="9"/>
  <c r="Q129" i="9"/>
  <c r="Q130" i="9"/>
  <c r="Q132" i="9"/>
  <c r="Q133" i="9"/>
  <c r="Q134" i="9"/>
  <c r="Q136" i="9"/>
  <c r="Q138" i="9"/>
  <c r="Q139" i="9"/>
  <c r="Q141" i="9"/>
  <c r="Q142" i="9"/>
  <c r="Q145" i="9"/>
  <c r="Q146" i="9"/>
  <c r="Q147" i="9"/>
  <c r="Q152" i="9"/>
  <c r="Q153" i="9"/>
  <c r="Q156" i="9"/>
  <c r="Q158" i="9"/>
  <c r="R100" i="9"/>
  <c r="R106" i="9" s="1"/>
  <c r="R108" i="9"/>
  <c r="R112" i="9"/>
  <c r="R116" i="9"/>
  <c r="R120" i="9"/>
  <c r="R129" i="9"/>
  <c r="R134" i="9"/>
  <c r="R138" i="9"/>
  <c r="R144" i="9"/>
  <c r="R147" i="9"/>
  <c r="R151" i="9"/>
  <c r="R153" i="9"/>
  <c r="R156" i="9"/>
  <c r="R157" i="9"/>
  <c r="A159" i="9"/>
  <c r="B159" i="9"/>
  <c r="B158" i="9"/>
  <c r="B156" i="9"/>
  <c r="A155" i="9"/>
  <c r="B155" i="9"/>
  <c r="A154" i="9"/>
  <c r="B154" i="9"/>
  <c r="B153" i="9"/>
  <c r="B152" i="9"/>
  <c r="A150" i="9"/>
  <c r="B150" i="9"/>
  <c r="A149" i="9"/>
  <c r="B149" i="9" s="1"/>
  <c r="A148" i="9"/>
  <c r="B148" i="9" s="1"/>
  <c r="B147" i="9"/>
  <c r="B145" i="9"/>
  <c r="B144" i="9"/>
  <c r="B143" i="9"/>
  <c r="B141" i="9"/>
  <c r="B140" i="9"/>
  <c r="B139" i="9"/>
  <c r="B138" i="9"/>
  <c r="A137" i="9"/>
  <c r="B137" i="9" s="1"/>
  <c r="B136" i="9"/>
  <c r="B135" i="9"/>
  <c r="B134" i="9"/>
  <c r="B132" i="9"/>
  <c r="B130" i="9"/>
  <c r="B129" i="9"/>
  <c r="B128" i="9"/>
  <c r="B127" i="9"/>
  <c r="A126" i="9"/>
  <c r="B126" i="9" s="1"/>
  <c r="A125" i="9"/>
  <c r="B125" i="9" s="1"/>
  <c r="A124" i="9"/>
  <c r="B124" i="9" s="1"/>
  <c r="B123" i="9"/>
  <c r="B121" i="9"/>
  <c r="B120" i="9"/>
  <c r="B119" i="9"/>
  <c r="B118" i="9"/>
  <c r="B117" i="9"/>
  <c r="B115" i="9"/>
  <c r="A114" i="9"/>
  <c r="B114" i="9"/>
  <c r="B113" i="9"/>
  <c r="B112" i="9"/>
  <c r="B110" i="9"/>
  <c r="B108" i="9"/>
  <c r="B106" i="9"/>
  <c r="A105" i="9"/>
  <c r="B105" i="9"/>
  <c r="A104" i="9"/>
  <c r="B104" i="9"/>
  <c r="T9" i="9"/>
  <c r="T103" i="9"/>
  <c r="T102" i="9"/>
  <c r="S102" i="9"/>
  <c r="R8" i="9"/>
  <c r="R102" i="9"/>
  <c r="Q8" i="9"/>
  <c r="Q102" i="9"/>
  <c r="P8" i="9"/>
  <c r="P102" i="9"/>
  <c r="O8" i="9"/>
  <c r="O102" i="9"/>
  <c r="N8" i="9"/>
  <c r="N102" i="9"/>
  <c r="M8" i="9"/>
  <c r="M102" i="9"/>
  <c r="L8" i="9"/>
  <c r="L102" i="9"/>
  <c r="K8" i="9"/>
  <c r="K102" i="9"/>
  <c r="J8" i="9"/>
  <c r="J102" i="9"/>
  <c r="I8" i="9"/>
  <c r="I102" i="9"/>
  <c r="H8" i="9"/>
  <c r="H102" i="9"/>
  <c r="G8" i="9"/>
  <c r="G102" i="9"/>
  <c r="S7" i="9"/>
  <c r="S101" i="9"/>
  <c r="B101" i="9"/>
  <c r="G12" i="9"/>
  <c r="G13" i="9"/>
  <c r="G14" i="9"/>
  <c r="G15" i="9"/>
  <c r="G16" i="9"/>
  <c r="G17" i="9"/>
  <c r="G18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S63" i="9" s="1"/>
  <c r="T63" i="9" s="1"/>
  <c r="G64" i="9"/>
  <c r="H12" i="9"/>
  <c r="H13" i="9"/>
  <c r="H14" i="9"/>
  <c r="H15" i="9"/>
  <c r="H16" i="9"/>
  <c r="H17" i="9"/>
  <c r="H18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8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8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8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8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S13" i="9" s="1"/>
  <c r="T13" i="9" s="1"/>
  <c r="M14" i="9"/>
  <c r="M15" i="9"/>
  <c r="M16" i="9"/>
  <c r="S16" i="9" s="1"/>
  <c r="T16" i="9" s="1"/>
  <c r="M17" i="9"/>
  <c r="M18" i="9"/>
  <c r="M19" i="9"/>
  <c r="M20" i="9"/>
  <c r="M25" i="9"/>
  <c r="M26" i="9"/>
  <c r="M27" i="9"/>
  <c r="M28" i="9"/>
  <c r="M29" i="9"/>
  <c r="S29" i="9" s="1"/>
  <c r="T29" i="9" s="1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8" i="9"/>
  <c r="N19" i="9"/>
  <c r="N20" i="9"/>
  <c r="S20" i="9" s="1"/>
  <c r="T20" i="9" s="1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8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S51" i="9" s="1"/>
  <c r="T51" i="9" s="1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8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8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8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S48" i="9"/>
  <c r="T48" i="9" s="1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B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9" i="9"/>
  <c r="B18" i="9"/>
  <c r="B17" i="9"/>
  <c r="B16" i="9"/>
  <c r="B15" i="9"/>
  <c r="B14" i="9"/>
  <c r="B13" i="9"/>
  <c r="B12" i="9"/>
  <c r="B11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G101" i="8"/>
  <c r="G107" i="8"/>
  <c r="A108" i="8"/>
  <c r="G108" i="8" s="1"/>
  <c r="A109" i="8"/>
  <c r="G109" i="8"/>
  <c r="A110" i="8"/>
  <c r="Q110" i="8" s="1"/>
  <c r="A111" i="8"/>
  <c r="H111" i="8" s="1"/>
  <c r="A112" i="8"/>
  <c r="G112" i="8" s="1"/>
  <c r="A113" i="8"/>
  <c r="G113" i="8"/>
  <c r="A114" i="8"/>
  <c r="A116" i="8"/>
  <c r="G116" i="8"/>
  <c r="A117" i="8"/>
  <c r="G117" i="8" s="1"/>
  <c r="A118" i="8"/>
  <c r="G118" i="8"/>
  <c r="A119" i="8"/>
  <c r="R119" i="8" s="1"/>
  <c r="A120" i="8"/>
  <c r="G120" i="8" s="1"/>
  <c r="A121" i="8"/>
  <c r="G121" i="8" s="1"/>
  <c r="A122" i="8"/>
  <c r="I122" i="8" s="1"/>
  <c r="G122" i="8"/>
  <c r="A123" i="8"/>
  <c r="A124" i="8"/>
  <c r="L124" i="8" s="1"/>
  <c r="G124" i="8"/>
  <c r="A128" i="8"/>
  <c r="G128" i="8" s="1"/>
  <c r="A129" i="8"/>
  <c r="G129" i="8"/>
  <c r="A130" i="8"/>
  <c r="R130" i="8" s="1"/>
  <c r="A131" i="8"/>
  <c r="H131" i="8" s="1"/>
  <c r="A132" i="8"/>
  <c r="G132" i="8" s="1"/>
  <c r="A133" i="8"/>
  <c r="H133" i="8" s="1"/>
  <c r="G133" i="8"/>
  <c r="A134" i="8"/>
  <c r="A135" i="8"/>
  <c r="L135" i="8" s="1"/>
  <c r="G135" i="8"/>
  <c r="A136" i="8"/>
  <c r="G136" i="8" s="1"/>
  <c r="A137" i="8"/>
  <c r="G137" i="8"/>
  <c r="A139" i="8"/>
  <c r="J139" i="8" s="1"/>
  <c r="A140" i="8"/>
  <c r="G140" i="8" s="1"/>
  <c r="A141" i="8"/>
  <c r="G141" i="8" s="1"/>
  <c r="A142" i="8"/>
  <c r="I142" i="8" s="1"/>
  <c r="G142" i="8"/>
  <c r="A143" i="8"/>
  <c r="A144" i="8"/>
  <c r="L144" i="8" s="1"/>
  <c r="G144" i="8"/>
  <c r="A145" i="8"/>
  <c r="G145" i="8" s="1"/>
  <c r="A146" i="8"/>
  <c r="G146" i="8"/>
  <c r="A147" i="8"/>
  <c r="J147" i="8" s="1"/>
  <c r="A148" i="8"/>
  <c r="H148" i="8" s="1"/>
  <c r="A152" i="8"/>
  <c r="G152" i="8" s="1"/>
  <c r="A153" i="8"/>
  <c r="H153" i="8" s="1"/>
  <c r="G153" i="8"/>
  <c r="A154" i="8"/>
  <c r="A157" i="8"/>
  <c r="G157" i="8" s="1"/>
  <c r="A158" i="8"/>
  <c r="G158" i="8" s="1"/>
  <c r="A159" i="8"/>
  <c r="I159" i="8" s="1"/>
  <c r="G159" i="8"/>
  <c r="H101" i="8"/>
  <c r="H107" i="8" s="1"/>
  <c r="H108" i="8"/>
  <c r="H110" i="8"/>
  <c r="H112" i="8"/>
  <c r="H113" i="8"/>
  <c r="H117" i="8"/>
  <c r="H118" i="8"/>
  <c r="H119" i="8"/>
  <c r="H121" i="8"/>
  <c r="H122" i="8"/>
  <c r="H124" i="8"/>
  <c r="H129" i="8"/>
  <c r="H132" i="8"/>
  <c r="H135" i="8"/>
  <c r="H137" i="8"/>
  <c r="H141" i="8"/>
  <c r="H142" i="8"/>
  <c r="H144" i="8"/>
  <c r="H146" i="8"/>
  <c r="H152" i="8"/>
  <c r="H157" i="8"/>
  <c r="H159" i="8"/>
  <c r="I101" i="8"/>
  <c r="I107" i="8"/>
  <c r="I108" i="8"/>
  <c r="I109" i="8"/>
  <c r="I112" i="8"/>
  <c r="I113" i="8"/>
  <c r="I116" i="8"/>
  <c r="I118" i="8"/>
  <c r="I120" i="8"/>
  <c r="I121" i="8"/>
  <c r="I124" i="8"/>
  <c r="I128" i="8"/>
  <c r="I129" i="8"/>
  <c r="I132" i="8"/>
  <c r="I133" i="8"/>
  <c r="I135" i="8"/>
  <c r="I137" i="8"/>
  <c r="I140" i="8"/>
  <c r="I141" i="8"/>
  <c r="I145" i="8"/>
  <c r="I146" i="8"/>
  <c r="I152" i="8"/>
  <c r="I153" i="8"/>
  <c r="I158" i="8"/>
  <c r="J101" i="8"/>
  <c r="J114" i="8" s="1"/>
  <c r="J107" i="8"/>
  <c r="J110" i="8"/>
  <c r="J111" i="8"/>
  <c r="J112" i="8"/>
  <c r="J116" i="8"/>
  <c r="J117" i="8"/>
  <c r="J119" i="8"/>
  <c r="J121" i="8"/>
  <c r="J123" i="8"/>
  <c r="J124" i="8"/>
  <c r="J130" i="8"/>
  <c r="J131" i="8"/>
  <c r="J132" i="8"/>
  <c r="J135" i="8"/>
  <c r="J136" i="8"/>
  <c r="J137" i="8"/>
  <c r="J140" i="8"/>
  <c r="J141" i="8"/>
  <c r="J142" i="8"/>
  <c r="J144" i="8"/>
  <c r="J145" i="8"/>
  <c r="J146" i="8"/>
  <c r="J148" i="8"/>
  <c r="L148" i="8"/>
  <c r="R148" i="8"/>
  <c r="J153" i="8"/>
  <c r="J154" i="8"/>
  <c r="J157" i="8"/>
  <c r="J159" i="8"/>
  <c r="K101" i="8"/>
  <c r="K148" i="8" s="1"/>
  <c r="K107" i="8"/>
  <c r="K109" i="8"/>
  <c r="K110" i="8"/>
  <c r="K111" i="8"/>
  <c r="K113" i="8"/>
  <c r="K114" i="8"/>
  <c r="K116" i="8"/>
  <c r="K118" i="8"/>
  <c r="K119" i="8"/>
  <c r="K120" i="8"/>
  <c r="K122" i="8"/>
  <c r="K123" i="8"/>
  <c r="K124" i="8"/>
  <c r="K129" i="8"/>
  <c r="K130" i="8"/>
  <c r="K131" i="8"/>
  <c r="K133" i="8"/>
  <c r="K134" i="8"/>
  <c r="K135" i="8"/>
  <c r="K137" i="8"/>
  <c r="K139" i="8"/>
  <c r="K140" i="8"/>
  <c r="K142" i="8"/>
  <c r="K143" i="8"/>
  <c r="K144" i="8"/>
  <c r="K146" i="8"/>
  <c r="K147" i="8"/>
  <c r="K152" i="8"/>
  <c r="K154" i="8"/>
  <c r="K157" i="8"/>
  <c r="K159" i="8"/>
  <c r="L101" i="8"/>
  <c r="L107" i="8"/>
  <c r="L109" i="8"/>
  <c r="L110" i="8"/>
  <c r="L111" i="8"/>
  <c r="L113" i="8"/>
  <c r="L114" i="8"/>
  <c r="L116" i="8"/>
  <c r="L118" i="8"/>
  <c r="L119" i="8"/>
  <c r="L121" i="8"/>
  <c r="L122" i="8"/>
  <c r="L123" i="8"/>
  <c r="L128" i="8"/>
  <c r="L129" i="8"/>
  <c r="L130" i="8"/>
  <c r="L132" i="8"/>
  <c r="L133" i="8"/>
  <c r="L134" i="8"/>
  <c r="L136" i="8"/>
  <c r="L137" i="8"/>
  <c r="L139" i="8"/>
  <c r="L141" i="8"/>
  <c r="L142" i="8"/>
  <c r="L143" i="8"/>
  <c r="L145" i="8"/>
  <c r="L146" i="8"/>
  <c r="L147" i="8"/>
  <c r="L153" i="8"/>
  <c r="L154" i="8"/>
  <c r="L157" i="8"/>
  <c r="L159" i="8"/>
  <c r="M101" i="8"/>
  <c r="M107" i="8"/>
  <c r="M109" i="8"/>
  <c r="M110" i="8"/>
  <c r="M111" i="8"/>
  <c r="M113" i="8"/>
  <c r="M114" i="8"/>
  <c r="M116" i="8"/>
  <c r="M118" i="8"/>
  <c r="M119" i="8"/>
  <c r="M120" i="8"/>
  <c r="M122" i="8"/>
  <c r="M123" i="8"/>
  <c r="M124" i="8"/>
  <c r="M129" i="8"/>
  <c r="M130" i="8"/>
  <c r="M131" i="8"/>
  <c r="M133" i="8"/>
  <c r="M134" i="8"/>
  <c r="M135" i="8"/>
  <c r="M137" i="8"/>
  <c r="M139" i="8"/>
  <c r="M140" i="8"/>
  <c r="M142" i="8"/>
  <c r="M143" i="8"/>
  <c r="M146" i="8"/>
  <c r="M147" i="8"/>
  <c r="M152" i="8"/>
  <c r="M154" i="8"/>
  <c r="M157" i="8"/>
  <c r="M158" i="8"/>
  <c r="M159" i="8"/>
  <c r="N101" i="8"/>
  <c r="N107" i="8"/>
  <c r="N108" i="8"/>
  <c r="N110" i="8"/>
  <c r="N111" i="8"/>
  <c r="N112" i="8"/>
  <c r="N114" i="8"/>
  <c r="N116" i="8"/>
  <c r="Q116" i="8"/>
  <c r="R116" i="8"/>
  <c r="N117" i="8"/>
  <c r="N118" i="8"/>
  <c r="N119" i="8"/>
  <c r="N121" i="8"/>
  <c r="N122" i="8"/>
  <c r="N123" i="8"/>
  <c r="N128" i="8"/>
  <c r="N129" i="8"/>
  <c r="N130" i="8"/>
  <c r="N132" i="8"/>
  <c r="N133" i="8"/>
  <c r="N134" i="8"/>
  <c r="P135" i="8"/>
  <c r="Q135" i="8"/>
  <c r="N136" i="8"/>
  <c r="N139" i="8"/>
  <c r="N140" i="8"/>
  <c r="N141" i="8"/>
  <c r="N143" i="8"/>
  <c r="R143" i="8"/>
  <c r="N145" i="8"/>
  <c r="N146" i="8"/>
  <c r="N147" i="8"/>
  <c r="N153" i="8"/>
  <c r="N154" i="8"/>
  <c r="N158" i="8"/>
  <c r="N159" i="8"/>
  <c r="O101" i="8"/>
  <c r="O116" i="8" s="1"/>
  <c r="O109" i="8"/>
  <c r="O110" i="8"/>
  <c r="O112" i="8"/>
  <c r="O114" i="8"/>
  <c r="O117" i="8"/>
  <c r="O118" i="8"/>
  <c r="O121" i="8"/>
  <c r="O122" i="8"/>
  <c r="O123" i="8"/>
  <c r="O129" i="8"/>
  <c r="O130" i="8"/>
  <c r="O132" i="8"/>
  <c r="O134" i="8"/>
  <c r="O137" i="8"/>
  <c r="O139" i="8"/>
  <c r="O142" i="8"/>
  <c r="O144" i="8"/>
  <c r="O145" i="8"/>
  <c r="P147" i="8"/>
  <c r="Q147" i="8"/>
  <c r="O152" i="8"/>
  <c r="O154" i="8"/>
  <c r="P154" i="8"/>
  <c r="Q154" i="8"/>
  <c r="R154" i="8"/>
  <c r="O157" i="8"/>
  <c r="O159" i="8"/>
  <c r="P159" i="8"/>
  <c r="Q159" i="8"/>
  <c r="R159" i="8"/>
  <c r="S159" i="8"/>
  <c r="T159" i="8" s="1"/>
  <c r="P101" i="8"/>
  <c r="P108" i="8" s="1"/>
  <c r="P109" i="8"/>
  <c r="Q109" i="8"/>
  <c r="P110" i="8"/>
  <c r="R110" i="8"/>
  <c r="P112" i="8"/>
  <c r="P113" i="8"/>
  <c r="P114" i="8"/>
  <c r="R114" i="8"/>
  <c r="P118" i="8"/>
  <c r="P120" i="8"/>
  <c r="P122" i="8"/>
  <c r="P123" i="8"/>
  <c r="P129" i="8"/>
  <c r="P130" i="8"/>
  <c r="P131" i="8"/>
  <c r="P134" i="8"/>
  <c r="P136" i="8"/>
  <c r="Q137" i="8"/>
  <c r="R137" i="8"/>
  <c r="P139" i="8"/>
  <c r="P140" i="8"/>
  <c r="P144" i="8"/>
  <c r="P145" i="8"/>
  <c r="P146" i="8"/>
  <c r="P153" i="8"/>
  <c r="P157" i="8"/>
  <c r="P158" i="8"/>
  <c r="Q101" i="8"/>
  <c r="Q143" i="8" s="1"/>
  <c r="Q107" i="8"/>
  <c r="Q108" i="8"/>
  <c r="Q111" i="8"/>
  <c r="R112" i="8"/>
  <c r="Q117" i="8"/>
  <c r="Q118" i="8"/>
  <c r="Q119" i="8"/>
  <c r="Q121" i="8"/>
  <c r="Q122" i="8"/>
  <c r="R122" i="8"/>
  <c r="Q123" i="8"/>
  <c r="Q124" i="8"/>
  <c r="Q129" i="8"/>
  <c r="R129" i="8"/>
  <c r="Q130" i="8"/>
  <c r="Q131" i="8"/>
  <c r="Q132" i="8"/>
  <c r="R133" i="8"/>
  <c r="Q134" i="8"/>
  <c r="Q136" i="8"/>
  <c r="Q139" i="8"/>
  <c r="Q140" i="8"/>
  <c r="Q142" i="8"/>
  <c r="Q145" i="8"/>
  <c r="Q146" i="8"/>
  <c r="R146" i="8"/>
  <c r="Q153" i="8"/>
  <c r="Q157" i="8"/>
  <c r="Q158" i="8"/>
  <c r="R101" i="8"/>
  <c r="R109" i="8" s="1"/>
  <c r="R107" i="8"/>
  <c r="R108" i="8"/>
  <c r="R111" i="8"/>
  <c r="R117" i="8"/>
  <c r="R120" i="8"/>
  <c r="R121" i="8"/>
  <c r="R123" i="8"/>
  <c r="R124" i="8"/>
  <c r="R128" i="8"/>
  <c r="R131" i="8"/>
  <c r="R132" i="8"/>
  <c r="R134" i="8"/>
  <c r="R139" i="8"/>
  <c r="R140" i="8"/>
  <c r="R141" i="8"/>
  <c r="R142" i="8"/>
  <c r="R144" i="8"/>
  <c r="R145" i="8"/>
  <c r="R152" i="8"/>
  <c r="R157" i="8"/>
  <c r="R158" i="8"/>
  <c r="A160" i="8"/>
  <c r="B160" i="8" s="1"/>
  <c r="B159" i="8"/>
  <c r="B158" i="8"/>
  <c r="B157" i="8"/>
  <c r="A156" i="8"/>
  <c r="B156" i="8"/>
  <c r="A155" i="8"/>
  <c r="B155" i="8"/>
  <c r="B154" i="8"/>
  <c r="B153" i="8"/>
  <c r="B152" i="8"/>
  <c r="A151" i="8"/>
  <c r="B151" i="8" s="1"/>
  <c r="A150" i="8"/>
  <c r="B150" i="8"/>
  <c r="A149" i="8"/>
  <c r="B149" i="8" s="1"/>
  <c r="B148" i="8"/>
  <c r="B147" i="8"/>
  <c r="B146" i="8"/>
  <c r="B144" i="8"/>
  <c r="B143" i="8"/>
  <c r="B142" i="8"/>
  <c r="B141" i="8"/>
  <c r="B140" i="8"/>
  <c r="A138" i="8"/>
  <c r="B138" i="8" s="1"/>
  <c r="B137" i="8"/>
  <c r="B135" i="8"/>
  <c r="B134" i="8"/>
  <c r="B133" i="8"/>
  <c r="B131" i="8"/>
  <c r="B129" i="8"/>
  <c r="B128" i="8"/>
  <c r="A127" i="8"/>
  <c r="B127" i="8" s="1"/>
  <c r="A126" i="8"/>
  <c r="B126" i="8" s="1"/>
  <c r="A125" i="8"/>
  <c r="B125" i="8" s="1"/>
  <c r="B124" i="8"/>
  <c r="B123" i="8"/>
  <c r="B122" i="8"/>
  <c r="B120" i="8"/>
  <c r="B119" i="8"/>
  <c r="B118" i="8"/>
  <c r="B116" i="8"/>
  <c r="A115" i="8"/>
  <c r="B115" i="8" s="1"/>
  <c r="B114" i="8"/>
  <c r="B113" i="8"/>
  <c r="B112" i="8"/>
  <c r="B111" i="8"/>
  <c r="B109" i="8"/>
  <c r="B107" i="8"/>
  <c r="A106" i="8"/>
  <c r="B106" i="8" s="1"/>
  <c r="A105" i="8"/>
  <c r="B105" i="8"/>
  <c r="T9" i="8"/>
  <c r="T104" i="8" s="1"/>
  <c r="T103" i="8"/>
  <c r="S103" i="8"/>
  <c r="R8" i="8"/>
  <c r="R103" i="8" s="1"/>
  <c r="Q8" i="8"/>
  <c r="Q103" i="8"/>
  <c r="P8" i="8"/>
  <c r="P103" i="8" s="1"/>
  <c r="O8" i="8"/>
  <c r="O103" i="8"/>
  <c r="N8" i="8"/>
  <c r="N103" i="8" s="1"/>
  <c r="M8" i="8"/>
  <c r="M103" i="8"/>
  <c r="L8" i="8"/>
  <c r="L103" i="8" s="1"/>
  <c r="K8" i="8"/>
  <c r="K103" i="8"/>
  <c r="J8" i="8"/>
  <c r="J103" i="8" s="1"/>
  <c r="I8" i="8"/>
  <c r="I103" i="8"/>
  <c r="H8" i="8"/>
  <c r="H103" i="8" s="1"/>
  <c r="G8" i="8"/>
  <c r="G103" i="8"/>
  <c r="S7" i="8"/>
  <c r="S102" i="8" s="1"/>
  <c r="B102" i="8"/>
  <c r="G59" i="8"/>
  <c r="G60" i="8"/>
  <c r="G63" i="8"/>
  <c r="G64" i="8"/>
  <c r="G65" i="8"/>
  <c r="H59" i="8"/>
  <c r="H58" i="8" s="1"/>
  <c r="H60" i="8"/>
  <c r="H63" i="8"/>
  <c r="H64" i="8"/>
  <c r="H65" i="8"/>
  <c r="I59" i="8"/>
  <c r="I60" i="8"/>
  <c r="I63" i="8"/>
  <c r="I64" i="8"/>
  <c r="I65" i="8"/>
  <c r="J59" i="8"/>
  <c r="J60" i="8"/>
  <c r="J63" i="8"/>
  <c r="J64" i="8"/>
  <c r="J65" i="8"/>
  <c r="K59" i="8"/>
  <c r="K60" i="8"/>
  <c r="K63" i="8"/>
  <c r="K64" i="8"/>
  <c r="K65" i="8"/>
  <c r="L59" i="8"/>
  <c r="L58" i="8" s="1"/>
  <c r="L60" i="8"/>
  <c r="L63" i="8"/>
  <c r="L64" i="8"/>
  <c r="L65" i="8"/>
  <c r="M59" i="8"/>
  <c r="M60" i="8"/>
  <c r="M63" i="8"/>
  <c r="M64" i="8"/>
  <c r="M65" i="8"/>
  <c r="N59" i="8"/>
  <c r="N60" i="8"/>
  <c r="N63" i="8"/>
  <c r="N64" i="8"/>
  <c r="N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R59" i="8"/>
  <c r="R60" i="8"/>
  <c r="R63" i="8"/>
  <c r="R64" i="8"/>
  <c r="R65" i="8"/>
  <c r="B66" i="8"/>
  <c r="B65" i="8"/>
  <c r="B64" i="8"/>
  <c r="B63" i="8"/>
  <c r="B62" i="8"/>
  <c r="B61" i="8"/>
  <c r="B60" i="8"/>
  <c r="B59" i="8"/>
  <c r="B58" i="8"/>
  <c r="B57" i="8"/>
  <c r="B56" i="8"/>
  <c r="S55" i="8"/>
  <c r="T55" i="8" s="1"/>
  <c r="B55" i="8"/>
  <c r="S54" i="8"/>
  <c r="T54" i="8" s="1"/>
  <c r="B54" i="8"/>
  <c r="S53" i="8"/>
  <c r="T53" i="8"/>
  <c r="B53" i="8"/>
  <c r="S52" i="8"/>
  <c r="T52" i="8"/>
  <c r="B52" i="8"/>
  <c r="S51" i="8"/>
  <c r="T51" i="8" s="1"/>
  <c r="B51" i="8"/>
  <c r="S50" i="8"/>
  <c r="T50" i="8"/>
  <c r="B50" i="8"/>
  <c r="S49" i="8"/>
  <c r="T49" i="8" s="1"/>
  <c r="B49" i="8"/>
  <c r="S48" i="8"/>
  <c r="T48" i="8"/>
  <c r="B48" i="8"/>
  <c r="S47" i="8"/>
  <c r="T47" i="8" s="1"/>
  <c r="B47" i="8"/>
  <c r="S46" i="8"/>
  <c r="T46" i="8" s="1"/>
  <c r="B46" i="8"/>
  <c r="S45" i="8"/>
  <c r="T45" i="8"/>
  <c r="B45" i="8"/>
  <c r="S44" i="8"/>
  <c r="T44" i="8"/>
  <c r="B44" i="8"/>
  <c r="B43" i="8"/>
  <c r="S42" i="8"/>
  <c r="T42" i="8"/>
  <c r="B42" i="8"/>
  <c r="S41" i="8"/>
  <c r="T41" i="8" s="1"/>
  <c r="B41" i="8"/>
  <c r="S40" i="8"/>
  <c r="T40" i="8"/>
  <c r="B40" i="8"/>
  <c r="S39" i="8"/>
  <c r="T39" i="8" s="1"/>
  <c r="B39" i="8"/>
  <c r="S38" i="8"/>
  <c r="T38" i="8"/>
  <c r="B38" i="8"/>
  <c r="S37" i="8"/>
  <c r="T37" i="8" s="1"/>
  <c r="B37" i="8"/>
  <c r="S36" i="8"/>
  <c r="T36" i="8" s="1"/>
  <c r="B36" i="8"/>
  <c r="S35" i="8"/>
  <c r="T35" i="8"/>
  <c r="B35" i="8"/>
  <c r="S34" i="8"/>
  <c r="T34" i="8"/>
  <c r="B34" i="8"/>
  <c r="S33" i="8"/>
  <c r="T33" i="8" s="1"/>
  <c r="B33" i="8"/>
  <c r="B32" i="8"/>
  <c r="B31" i="8"/>
  <c r="B30" i="8"/>
  <c r="S29" i="8"/>
  <c r="T29" i="8" s="1"/>
  <c r="B29" i="8"/>
  <c r="S28" i="8"/>
  <c r="T28" i="8"/>
  <c r="B28" i="8"/>
  <c r="S27" i="8"/>
  <c r="T27" i="8" s="1"/>
  <c r="B27" i="8"/>
  <c r="S26" i="8"/>
  <c r="T26" i="8" s="1"/>
  <c r="B26" i="8"/>
  <c r="S25" i="8"/>
  <c r="T25" i="8"/>
  <c r="B25" i="8"/>
  <c r="G24" i="8"/>
  <c r="H24" i="8"/>
  <c r="I24" i="8"/>
  <c r="J24" i="8"/>
  <c r="K24" i="8"/>
  <c r="L24" i="8"/>
  <c r="M24" i="8"/>
  <c r="N24" i="8"/>
  <c r="O24" i="8"/>
  <c r="P24" i="8"/>
  <c r="Q24" i="8"/>
  <c r="R24" i="8"/>
  <c r="B24" i="8"/>
  <c r="G23" i="8"/>
  <c r="H23" i="8"/>
  <c r="I23" i="8"/>
  <c r="J23" i="8"/>
  <c r="K23" i="8"/>
  <c r="L23" i="8"/>
  <c r="M23" i="8"/>
  <c r="N23" i="8"/>
  <c r="O23" i="8"/>
  <c r="P23" i="8"/>
  <c r="Q23" i="8"/>
  <c r="R23" i="8"/>
  <c r="B23" i="8"/>
  <c r="G22" i="8"/>
  <c r="H22" i="8"/>
  <c r="I22" i="8"/>
  <c r="J22" i="8"/>
  <c r="K22" i="8"/>
  <c r="L22" i="8"/>
  <c r="M22" i="8"/>
  <c r="N22" i="8"/>
  <c r="O22" i="8"/>
  <c r="P22" i="8"/>
  <c r="Q22" i="8"/>
  <c r="R22" i="8"/>
  <c r="B22" i="8"/>
  <c r="G21" i="8"/>
  <c r="H21" i="8"/>
  <c r="I21" i="8"/>
  <c r="J21" i="8"/>
  <c r="K21" i="8"/>
  <c r="L21" i="8"/>
  <c r="M21" i="8"/>
  <c r="N21" i="8"/>
  <c r="O21" i="8"/>
  <c r="P21" i="8"/>
  <c r="Q21" i="8"/>
  <c r="R21" i="8"/>
  <c r="B21" i="8"/>
  <c r="S20" i="8"/>
  <c r="T20" i="8"/>
  <c r="B20" i="8"/>
  <c r="S19" i="8"/>
  <c r="T19" i="8" s="1"/>
  <c r="B19" i="8"/>
  <c r="S18" i="8"/>
  <c r="T18" i="8"/>
  <c r="B18" i="8"/>
  <c r="S17" i="8"/>
  <c r="T17" i="8" s="1"/>
  <c r="B17" i="8"/>
  <c r="S16" i="8"/>
  <c r="T16" i="8"/>
  <c r="B16" i="8"/>
  <c r="S15" i="8"/>
  <c r="T15" i="8" s="1"/>
  <c r="B15" i="8"/>
  <c r="S14" i="8"/>
  <c r="T14" i="8" s="1"/>
  <c r="B14" i="8"/>
  <c r="S13" i="8"/>
  <c r="T13" i="8"/>
  <c r="B13" i="8"/>
  <c r="S12" i="8"/>
  <c r="T12" i="8"/>
  <c r="B12" i="8"/>
  <c r="B11" i="8"/>
  <c r="B10" i="8"/>
  <c r="B7" i="8"/>
  <c r="R5" i="8"/>
  <c r="Q5" i="8"/>
  <c r="P5" i="8"/>
  <c r="O5" i="8"/>
  <c r="N5" i="8"/>
  <c r="M5" i="8"/>
  <c r="L5" i="8"/>
  <c r="K5" i="8"/>
  <c r="J5" i="8"/>
  <c r="I5" i="8"/>
  <c r="H5" i="8"/>
  <c r="G5" i="8"/>
  <c r="E4" i="8"/>
  <c r="E3" i="8"/>
  <c r="E2" i="8"/>
  <c r="A107" i="4"/>
  <c r="G107" i="4" s="1"/>
  <c r="G101" i="4"/>
  <c r="G108" i="4" s="1"/>
  <c r="A108" i="4"/>
  <c r="A109" i="4"/>
  <c r="G109" i="4" s="1"/>
  <c r="A110" i="4"/>
  <c r="A111" i="4"/>
  <c r="G111" i="4" s="1"/>
  <c r="A112" i="4"/>
  <c r="A113" i="4"/>
  <c r="G113" i="4" s="1"/>
  <c r="A114" i="4"/>
  <c r="A116" i="4"/>
  <c r="G116" i="4" s="1"/>
  <c r="A117" i="4"/>
  <c r="A118" i="4"/>
  <c r="G118" i="4" s="1"/>
  <c r="A119" i="4"/>
  <c r="A120" i="4"/>
  <c r="G120" i="4" s="1"/>
  <c r="A121" i="4"/>
  <c r="A122" i="4"/>
  <c r="G122" i="4" s="1"/>
  <c r="A123" i="4"/>
  <c r="A124" i="4"/>
  <c r="G124" i="4" s="1"/>
  <c r="A128" i="4"/>
  <c r="A129" i="4"/>
  <c r="G129" i="4" s="1"/>
  <c r="A130" i="4"/>
  <c r="A131" i="4"/>
  <c r="G131" i="4" s="1"/>
  <c r="A132" i="4"/>
  <c r="A133" i="4"/>
  <c r="G133" i="4" s="1"/>
  <c r="A134" i="4"/>
  <c r="A135" i="4"/>
  <c r="G135" i="4" s="1"/>
  <c r="A136" i="4"/>
  <c r="A137" i="4"/>
  <c r="G137" i="4" s="1"/>
  <c r="A139" i="4"/>
  <c r="A140" i="4"/>
  <c r="G140" i="4" s="1"/>
  <c r="A141" i="4"/>
  <c r="A142" i="4"/>
  <c r="G142" i="4" s="1"/>
  <c r="A143" i="4"/>
  <c r="A144" i="4"/>
  <c r="G144" i="4" s="1"/>
  <c r="A145" i="4"/>
  <c r="G145" i="4"/>
  <c r="A146" i="4"/>
  <c r="G146" i="4" s="1"/>
  <c r="A147" i="4"/>
  <c r="A148" i="4"/>
  <c r="G148" i="4" s="1"/>
  <c r="A152" i="4"/>
  <c r="G152" i="4"/>
  <c r="A153" i="4"/>
  <c r="G153" i="4" s="1"/>
  <c r="A154" i="4"/>
  <c r="G154" i="4"/>
  <c r="A157" i="4"/>
  <c r="G157" i="4" s="1"/>
  <c r="A158" i="4"/>
  <c r="G158" i="4"/>
  <c r="A159" i="4"/>
  <c r="G159" i="4" s="1"/>
  <c r="H101" i="4"/>
  <c r="H107" i="4"/>
  <c r="H108" i="4"/>
  <c r="H110" i="4"/>
  <c r="H111" i="4"/>
  <c r="H112" i="4"/>
  <c r="H114" i="4"/>
  <c r="H116" i="4"/>
  <c r="H117" i="4"/>
  <c r="H119" i="4"/>
  <c r="H120" i="4"/>
  <c r="H121" i="4"/>
  <c r="H123" i="4"/>
  <c r="H124" i="4"/>
  <c r="H128" i="4"/>
  <c r="H130" i="4"/>
  <c r="H132" i="4"/>
  <c r="H134" i="4"/>
  <c r="H135" i="4"/>
  <c r="H136" i="4"/>
  <c r="H139" i="4"/>
  <c r="H140" i="4"/>
  <c r="H141" i="4"/>
  <c r="H143" i="4"/>
  <c r="H144" i="4"/>
  <c r="H145" i="4"/>
  <c r="H147" i="4"/>
  <c r="H152" i="4"/>
  <c r="H154" i="4"/>
  <c r="H157" i="4"/>
  <c r="H158" i="4"/>
  <c r="I101" i="4"/>
  <c r="I107" i="4" s="1"/>
  <c r="I111" i="4"/>
  <c r="I117" i="4"/>
  <c r="I123" i="4"/>
  <c r="I131" i="4"/>
  <c r="I136" i="4"/>
  <c r="I143" i="4"/>
  <c r="I145" i="4"/>
  <c r="I148" i="4"/>
  <c r="I152" i="4"/>
  <c r="I154" i="4"/>
  <c r="I158" i="4"/>
  <c r="J101" i="4"/>
  <c r="J107" i="4" s="1"/>
  <c r="J110" i="4"/>
  <c r="J111" i="4"/>
  <c r="J116" i="4"/>
  <c r="J117" i="4"/>
  <c r="J121" i="4"/>
  <c r="J123" i="4"/>
  <c r="J130" i="4"/>
  <c r="J131" i="4"/>
  <c r="J135" i="4"/>
  <c r="J136" i="4"/>
  <c r="J141" i="4"/>
  <c r="J143" i="4"/>
  <c r="J145" i="4"/>
  <c r="J146" i="4"/>
  <c r="J152" i="4"/>
  <c r="J153" i="4"/>
  <c r="J154" i="4"/>
  <c r="J158" i="4"/>
  <c r="J159" i="4"/>
  <c r="K101" i="4"/>
  <c r="K119" i="4" s="1"/>
  <c r="K109" i="4"/>
  <c r="K110" i="4"/>
  <c r="K111" i="4"/>
  <c r="K114" i="4"/>
  <c r="K116" i="4"/>
  <c r="K118" i="4"/>
  <c r="K120" i="4"/>
  <c r="Q120" i="4"/>
  <c r="R120" i="4"/>
  <c r="K122" i="4"/>
  <c r="K123" i="4"/>
  <c r="K128" i="4"/>
  <c r="K130" i="4"/>
  <c r="K132" i="4"/>
  <c r="K133" i="4"/>
  <c r="K136" i="4"/>
  <c r="K137" i="4"/>
  <c r="K141" i="4"/>
  <c r="K142" i="4"/>
  <c r="K144" i="4"/>
  <c r="K145" i="4"/>
  <c r="K146" i="4"/>
  <c r="K148" i="4"/>
  <c r="K152" i="4"/>
  <c r="K154" i="4"/>
  <c r="K157" i="4"/>
  <c r="K158" i="4"/>
  <c r="L101" i="4"/>
  <c r="L107" i="4"/>
  <c r="L108" i="4"/>
  <c r="L110" i="4"/>
  <c r="L111" i="4"/>
  <c r="L112" i="4"/>
  <c r="L114" i="4"/>
  <c r="L116" i="4"/>
  <c r="L117" i="4"/>
  <c r="L119" i="4"/>
  <c r="L121" i="4"/>
  <c r="L122" i="4"/>
  <c r="L123" i="4"/>
  <c r="L128" i="4"/>
  <c r="L129" i="4"/>
  <c r="L130" i="4"/>
  <c r="L132" i="4"/>
  <c r="L133" i="4"/>
  <c r="L134" i="4"/>
  <c r="L136" i="4"/>
  <c r="L139" i="4"/>
  <c r="L141" i="4"/>
  <c r="L142" i="4"/>
  <c r="L143" i="4"/>
  <c r="L145" i="4"/>
  <c r="L146" i="4"/>
  <c r="L147" i="4"/>
  <c r="L152" i="4"/>
  <c r="L153" i="4"/>
  <c r="L154" i="4"/>
  <c r="L158" i="4"/>
  <c r="L159" i="4"/>
  <c r="M101" i="4"/>
  <c r="O110" i="4"/>
  <c r="P110" i="4"/>
  <c r="Q110" i="4"/>
  <c r="M116" i="4"/>
  <c r="M123" i="4"/>
  <c r="M131" i="4"/>
  <c r="M136" i="4"/>
  <c r="Q139" i="4"/>
  <c r="R139" i="4"/>
  <c r="M141" i="4"/>
  <c r="N144" i="4"/>
  <c r="O144" i="4"/>
  <c r="R144" i="4"/>
  <c r="M145" i="4"/>
  <c r="M152" i="4"/>
  <c r="M153" i="4"/>
  <c r="M154" i="4"/>
  <c r="M158" i="4"/>
  <c r="M159" i="4"/>
  <c r="N159" i="4"/>
  <c r="P159" i="4"/>
  <c r="Q159" i="4"/>
  <c r="R159" i="4"/>
  <c r="N101" i="4"/>
  <c r="N120" i="4" s="1"/>
  <c r="N111" i="4"/>
  <c r="N112" i="4"/>
  <c r="N117" i="4"/>
  <c r="P117" i="4"/>
  <c r="Q117" i="4"/>
  <c r="R117" i="4"/>
  <c r="N118" i="4"/>
  <c r="O122" i="4"/>
  <c r="P122" i="4"/>
  <c r="R122" i="4"/>
  <c r="Q123" i="4"/>
  <c r="N130" i="4"/>
  <c r="N131" i="4"/>
  <c r="N135" i="4"/>
  <c r="N137" i="4"/>
  <c r="N143" i="4"/>
  <c r="N145" i="4"/>
  <c r="N152" i="4"/>
  <c r="N153" i="4"/>
  <c r="N154" i="4"/>
  <c r="N157" i="4"/>
  <c r="N158" i="4"/>
  <c r="O101" i="4"/>
  <c r="O108" i="4" s="1"/>
  <c r="Q108" i="4"/>
  <c r="O112" i="4"/>
  <c r="O113" i="4"/>
  <c r="O119" i="4"/>
  <c r="O121" i="4"/>
  <c r="Q121" i="4"/>
  <c r="R121" i="4"/>
  <c r="O124" i="4"/>
  <c r="O131" i="4"/>
  <c r="O132" i="4"/>
  <c r="O136" i="4"/>
  <c r="O137" i="4"/>
  <c r="O143" i="4"/>
  <c r="O145" i="4"/>
  <c r="O148" i="4"/>
  <c r="O152" i="4"/>
  <c r="O153" i="4"/>
  <c r="O154" i="4"/>
  <c r="O157" i="4"/>
  <c r="O158" i="4"/>
  <c r="P101" i="4"/>
  <c r="P108" i="4" s="1"/>
  <c r="P109" i="4"/>
  <c r="P112" i="4"/>
  <c r="P113" i="4"/>
  <c r="P116" i="4"/>
  <c r="P118" i="4"/>
  <c r="Q118" i="4"/>
  <c r="P119" i="4"/>
  <c r="P128" i="4"/>
  <c r="P130" i="4"/>
  <c r="P132" i="4"/>
  <c r="Q132" i="4"/>
  <c r="R132" i="4"/>
  <c r="P133" i="4"/>
  <c r="P134" i="4"/>
  <c r="P137" i="4"/>
  <c r="Q137" i="4"/>
  <c r="P140" i="4"/>
  <c r="P142" i="4"/>
  <c r="P143" i="4"/>
  <c r="P145" i="4"/>
  <c r="P147" i="4"/>
  <c r="P148" i="4"/>
  <c r="Q148" i="4"/>
  <c r="P152" i="4"/>
  <c r="P154" i="4"/>
  <c r="P157" i="4"/>
  <c r="P158" i="4"/>
  <c r="Q101" i="4"/>
  <c r="Q107" i="4"/>
  <c r="Q109" i="4"/>
  <c r="R109" i="4"/>
  <c r="Q111" i="4"/>
  <c r="R111" i="4"/>
  <c r="Q112" i="4"/>
  <c r="R112" i="4"/>
  <c r="Q113" i="4"/>
  <c r="Q114" i="4"/>
  <c r="Q119" i="4"/>
  <c r="Q124" i="4"/>
  <c r="Q128" i="4"/>
  <c r="Q130" i="4"/>
  <c r="Q131" i="4"/>
  <c r="Q133" i="4"/>
  <c r="Q134" i="4"/>
  <c r="Q135" i="4"/>
  <c r="Q136" i="4"/>
  <c r="Q140" i="4"/>
  <c r="Q141" i="4"/>
  <c r="Q142" i="4"/>
  <c r="Q143" i="4"/>
  <c r="Q145" i="4"/>
  <c r="Q147" i="4"/>
  <c r="Q152" i="4"/>
  <c r="Q153" i="4"/>
  <c r="Q154" i="4"/>
  <c r="Q157" i="4"/>
  <c r="Q158" i="4"/>
  <c r="R101" i="4"/>
  <c r="R110" i="4" s="1"/>
  <c r="R107" i="4"/>
  <c r="R113" i="4"/>
  <c r="R114" i="4"/>
  <c r="R116" i="4"/>
  <c r="R119" i="4"/>
  <c r="R128" i="4"/>
  <c r="R130" i="4"/>
  <c r="R131" i="4"/>
  <c r="R133" i="4"/>
  <c r="R134" i="4"/>
  <c r="R135" i="4"/>
  <c r="R136" i="4"/>
  <c r="R140" i="4"/>
  <c r="R141" i="4"/>
  <c r="R142" i="4"/>
  <c r="R143" i="4"/>
  <c r="R145" i="4"/>
  <c r="R147" i="4"/>
  <c r="R152" i="4"/>
  <c r="R153" i="4"/>
  <c r="R154" i="4"/>
  <c r="R157" i="4"/>
  <c r="R158" i="4"/>
  <c r="A160" i="4"/>
  <c r="B160" i="4"/>
  <c r="B159" i="4"/>
  <c r="B158" i="4"/>
  <c r="B157" i="4"/>
  <c r="A156" i="4"/>
  <c r="B156" i="4"/>
  <c r="A155" i="4"/>
  <c r="B155" i="4"/>
  <c r="B154" i="4"/>
  <c r="B153" i="4"/>
  <c r="B152" i="4"/>
  <c r="A151" i="4"/>
  <c r="B151" i="4" s="1"/>
  <c r="A150" i="4"/>
  <c r="B150" i="4" s="1"/>
  <c r="A149" i="4"/>
  <c r="B149" i="4" s="1"/>
  <c r="B148" i="4"/>
  <c r="B147" i="4"/>
  <c r="B146" i="4"/>
  <c r="B145" i="4"/>
  <c r="B144" i="4"/>
  <c r="B143" i="4"/>
  <c r="B142" i="4"/>
  <c r="B141" i="4"/>
  <c r="B140" i="4"/>
  <c r="B139" i="4"/>
  <c r="A138" i="4"/>
  <c r="B138" i="4"/>
  <c r="B137" i="4"/>
  <c r="B136" i="4"/>
  <c r="B135" i="4"/>
  <c r="B134" i="4"/>
  <c r="B133" i="4"/>
  <c r="B132" i="4"/>
  <c r="B131" i="4"/>
  <c r="B130" i="4"/>
  <c r="B129" i="4"/>
  <c r="B128" i="4"/>
  <c r="A127" i="4"/>
  <c r="B127" i="4" s="1"/>
  <c r="A126" i="4"/>
  <c r="B126" i="4" s="1"/>
  <c r="A125" i="4"/>
  <c r="B125" i="4" s="1"/>
  <c r="B124" i="4"/>
  <c r="B123" i="4"/>
  <c r="B122" i="4"/>
  <c r="B121" i="4"/>
  <c r="B120" i="4"/>
  <c r="B119" i="4"/>
  <c r="B118" i="4"/>
  <c r="B117" i="4"/>
  <c r="B116" i="4"/>
  <c r="A115" i="4"/>
  <c r="B115" i="4"/>
  <c r="B114" i="4"/>
  <c r="B113" i="4"/>
  <c r="B112" i="4"/>
  <c r="B111" i="4"/>
  <c r="B110" i="4"/>
  <c r="B109" i="4"/>
  <c r="B108" i="4"/>
  <c r="B107" i="4"/>
  <c r="A106" i="4"/>
  <c r="B106" i="4"/>
  <c r="A105" i="4"/>
  <c r="B105" i="4" s="1"/>
  <c r="T9" i="4"/>
  <c r="T104" i="4"/>
  <c r="T103" i="4"/>
  <c r="S103" i="4"/>
  <c r="R8" i="4"/>
  <c r="R103" i="4"/>
  <c r="Q8" i="4"/>
  <c r="Q103" i="4" s="1"/>
  <c r="P8" i="4"/>
  <c r="P103" i="4"/>
  <c r="O8" i="4"/>
  <c r="O103" i="4" s="1"/>
  <c r="N8" i="4"/>
  <c r="N103" i="4"/>
  <c r="M8" i="4"/>
  <c r="M103" i="4" s="1"/>
  <c r="L8" i="4"/>
  <c r="L103" i="4"/>
  <c r="K8" i="4"/>
  <c r="K103" i="4" s="1"/>
  <c r="J8" i="4"/>
  <c r="J103" i="4"/>
  <c r="I8" i="4"/>
  <c r="I103" i="4" s="1"/>
  <c r="H8" i="4"/>
  <c r="H103" i="4"/>
  <c r="G8" i="4"/>
  <c r="G103" i="4" s="1"/>
  <c r="S7" i="4"/>
  <c r="S102" i="4"/>
  <c r="B102" i="4"/>
  <c r="G59" i="4"/>
  <c r="G60" i="4"/>
  <c r="G58" i="4"/>
  <c r="G63" i="4"/>
  <c r="G64" i="4"/>
  <c r="G65" i="4"/>
  <c r="H59" i="4"/>
  <c r="H60" i="4"/>
  <c r="H63" i="4"/>
  <c r="H64" i="4"/>
  <c r="H65" i="4"/>
  <c r="I59" i="4"/>
  <c r="I60" i="4"/>
  <c r="I63" i="4"/>
  <c r="I64" i="4"/>
  <c r="I65" i="4"/>
  <c r="J59" i="4"/>
  <c r="J60" i="4"/>
  <c r="J63" i="4"/>
  <c r="J64" i="4"/>
  <c r="J65" i="4"/>
  <c r="K59" i="4"/>
  <c r="K60" i="4"/>
  <c r="K58" i="4" s="1"/>
  <c r="K63" i="4"/>
  <c r="K64" i="4"/>
  <c r="K65" i="4"/>
  <c r="L59" i="4"/>
  <c r="L60" i="4"/>
  <c r="L63" i="4"/>
  <c r="L64" i="4"/>
  <c r="L65" i="4"/>
  <c r="M59" i="4"/>
  <c r="M60" i="4"/>
  <c r="M63" i="4"/>
  <c r="M64" i="4"/>
  <c r="M65" i="4"/>
  <c r="N59" i="4"/>
  <c r="N60" i="4"/>
  <c r="N63" i="4"/>
  <c r="N64" i="4"/>
  <c r="N65" i="4"/>
  <c r="O59" i="4"/>
  <c r="O60" i="4"/>
  <c r="O63" i="4"/>
  <c r="O64" i="4"/>
  <c r="O65" i="4"/>
  <c r="P59" i="4"/>
  <c r="P60" i="4"/>
  <c r="P63" i="4"/>
  <c r="P64" i="4"/>
  <c r="P65" i="4"/>
  <c r="Q59" i="4"/>
  <c r="Q60" i="4"/>
  <c r="Q63" i="4"/>
  <c r="Q64" i="4"/>
  <c r="Q65" i="4"/>
  <c r="R59" i="4"/>
  <c r="R60" i="4"/>
  <c r="R63" i="4"/>
  <c r="R64" i="4"/>
  <c r="R65" i="4"/>
  <c r="B66" i="4"/>
  <c r="B65" i="4"/>
  <c r="B64" i="4"/>
  <c r="B63" i="4"/>
  <c r="B62" i="4"/>
  <c r="B61" i="4"/>
  <c r="B60" i="4"/>
  <c r="B59" i="4"/>
  <c r="B58" i="4"/>
  <c r="B57" i="4"/>
  <c r="B56" i="4"/>
  <c r="G55" i="4"/>
  <c r="H55" i="4"/>
  <c r="I55" i="4"/>
  <c r="J55" i="4"/>
  <c r="K55" i="4"/>
  <c r="L55" i="4"/>
  <c r="M55" i="4"/>
  <c r="N55" i="4"/>
  <c r="O55" i="4"/>
  <c r="P55" i="4"/>
  <c r="Q55" i="4"/>
  <c r="R55" i="4"/>
  <c r="B55" i="4"/>
  <c r="S54" i="4"/>
  <c r="T54" i="4" s="1"/>
  <c r="B54" i="4"/>
  <c r="S53" i="4"/>
  <c r="T53" i="4" s="1"/>
  <c r="B53" i="4"/>
  <c r="S52" i="4"/>
  <c r="T52" i="4" s="1"/>
  <c r="B52" i="4"/>
  <c r="S51" i="4"/>
  <c r="T51" i="4"/>
  <c r="B51" i="4"/>
  <c r="S50" i="4"/>
  <c r="T50" i="4" s="1"/>
  <c r="B50" i="4"/>
  <c r="S49" i="4"/>
  <c r="T49" i="4" s="1"/>
  <c r="B49" i="4"/>
  <c r="S48" i="4"/>
  <c r="T48" i="4" s="1"/>
  <c r="B48" i="4"/>
  <c r="S47" i="4"/>
  <c r="T47" i="4"/>
  <c r="B47" i="4"/>
  <c r="S46" i="4"/>
  <c r="T46" i="4" s="1"/>
  <c r="B46" i="4"/>
  <c r="S45" i="4"/>
  <c r="T45" i="4" s="1"/>
  <c r="B45" i="4"/>
  <c r="S44" i="4"/>
  <c r="T44" i="4" s="1"/>
  <c r="B44" i="4"/>
  <c r="B43" i="4"/>
  <c r="S42" i="4"/>
  <c r="T42" i="4" s="1"/>
  <c r="B42" i="4"/>
  <c r="S41" i="4"/>
  <c r="T41" i="4" s="1"/>
  <c r="B41" i="4"/>
  <c r="S40" i="4"/>
  <c r="T40" i="4" s="1"/>
  <c r="B40" i="4"/>
  <c r="S39" i="4"/>
  <c r="T39" i="4" s="1"/>
  <c r="B39" i="4"/>
  <c r="S38" i="4"/>
  <c r="T38" i="4" s="1"/>
  <c r="B38" i="4"/>
  <c r="S37" i="4"/>
  <c r="T37" i="4"/>
  <c r="B37" i="4"/>
  <c r="S36" i="4"/>
  <c r="T36" i="4" s="1"/>
  <c r="B36" i="4"/>
  <c r="S35" i="4"/>
  <c r="T35" i="4" s="1"/>
  <c r="B35" i="4"/>
  <c r="S34" i="4"/>
  <c r="T34" i="4" s="1"/>
  <c r="B34" i="4"/>
  <c r="S33" i="4"/>
  <c r="T33" i="4"/>
  <c r="B33" i="4"/>
  <c r="B32" i="4"/>
  <c r="B31" i="4"/>
  <c r="B30" i="4"/>
  <c r="S29" i="4"/>
  <c r="T29" i="4" s="1"/>
  <c r="B29" i="4"/>
  <c r="S28" i="4"/>
  <c r="T28" i="4" s="1"/>
  <c r="B28" i="4"/>
  <c r="S27" i="4"/>
  <c r="T27" i="4"/>
  <c r="B27" i="4"/>
  <c r="S26" i="4"/>
  <c r="T26" i="4" s="1"/>
  <c r="B26" i="4"/>
  <c r="S25" i="4"/>
  <c r="T25" i="4" s="1"/>
  <c r="B25" i="4"/>
  <c r="G24" i="4"/>
  <c r="H24" i="4"/>
  <c r="I24" i="4"/>
  <c r="J24" i="4"/>
  <c r="K24" i="4"/>
  <c r="L24" i="4"/>
  <c r="M24" i="4"/>
  <c r="N24" i="4"/>
  <c r="O24" i="4"/>
  <c r="P24" i="4"/>
  <c r="Q24" i="4"/>
  <c r="R24" i="4"/>
  <c r="B24" i="4"/>
  <c r="G23" i="4"/>
  <c r="H23" i="4"/>
  <c r="I23" i="4"/>
  <c r="J23" i="4"/>
  <c r="K23" i="4"/>
  <c r="L23" i="4"/>
  <c r="M23" i="4"/>
  <c r="N23" i="4"/>
  <c r="O23" i="4"/>
  <c r="P23" i="4"/>
  <c r="Q23" i="4"/>
  <c r="R23" i="4"/>
  <c r="B23" i="4"/>
  <c r="G22" i="4"/>
  <c r="H22" i="4"/>
  <c r="I22" i="4"/>
  <c r="J22" i="4"/>
  <c r="K22" i="4"/>
  <c r="L22" i="4"/>
  <c r="M22" i="4"/>
  <c r="N22" i="4"/>
  <c r="O22" i="4"/>
  <c r="P22" i="4"/>
  <c r="Q22" i="4"/>
  <c r="R22" i="4"/>
  <c r="B22" i="4"/>
  <c r="G21" i="4"/>
  <c r="H21" i="4"/>
  <c r="I21" i="4"/>
  <c r="J21" i="4"/>
  <c r="K21" i="4"/>
  <c r="L21" i="4"/>
  <c r="M21" i="4"/>
  <c r="N21" i="4"/>
  <c r="O21" i="4"/>
  <c r="P21" i="4"/>
  <c r="Q21" i="4"/>
  <c r="R21" i="4"/>
  <c r="B21" i="4"/>
  <c r="S20" i="4"/>
  <c r="T20" i="4" s="1"/>
  <c r="B20" i="4"/>
  <c r="S19" i="4"/>
  <c r="T19" i="4"/>
  <c r="B19" i="4"/>
  <c r="S18" i="4"/>
  <c r="T18" i="4" s="1"/>
  <c r="B18" i="4"/>
  <c r="S17" i="4"/>
  <c r="T17" i="4" s="1"/>
  <c r="B17" i="4"/>
  <c r="S16" i="4"/>
  <c r="T16" i="4" s="1"/>
  <c r="B16" i="4"/>
  <c r="S15" i="4"/>
  <c r="T15" i="4"/>
  <c r="B15" i="4"/>
  <c r="S14" i="4"/>
  <c r="T14" i="4" s="1"/>
  <c r="B14" i="4"/>
  <c r="S13" i="4"/>
  <c r="T13" i="4" s="1"/>
  <c r="B13" i="4"/>
  <c r="S12" i="4"/>
  <c r="T12" i="4" s="1"/>
  <c r="B12" i="4"/>
  <c r="B11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7" i="10"/>
  <c r="G101" i="10"/>
  <c r="A108" i="10"/>
  <c r="A109" i="10"/>
  <c r="A110" i="10"/>
  <c r="A111" i="10"/>
  <c r="A112" i="10"/>
  <c r="A113" i="10"/>
  <c r="A114" i="10"/>
  <c r="A116" i="10"/>
  <c r="A117" i="10"/>
  <c r="A118" i="10"/>
  <c r="A119" i="10"/>
  <c r="B119" i="10" s="1"/>
  <c r="A120" i="10"/>
  <c r="A121" i="10"/>
  <c r="A122" i="10"/>
  <c r="A123" i="10"/>
  <c r="B123" i="10" s="1"/>
  <c r="A124" i="10"/>
  <c r="A128" i="10"/>
  <c r="G128" i="10"/>
  <c r="A129" i="10"/>
  <c r="G129" i="10" s="1"/>
  <c r="A130" i="10"/>
  <c r="G130" i="10"/>
  <c r="A131" i="10"/>
  <c r="G131" i="10" s="1"/>
  <c r="A132" i="10"/>
  <c r="G132" i="10"/>
  <c r="A133" i="10"/>
  <c r="G133" i="10" s="1"/>
  <c r="A134" i="10"/>
  <c r="G134" i="10"/>
  <c r="A135" i="10"/>
  <c r="G135" i="10" s="1"/>
  <c r="A136" i="10"/>
  <c r="G136" i="10"/>
  <c r="A137" i="10"/>
  <c r="G137" i="10" s="1"/>
  <c r="A139" i="10"/>
  <c r="G139" i="10"/>
  <c r="A140" i="10"/>
  <c r="G140" i="10" s="1"/>
  <c r="J140" i="10"/>
  <c r="A141" i="10"/>
  <c r="J141" i="10" s="1"/>
  <c r="A142" i="10"/>
  <c r="A143" i="10"/>
  <c r="A144" i="10"/>
  <c r="K144" i="10" s="1"/>
  <c r="A145" i="10"/>
  <c r="K145" i="10" s="1"/>
  <c r="G145" i="10"/>
  <c r="A146" i="10"/>
  <c r="A147" i="10"/>
  <c r="G147" i="10" s="1"/>
  <c r="A148" i="10"/>
  <c r="A152" i="10"/>
  <c r="A153" i="10"/>
  <c r="A154" i="10"/>
  <c r="G154" i="10" s="1"/>
  <c r="A157" i="10"/>
  <c r="A158" i="10"/>
  <c r="G158" i="10"/>
  <c r="A159" i="10"/>
  <c r="H101" i="10"/>
  <c r="H131" i="10"/>
  <c r="H132" i="10"/>
  <c r="H135" i="10"/>
  <c r="H137" i="10"/>
  <c r="H142" i="10"/>
  <c r="H143" i="10"/>
  <c r="H145" i="10"/>
  <c r="H147" i="10"/>
  <c r="H152" i="10"/>
  <c r="H153" i="10"/>
  <c r="H158" i="10"/>
  <c r="H159" i="10"/>
  <c r="I101" i="10"/>
  <c r="I130" i="10" s="1"/>
  <c r="I133" i="10"/>
  <c r="I135" i="10"/>
  <c r="I143" i="10"/>
  <c r="I145" i="10"/>
  <c r="I152" i="10"/>
  <c r="I158" i="10"/>
  <c r="J101" i="10"/>
  <c r="J128" i="10"/>
  <c r="J131" i="10"/>
  <c r="J132" i="10"/>
  <c r="J133" i="10"/>
  <c r="J136" i="10"/>
  <c r="J137" i="10"/>
  <c r="J145" i="10"/>
  <c r="J146" i="10"/>
  <c r="J152" i="10"/>
  <c r="J153" i="10"/>
  <c r="J154" i="10"/>
  <c r="J158" i="10"/>
  <c r="J159" i="10"/>
  <c r="K101" i="10"/>
  <c r="K129" i="10"/>
  <c r="K131" i="10"/>
  <c r="K133" i="10"/>
  <c r="P133" i="10"/>
  <c r="Q133" i="10"/>
  <c r="K134" i="10"/>
  <c r="K136" i="10"/>
  <c r="K139" i="10"/>
  <c r="K142" i="10"/>
  <c r="K143" i="10"/>
  <c r="K146" i="10"/>
  <c r="K147" i="10"/>
  <c r="K153" i="10"/>
  <c r="K158" i="10"/>
  <c r="L101" i="10"/>
  <c r="L129" i="10" s="1"/>
  <c r="L135" i="10"/>
  <c r="L144" i="10"/>
  <c r="L145" i="10"/>
  <c r="L152" i="10"/>
  <c r="L153" i="10"/>
  <c r="L158" i="10"/>
  <c r="M101" i="10"/>
  <c r="M130" i="10" s="1"/>
  <c r="M128" i="10"/>
  <c r="M129" i="10"/>
  <c r="M131" i="10"/>
  <c r="M132" i="10"/>
  <c r="M134" i="10"/>
  <c r="M136" i="10"/>
  <c r="M137" i="10"/>
  <c r="M139" i="10"/>
  <c r="M142" i="10"/>
  <c r="M143" i="10"/>
  <c r="P144" i="10"/>
  <c r="M145" i="10"/>
  <c r="M147" i="10"/>
  <c r="M148" i="10"/>
  <c r="Q148" i="10"/>
  <c r="M152" i="10"/>
  <c r="M153" i="10"/>
  <c r="M157" i="10"/>
  <c r="O157" i="10"/>
  <c r="Q157" i="10"/>
  <c r="R157" i="10"/>
  <c r="M158" i="10"/>
  <c r="M159" i="10"/>
  <c r="N101" i="10"/>
  <c r="N131" i="10"/>
  <c r="N136" i="10"/>
  <c r="N141" i="10"/>
  <c r="N145" i="10"/>
  <c r="N152" i="10"/>
  <c r="N153" i="10"/>
  <c r="N154" i="10"/>
  <c r="Q154" i="10"/>
  <c r="R154" i="10"/>
  <c r="N158" i="10"/>
  <c r="O101" i="10"/>
  <c r="O129" i="10" s="1"/>
  <c r="O134" i="10"/>
  <c r="O141" i="10"/>
  <c r="Q142" i="10"/>
  <c r="O145" i="10"/>
  <c r="O152" i="10"/>
  <c r="O153" i="10"/>
  <c r="O158" i="10"/>
  <c r="P101" i="10"/>
  <c r="P128" i="10"/>
  <c r="P129" i="10"/>
  <c r="P131" i="10"/>
  <c r="P132" i="10"/>
  <c r="P134" i="10"/>
  <c r="P136" i="10"/>
  <c r="P137" i="10"/>
  <c r="P139" i="10"/>
  <c r="P143" i="10"/>
  <c r="P145" i="10"/>
  <c r="P146" i="10"/>
  <c r="P152" i="10"/>
  <c r="P153" i="10"/>
  <c r="P158" i="10"/>
  <c r="P159" i="10"/>
  <c r="Q101" i="10"/>
  <c r="Q128" i="10"/>
  <c r="Q130" i="10"/>
  <c r="Q131" i="10"/>
  <c r="Q132" i="10"/>
  <c r="Q135" i="10"/>
  <c r="Q136" i="10"/>
  <c r="Q137" i="10"/>
  <c r="Q143" i="10"/>
  <c r="Q145" i="10"/>
  <c r="Q147" i="10"/>
  <c r="Q152" i="10"/>
  <c r="Q153" i="10"/>
  <c r="Q151" i="10" s="1"/>
  <c r="Q158" i="10"/>
  <c r="Q159" i="10"/>
  <c r="R101" i="10"/>
  <c r="R148" i="10" s="1"/>
  <c r="R134" i="10"/>
  <c r="R141" i="10"/>
  <c r="R145" i="10"/>
  <c r="R152" i="10"/>
  <c r="R153" i="10"/>
  <c r="R158" i="10"/>
  <c r="A160" i="10"/>
  <c r="B160" i="10"/>
  <c r="B159" i="10"/>
  <c r="B158" i="10"/>
  <c r="B157" i="10"/>
  <c r="A156" i="10"/>
  <c r="B156" i="10" s="1"/>
  <c r="A155" i="10"/>
  <c r="B155" i="10"/>
  <c r="B154" i="10"/>
  <c r="B153" i="10"/>
  <c r="A151" i="10"/>
  <c r="B151" i="10" s="1"/>
  <c r="A150" i="10"/>
  <c r="B150" i="10" s="1"/>
  <c r="A149" i="10"/>
  <c r="B149" i="10"/>
  <c r="B148" i="10"/>
  <c r="B146" i="10"/>
  <c r="B145" i="10"/>
  <c r="B144" i="10"/>
  <c r="B142" i="10"/>
  <c r="B141" i="10"/>
  <c r="B140" i="10"/>
  <c r="B139" i="10"/>
  <c r="A138" i="10"/>
  <c r="B138" i="10"/>
  <c r="B137" i="10"/>
  <c r="B136" i="10"/>
  <c r="B135" i="10"/>
  <c r="B134" i="10"/>
  <c r="B133" i="10"/>
  <c r="B132" i="10"/>
  <c r="B131" i="10"/>
  <c r="B130" i="10"/>
  <c r="B129" i="10"/>
  <c r="B128" i="10"/>
  <c r="A127" i="10"/>
  <c r="B127" i="10"/>
  <c r="A126" i="10"/>
  <c r="B126" i="10" s="1"/>
  <c r="A125" i="10"/>
  <c r="B125" i="10" s="1"/>
  <c r="B124" i="10"/>
  <c r="B122" i="10"/>
  <c r="B121" i="10"/>
  <c r="B120" i="10"/>
  <c r="B118" i="10"/>
  <c r="B117" i="10"/>
  <c r="B116" i="10"/>
  <c r="A115" i="10"/>
  <c r="B115" i="10" s="1"/>
  <c r="B114" i="10"/>
  <c r="B113" i="10"/>
  <c r="B112" i="10"/>
  <c r="B111" i="10"/>
  <c r="B110" i="10"/>
  <c r="B109" i="10"/>
  <c r="B108" i="10"/>
  <c r="B107" i="10"/>
  <c r="A106" i="10"/>
  <c r="B106" i="10"/>
  <c r="A105" i="10"/>
  <c r="B105" i="10" s="1"/>
  <c r="T9" i="10"/>
  <c r="T104" i="10"/>
  <c r="T103" i="10"/>
  <c r="S103" i="10"/>
  <c r="R8" i="10"/>
  <c r="R103" i="10"/>
  <c r="Q8" i="10"/>
  <c r="Q103" i="10" s="1"/>
  <c r="P8" i="10"/>
  <c r="P103" i="10"/>
  <c r="O8" i="10"/>
  <c r="O103" i="10" s="1"/>
  <c r="N8" i="10"/>
  <c r="N103" i="10"/>
  <c r="M8" i="10"/>
  <c r="M103" i="10" s="1"/>
  <c r="L8" i="10"/>
  <c r="L103" i="10"/>
  <c r="K8" i="10"/>
  <c r="K103" i="10" s="1"/>
  <c r="J8" i="10"/>
  <c r="J103" i="10"/>
  <c r="I8" i="10"/>
  <c r="I103" i="10" s="1"/>
  <c r="H8" i="10"/>
  <c r="H103" i="10"/>
  <c r="G8" i="10"/>
  <c r="G103" i="10" s="1"/>
  <c r="T102" i="10"/>
  <c r="S7" i="10"/>
  <c r="S102" i="10"/>
  <c r="B102" i="10"/>
  <c r="G12" i="10"/>
  <c r="G13" i="10"/>
  <c r="G14" i="10"/>
  <c r="G15" i="10"/>
  <c r="S15" i="10" s="1"/>
  <c r="T15" i="10" s="1"/>
  <c r="G16" i="10"/>
  <c r="G17" i="10"/>
  <c r="G18" i="10"/>
  <c r="G19" i="10"/>
  <c r="G20" i="10"/>
  <c r="G25" i="10"/>
  <c r="G26" i="10"/>
  <c r="G27" i="10"/>
  <c r="S27" i="10" s="1"/>
  <c r="T27" i="10" s="1"/>
  <c r="G28" i="10"/>
  <c r="G29" i="10"/>
  <c r="G33" i="10"/>
  <c r="G34" i="10"/>
  <c r="S34" i="10" s="1"/>
  <c r="T34" i="10" s="1"/>
  <c r="G35" i="10"/>
  <c r="G36" i="10"/>
  <c r="G37" i="10"/>
  <c r="G38" i="10"/>
  <c r="G39" i="10"/>
  <c r="G40" i="10"/>
  <c r="G41" i="10"/>
  <c r="G42" i="10"/>
  <c r="G44" i="10"/>
  <c r="G45" i="10"/>
  <c r="G46" i="10"/>
  <c r="G47" i="10"/>
  <c r="S47" i="10" s="1"/>
  <c r="T47" i="10" s="1"/>
  <c r="G48" i="10"/>
  <c r="G49" i="10"/>
  <c r="G51" i="10"/>
  <c r="G52" i="10"/>
  <c r="G53" i="10"/>
  <c r="G54" i="10"/>
  <c r="G59" i="10"/>
  <c r="H59" i="10"/>
  <c r="H58" i="10" s="1"/>
  <c r="H60" i="10"/>
  <c r="I59" i="10"/>
  <c r="I58" i="10" s="1"/>
  <c r="J59" i="10"/>
  <c r="K59" i="10"/>
  <c r="L59" i="10"/>
  <c r="M59" i="10"/>
  <c r="N59" i="10"/>
  <c r="O59" i="10"/>
  <c r="P59" i="10"/>
  <c r="Q59" i="10"/>
  <c r="R59" i="10"/>
  <c r="G60" i="10"/>
  <c r="G63" i="10"/>
  <c r="G64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0" i="10"/>
  <c r="H25" i="10"/>
  <c r="H26" i="10"/>
  <c r="H27" i="10"/>
  <c r="I27" i="10"/>
  <c r="J27" i="10"/>
  <c r="K27" i="10"/>
  <c r="L27" i="10"/>
  <c r="O27" i="10"/>
  <c r="P27" i="10"/>
  <c r="Q27" i="10"/>
  <c r="R27" i="10"/>
  <c r="K27" i="11"/>
  <c r="H28" i="10"/>
  <c r="H29" i="10"/>
  <c r="H33" i="10"/>
  <c r="H34" i="10"/>
  <c r="H35" i="10"/>
  <c r="H37" i="10"/>
  <c r="H38" i="10"/>
  <c r="H39" i="10"/>
  <c r="H40" i="10"/>
  <c r="H41" i="10"/>
  <c r="H42" i="10"/>
  <c r="H44" i="10"/>
  <c r="H45" i="10"/>
  <c r="H46" i="10"/>
  <c r="H47" i="10"/>
  <c r="I47" i="10"/>
  <c r="J47" i="10"/>
  <c r="K47" i="10"/>
  <c r="L47" i="10"/>
  <c r="O47" i="10"/>
  <c r="P47" i="10"/>
  <c r="Q47" i="10"/>
  <c r="R47" i="10"/>
  <c r="H48" i="10"/>
  <c r="H49" i="10"/>
  <c r="H51" i="10"/>
  <c r="I51" i="10"/>
  <c r="J51" i="10"/>
  <c r="K51" i="10"/>
  <c r="L51" i="10"/>
  <c r="O51" i="10"/>
  <c r="P51" i="10"/>
  <c r="Q51" i="10"/>
  <c r="R51" i="10"/>
  <c r="H52" i="10"/>
  <c r="H53" i="10"/>
  <c r="H54" i="10"/>
  <c r="H63" i="10"/>
  <c r="H64" i="10"/>
  <c r="I12" i="10"/>
  <c r="I13" i="10"/>
  <c r="I14" i="10"/>
  <c r="I16" i="10"/>
  <c r="I17" i="10"/>
  <c r="I18" i="10"/>
  <c r="I19" i="10"/>
  <c r="I20" i="10"/>
  <c r="I25" i="10"/>
  <c r="I26" i="10"/>
  <c r="I28" i="10"/>
  <c r="I29" i="10"/>
  <c r="I33" i="10"/>
  <c r="I34" i="10"/>
  <c r="I35" i="10"/>
  <c r="I38" i="10"/>
  <c r="I39" i="10"/>
  <c r="I40" i="10"/>
  <c r="I41" i="10"/>
  <c r="I42" i="10"/>
  <c r="I44" i="10"/>
  <c r="I45" i="10"/>
  <c r="I46" i="10"/>
  <c r="I48" i="10"/>
  <c r="I49" i="10"/>
  <c r="I52" i="10"/>
  <c r="I53" i="10"/>
  <c r="I54" i="10"/>
  <c r="I60" i="10"/>
  <c r="I63" i="10"/>
  <c r="I64" i="10"/>
  <c r="J12" i="10"/>
  <c r="J13" i="10"/>
  <c r="J14" i="10"/>
  <c r="J16" i="10"/>
  <c r="J17" i="10"/>
  <c r="J18" i="10"/>
  <c r="J19" i="10"/>
  <c r="J20" i="10"/>
  <c r="J25" i="10"/>
  <c r="J26" i="10"/>
  <c r="J28" i="10"/>
  <c r="J29" i="10"/>
  <c r="J33" i="10"/>
  <c r="J34" i="10"/>
  <c r="J35" i="10"/>
  <c r="J37" i="10"/>
  <c r="J38" i="10"/>
  <c r="J39" i="10"/>
  <c r="J40" i="10"/>
  <c r="J41" i="10"/>
  <c r="J42" i="10"/>
  <c r="J44" i="10"/>
  <c r="J45" i="10"/>
  <c r="J46" i="10"/>
  <c r="J48" i="10"/>
  <c r="J49" i="10"/>
  <c r="J52" i="10"/>
  <c r="J53" i="10"/>
  <c r="J54" i="10"/>
  <c r="J60" i="10"/>
  <c r="J63" i="10"/>
  <c r="J64" i="10"/>
  <c r="K12" i="10"/>
  <c r="K13" i="10"/>
  <c r="K14" i="10"/>
  <c r="K16" i="10"/>
  <c r="K17" i="10"/>
  <c r="K18" i="10"/>
  <c r="K19" i="10"/>
  <c r="K20" i="10"/>
  <c r="K25" i="10"/>
  <c r="K26" i="10"/>
  <c r="K28" i="10"/>
  <c r="K29" i="10"/>
  <c r="K33" i="10"/>
  <c r="K34" i="10"/>
  <c r="K35" i="10"/>
  <c r="K37" i="10"/>
  <c r="K38" i="10"/>
  <c r="K39" i="10"/>
  <c r="K40" i="10"/>
  <c r="K41" i="10"/>
  <c r="K42" i="10"/>
  <c r="K44" i="10"/>
  <c r="K45" i="10"/>
  <c r="K46" i="10"/>
  <c r="K48" i="10"/>
  <c r="K49" i="10"/>
  <c r="K52" i="10"/>
  <c r="K53" i="10"/>
  <c r="K54" i="10"/>
  <c r="K60" i="10"/>
  <c r="K58" i="10"/>
  <c r="K63" i="10"/>
  <c r="K64" i="10"/>
  <c r="L12" i="10"/>
  <c r="L13" i="10"/>
  <c r="L14" i="10"/>
  <c r="L16" i="10"/>
  <c r="L17" i="10"/>
  <c r="L18" i="10"/>
  <c r="L19" i="10"/>
  <c r="L20" i="10"/>
  <c r="L25" i="10"/>
  <c r="L26" i="10"/>
  <c r="L28" i="10"/>
  <c r="L29" i="10"/>
  <c r="L33" i="10"/>
  <c r="L34" i="10"/>
  <c r="L35" i="10"/>
  <c r="L37" i="10"/>
  <c r="L38" i="10"/>
  <c r="L39" i="10"/>
  <c r="L40" i="10"/>
  <c r="L41" i="10"/>
  <c r="L42" i="10"/>
  <c r="L44" i="10"/>
  <c r="L45" i="10"/>
  <c r="L46" i="10"/>
  <c r="L48" i="10"/>
  <c r="L49" i="10"/>
  <c r="L52" i="10"/>
  <c r="L53" i="10"/>
  <c r="L54" i="10"/>
  <c r="L60" i="10"/>
  <c r="L63" i="10"/>
  <c r="L64" i="10"/>
  <c r="M60" i="10"/>
  <c r="M63" i="10"/>
  <c r="M64" i="10"/>
  <c r="N64" i="10"/>
  <c r="O64" i="10"/>
  <c r="P64" i="10"/>
  <c r="N65" i="11" s="1"/>
  <c r="P65" i="11" s="1"/>
  <c r="N60" i="10"/>
  <c r="N63" i="10"/>
  <c r="O63" i="10"/>
  <c r="P63" i="10"/>
  <c r="N64" i="11"/>
  <c r="S64" i="11" s="1"/>
  <c r="R6" i="11"/>
  <c r="R64" i="11"/>
  <c r="O12" i="10"/>
  <c r="O13" i="10"/>
  <c r="P13" i="10"/>
  <c r="N13" i="11" s="1"/>
  <c r="Q13" i="10"/>
  <c r="R13" i="10"/>
  <c r="O14" i="10"/>
  <c r="O16" i="10"/>
  <c r="O17" i="10"/>
  <c r="P17" i="10"/>
  <c r="Q17" i="10"/>
  <c r="R17" i="10"/>
  <c r="O18" i="10"/>
  <c r="O19" i="10"/>
  <c r="O20" i="10"/>
  <c r="O25" i="10"/>
  <c r="P25" i="10"/>
  <c r="Q25" i="10"/>
  <c r="R25" i="10"/>
  <c r="O26" i="10"/>
  <c r="O28" i="10"/>
  <c r="O29" i="10"/>
  <c r="P29" i="10"/>
  <c r="N29" i="11" s="1"/>
  <c r="Q29" i="10"/>
  <c r="R29" i="10"/>
  <c r="O33" i="10"/>
  <c r="O34" i="10"/>
  <c r="O35" i="10"/>
  <c r="P36" i="10"/>
  <c r="Q36" i="10"/>
  <c r="R36" i="10"/>
  <c r="O37" i="10"/>
  <c r="O38" i="10"/>
  <c r="O39" i="10"/>
  <c r="O40" i="10"/>
  <c r="P40" i="10"/>
  <c r="Q40" i="10"/>
  <c r="R40" i="10"/>
  <c r="O41" i="10"/>
  <c r="O42" i="10"/>
  <c r="O44" i="10"/>
  <c r="O45" i="10"/>
  <c r="P45" i="10"/>
  <c r="Q45" i="10"/>
  <c r="R45" i="10"/>
  <c r="O46" i="10"/>
  <c r="O48" i="10"/>
  <c r="O49" i="10"/>
  <c r="O52" i="10"/>
  <c r="O53" i="10"/>
  <c r="G53" i="11" s="1"/>
  <c r="L53" i="11" s="1"/>
  <c r="O54" i="10"/>
  <c r="O60" i="10"/>
  <c r="P12" i="10"/>
  <c r="P14" i="10"/>
  <c r="N14" i="11" s="1"/>
  <c r="P16" i="10"/>
  <c r="P18" i="10"/>
  <c r="P19" i="10"/>
  <c r="P20" i="10"/>
  <c r="P26" i="10"/>
  <c r="P28" i="10"/>
  <c r="Q28" i="10"/>
  <c r="R28" i="10"/>
  <c r="P33" i="10"/>
  <c r="P34" i="10"/>
  <c r="P35" i="10"/>
  <c r="Q35" i="10"/>
  <c r="R35" i="10"/>
  <c r="P37" i="10"/>
  <c r="P38" i="10"/>
  <c r="P39" i="10"/>
  <c r="Q39" i="10"/>
  <c r="R39" i="10"/>
  <c r="P41" i="10"/>
  <c r="P42" i="10"/>
  <c r="P44" i="10"/>
  <c r="Q44" i="10"/>
  <c r="R44" i="10"/>
  <c r="P46" i="10"/>
  <c r="P48" i="10"/>
  <c r="Q48" i="10"/>
  <c r="R48" i="10"/>
  <c r="P49" i="10"/>
  <c r="P50" i="10"/>
  <c r="P52" i="10"/>
  <c r="N52" i="11" s="1"/>
  <c r="P53" i="10"/>
  <c r="N53" i="11" s="1"/>
  <c r="P54" i="10"/>
  <c r="N54" i="11" s="1"/>
  <c r="Q54" i="10"/>
  <c r="R54" i="10"/>
  <c r="P60" i="10"/>
  <c r="Q12" i="10"/>
  <c r="Q14" i="10"/>
  <c r="Q16" i="10"/>
  <c r="Q18" i="10"/>
  <c r="Q19" i="10"/>
  <c r="R19" i="10"/>
  <c r="Q20" i="10"/>
  <c r="Q26" i="10"/>
  <c r="Q33" i="10"/>
  <c r="G33" i="11" s="1"/>
  <c r="Q34" i="10"/>
  <c r="Q37" i="10"/>
  <c r="Q38" i="10"/>
  <c r="Q41" i="10"/>
  <c r="Q42" i="10"/>
  <c r="Q46" i="10"/>
  <c r="Q49" i="10"/>
  <c r="Q50" i="10"/>
  <c r="Q52" i="10"/>
  <c r="Q53" i="10"/>
  <c r="Q60" i="10"/>
  <c r="Q63" i="10"/>
  <c r="R63" i="10"/>
  <c r="Q64" i="10"/>
  <c r="R12" i="10"/>
  <c r="R14" i="10"/>
  <c r="K14" i="11"/>
  <c r="R16" i="10"/>
  <c r="S16" i="10" s="1"/>
  <c r="T16" i="10" s="1"/>
  <c r="R18" i="10"/>
  <c r="R20" i="10"/>
  <c r="R26" i="10"/>
  <c r="R33" i="10"/>
  <c r="R34" i="10"/>
  <c r="R37" i="10"/>
  <c r="R38" i="10"/>
  <c r="R41" i="10"/>
  <c r="R42" i="10"/>
  <c r="R46" i="10"/>
  <c r="S46" i="10" s="1"/>
  <c r="T46" i="10" s="1"/>
  <c r="R49" i="10"/>
  <c r="R50" i="10"/>
  <c r="K50" i="11"/>
  <c r="R52" i="10"/>
  <c r="R53" i="10"/>
  <c r="R60" i="10"/>
  <c r="S60" i="10" s="1"/>
  <c r="T60" i="10" s="1"/>
  <c r="R64" i="10"/>
  <c r="B66" i="10"/>
  <c r="B65" i="10"/>
  <c r="B64" i="10"/>
  <c r="B63" i="10"/>
  <c r="B62" i="10"/>
  <c r="B61" i="10"/>
  <c r="B60" i="10"/>
  <c r="B59" i="10"/>
  <c r="B58" i="10"/>
  <c r="B57" i="10"/>
  <c r="B56" i="10"/>
  <c r="G55" i="10"/>
  <c r="H55" i="10"/>
  <c r="I55" i="10"/>
  <c r="J55" i="10"/>
  <c r="K55" i="10"/>
  <c r="L55" i="10"/>
  <c r="M55" i="10"/>
  <c r="N55" i="10"/>
  <c r="O55" i="10"/>
  <c r="P55" i="10"/>
  <c r="N55" i="11" s="1"/>
  <c r="P55" i="11" s="1"/>
  <c r="Q55" i="10"/>
  <c r="R55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G24" i="10"/>
  <c r="H24" i="10"/>
  <c r="I24" i="10"/>
  <c r="J24" i="10"/>
  <c r="K24" i="10"/>
  <c r="L24" i="10"/>
  <c r="M24" i="10"/>
  <c r="N24" i="10"/>
  <c r="G24" i="11" s="1"/>
  <c r="O24" i="10"/>
  <c r="P24" i="10"/>
  <c r="N24" i="11"/>
  <c r="S24" i="11" s="1"/>
  <c r="R24" i="11"/>
  <c r="Q24" i="10"/>
  <c r="R24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N22" i="11"/>
  <c r="S22" i="11" s="1"/>
  <c r="R22" i="11"/>
  <c r="T22" i="11" s="1"/>
  <c r="Q22" i="10"/>
  <c r="R22" i="10"/>
  <c r="B22" i="10"/>
  <c r="G21" i="10"/>
  <c r="H21" i="10"/>
  <c r="I21" i="10"/>
  <c r="J21" i="10"/>
  <c r="K21" i="10"/>
  <c r="L21" i="10"/>
  <c r="M21" i="10"/>
  <c r="N21" i="10"/>
  <c r="G21" i="11" s="1"/>
  <c r="O21" i="10"/>
  <c r="P21" i="10"/>
  <c r="N21" i="11"/>
  <c r="Q21" i="10"/>
  <c r="R21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P8" i="3"/>
  <c r="S8" i="3"/>
  <c r="H8" i="3"/>
  <c r="O8" i="3" s="1"/>
  <c r="G8" i="3"/>
  <c r="N8" i="3"/>
  <c r="L8" i="3"/>
  <c r="N7" i="3"/>
  <c r="R6" i="3"/>
  <c r="N6" i="3"/>
  <c r="O6" i="3" s="1"/>
  <c r="E4" i="3"/>
  <c r="E3" i="3"/>
  <c r="E2" i="3"/>
  <c r="R66" i="11"/>
  <c r="O6" i="11"/>
  <c r="O51" i="11"/>
  <c r="Q51" i="11" s="1"/>
  <c r="B67" i="11"/>
  <c r="N66" i="11"/>
  <c r="O66" i="11"/>
  <c r="K66" i="11"/>
  <c r="B66" i="11"/>
  <c r="R65" i="11"/>
  <c r="K65" i="11"/>
  <c r="B65" i="11"/>
  <c r="K64" i="11"/>
  <c r="B64" i="11"/>
  <c r="B63" i="11"/>
  <c r="B62" i="11"/>
  <c r="B54" i="11"/>
  <c r="B61" i="11"/>
  <c r="N60" i="11"/>
  <c r="R60" i="11"/>
  <c r="T60" i="11" s="1"/>
  <c r="K60" i="11"/>
  <c r="B60" i="11"/>
  <c r="N59" i="11"/>
  <c r="R59" i="11"/>
  <c r="T59" i="11" s="1"/>
  <c r="K59" i="11"/>
  <c r="B59" i="11"/>
  <c r="B58" i="11"/>
  <c r="B57" i="11"/>
  <c r="B56" i="11"/>
  <c r="K55" i="11"/>
  <c r="B55" i="11"/>
  <c r="K54" i="11"/>
  <c r="R53" i="11"/>
  <c r="T53" i="11" s="1"/>
  <c r="K53" i="11"/>
  <c r="B53" i="11"/>
  <c r="K52" i="11"/>
  <c r="B52" i="11"/>
  <c r="N51" i="11"/>
  <c r="R51" i="11"/>
  <c r="K51" i="11"/>
  <c r="B51" i="11"/>
  <c r="R50" i="11"/>
  <c r="B50" i="11"/>
  <c r="N49" i="11"/>
  <c r="R49" i="11"/>
  <c r="K49" i="11"/>
  <c r="B49" i="11"/>
  <c r="N48" i="11"/>
  <c r="O48" i="11"/>
  <c r="Q48" i="11" s="1"/>
  <c r="K48" i="11"/>
  <c r="B48" i="11"/>
  <c r="N47" i="11"/>
  <c r="R47" i="11"/>
  <c r="K47" i="11"/>
  <c r="B47" i="11"/>
  <c r="N46" i="11"/>
  <c r="R46" i="11"/>
  <c r="K46" i="11"/>
  <c r="B46" i="11"/>
  <c r="N45" i="11"/>
  <c r="R45" i="11"/>
  <c r="K45" i="11"/>
  <c r="B45" i="11"/>
  <c r="N44" i="11"/>
  <c r="Q44" i="11" s="1"/>
  <c r="R44" i="11"/>
  <c r="O44" i="11"/>
  <c r="K44" i="11"/>
  <c r="B44" i="11"/>
  <c r="B43" i="11"/>
  <c r="N42" i="11"/>
  <c r="R42" i="11"/>
  <c r="T42" i="11" s="1"/>
  <c r="K42" i="11"/>
  <c r="B42" i="11"/>
  <c r="N41" i="11"/>
  <c r="R41" i="11"/>
  <c r="O41" i="11"/>
  <c r="P41" i="11" s="1"/>
  <c r="K41" i="11"/>
  <c r="B41" i="11"/>
  <c r="N40" i="11"/>
  <c r="R40" i="11"/>
  <c r="K40" i="11"/>
  <c r="B40" i="11"/>
  <c r="R39" i="11"/>
  <c r="O39" i="11"/>
  <c r="K39" i="11"/>
  <c r="B39" i="11"/>
  <c r="N38" i="11"/>
  <c r="R38" i="11"/>
  <c r="O38" i="11"/>
  <c r="K38" i="11"/>
  <c r="B38" i="11"/>
  <c r="N37" i="11"/>
  <c r="S37" i="11" s="1"/>
  <c r="R37" i="11"/>
  <c r="O37" i="11"/>
  <c r="K37" i="11"/>
  <c r="B37" i="11"/>
  <c r="N36" i="11"/>
  <c r="Q36" i="11" s="1"/>
  <c r="R36" i="11"/>
  <c r="O36" i="11"/>
  <c r="K36" i="11"/>
  <c r="B36" i="11"/>
  <c r="N35" i="11"/>
  <c r="R35" i="11"/>
  <c r="S35" i="11" s="1"/>
  <c r="K35" i="11"/>
  <c r="B35" i="11"/>
  <c r="N34" i="11"/>
  <c r="R34" i="11"/>
  <c r="O34" i="11"/>
  <c r="P34" i="11" s="1"/>
  <c r="K34" i="11"/>
  <c r="B34" i="11"/>
  <c r="N33" i="11"/>
  <c r="R33" i="11"/>
  <c r="O33" i="11"/>
  <c r="P33" i="11" s="1"/>
  <c r="K33" i="11"/>
  <c r="B33" i="11"/>
  <c r="O32" i="4"/>
  <c r="P32" i="4"/>
  <c r="R32" i="11"/>
  <c r="B32" i="11"/>
  <c r="B31" i="11"/>
  <c r="B30" i="11"/>
  <c r="R29" i="11"/>
  <c r="K29" i="11"/>
  <c r="B29" i="11"/>
  <c r="N28" i="11"/>
  <c r="S28" i="11" s="1"/>
  <c r="R28" i="11"/>
  <c r="K28" i="11"/>
  <c r="B28" i="11"/>
  <c r="N27" i="11"/>
  <c r="R27" i="11"/>
  <c r="S27" i="11" s="1"/>
  <c r="B27" i="11"/>
  <c r="N26" i="11"/>
  <c r="R26" i="11"/>
  <c r="K26" i="11"/>
  <c r="B26" i="11"/>
  <c r="N25" i="11"/>
  <c r="S25" i="11" s="1"/>
  <c r="R25" i="11"/>
  <c r="K25" i="11"/>
  <c r="B25" i="11"/>
  <c r="K24" i="11"/>
  <c r="B24" i="11"/>
  <c r="N23" i="11"/>
  <c r="R23" i="11"/>
  <c r="S23" i="11" s="1"/>
  <c r="K23" i="11"/>
  <c r="B23" i="11"/>
  <c r="K22" i="11"/>
  <c r="B22" i="11"/>
  <c r="R21" i="11"/>
  <c r="K21" i="11"/>
  <c r="B21" i="11"/>
  <c r="N20" i="11"/>
  <c r="R20" i="11"/>
  <c r="T20" i="11" s="1"/>
  <c r="K20" i="11"/>
  <c r="B20" i="11"/>
  <c r="N19" i="11"/>
  <c r="S19" i="11" s="1"/>
  <c r="R19" i="11"/>
  <c r="G19" i="11"/>
  <c r="K19" i="11"/>
  <c r="B19" i="11"/>
  <c r="N18" i="11"/>
  <c r="T18" i="11" s="1"/>
  <c r="R18" i="11"/>
  <c r="K18" i="11"/>
  <c r="B18" i="11"/>
  <c r="N17" i="11"/>
  <c r="S17" i="11" s="1"/>
  <c r="R17" i="11"/>
  <c r="K17" i="11"/>
  <c r="B17" i="11"/>
  <c r="N16" i="11"/>
  <c r="R16" i="11"/>
  <c r="K16" i="11"/>
  <c r="B16" i="11"/>
  <c r="N15" i="11"/>
  <c r="T15" i="11" s="1"/>
  <c r="R15" i="11"/>
  <c r="K15" i="11"/>
  <c r="B15" i="11"/>
  <c r="R14" i="11"/>
  <c r="T14" i="11" s="1"/>
  <c r="B14" i="11"/>
  <c r="R13" i="11"/>
  <c r="K13" i="11"/>
  <c r="B13" i="11"/>
  <c r="N12" i="11"/>
  <c r="R12" i="11"/>
  <c r="K12" i="11"/>
  <c r="B12" i="11"/>
  <c r="B11" i="11"/>
  <c r="B10" i="11"/>
  <c r="I8" i="11"/>
  <c r="P8" i="11"/>
  <c r="S8" i="11"/>
  <c r="H8" i="11"/>
  <c r="O8" i="11" s="1"/>
  <c r="G8" i="11"/>
  <c r="N8" i="11" s="1"/>
  <c r="L8" i="11"/>
  <c r="E4" i="11"/>
  <c r="E3" i="11"/>
  <c r="E2" i="11"/>
  <c r="D22" i="1"/>
  <c r="E13" i="1"/>
  <c r="H21" i="1"/>
  <c r="D17" i="1"/>
  <c r="D21" i="1" s="1"/>
  <c r="H17" i="1"/>
  <c r="I13" i="1"/>
  <c r="H13" i="1"/>
  <c r="E4" i="1"/>
  <c r="E3" i="1"/>
  <c r="E2" i="1"/>
  <c r="R8" i="11"/>
  <c r="O50" i="11"/>
  <c r="O60" i="11"/>
  <c r="O65" i="11"/>
  <c r="Q65" i="11"/>
  <c r="R8" i="3"/>
  <c r="G266" i="2"/>
  <c r="H15" i="1" s="1"/>
  <c r="O59" i="11"/>
  <c r="O61" i="11"/>
  <c r="G238" i="2"/>
  <c r="K8" i="11" s="1"/>
  <c r="S51" i="10"/>
  <c r="T51" i="10" s="1"/>
  <c r="S20" i="10"/>
  <c r="T20" i="10" s="1"/>
  <c r="O43" i="10"/>
  <c r="G13" i="11"/>
  <c r="M13" i="11" s="1"/>
  <c r="G12" i="11"/>
  <c r="L12" i="11" s="1"/>
  <c r="S36" i="10"/>
  <c r="T36" i="10" s="1"/>
  <c r="S64" i="10"/>
  <c r="T64" i="10" s="1"/>
  <c r="S40" i="10"/>
  <c r="T40" i="10"/>
  <c r="I11" i="10"/>
  <c r="I10" i="10" s="1"/>
  <c r="G11" i="10"/>
  <c r="S145" i="10"/>
  <c r="T145" i="10" s="1"/>
  <c r="N151" i="10"/>
  <c r="O58" i="10"/>
  <c r="P58" i="10"/>
  <c r="N58" i="11" s="1"/>
  <c r="J151" i="10"/>
  <c r="R151" i="10"/>
  <c r="N151" i="4"/>
  <c r="S23" i="8"/>
  <c r="T23" i="8" s="1"/>
  <c r="O11" i="10"/>
  <c r="O10" i="10" s="1"/>
  <c r="M58" i="10"/>
  <c r="J58" i="10"/>
  <c r="I43" i="10"/>
  <c r="Q58" i="8"/>
  <c r="M58" i="8"/>
  <c r="I58" i="8"/>
  <c r="S63" i="8"/>
  <c r="T63" i="8" s="1"/>
  <c r="N115" i="8"/>
  <c r="G150" i="9"/>
  <c r="G11" i="8"/>
  <c r="G10" i="8" s="1"/>
  <c r="CL197" i="6" s="1"/>
  <c r="M11" i="8"/>
  <c r="Q32" i="8"/>
  <c r="O43" i="8"/>
  <c r="G42" i="11"/>
  <c r="S38" i="10"/>
  <c r="T38" i="10" s="1"/>
  <c r="S65" i="10"/>
  <c r="T65" i="10" s="1"/>
  <c r="H11" i="10"/>
  <c r="H10" i="10" s="1"/>
  <c r="G43" i="10"/>
  <c r="S21" i="4"/>
  <c r="T21" i="4" s="1"/>
  <c r="P58" i="4"/>
  <c r="R58" i="11" s="1"/>
  <c r="S58" i="11" s="1"/>
  <c r="M58" i="4"/>
  <c r="N58" i="4"/>
  <c r="J58" i="4"/>
  <c r="R151" i="4"/>
  <c r="S152" i="4"/>
  <c r="T152" i="4" s="1"/>
  <c r="S41" i="10"/>
  <c r="T41" i="10" s="1"/>
  <c r="S37" i="10"/>
  <c r="T37" i="10" s="1"/>
  <c r="S23" i="10"/>
  <c r="T23" i="10" s="1"/>
  <c r="L43" i="10"/>
  <c r="K32" i="10"/>
  <c r="K30" i="10" s="1"/>
  <c r="K31" i="10" s="1"/>
  <c r="J43" i="10"/>
  <c r="I32" i="10"/>
  <c r="G127" i="10"/>
  <c r="S65" i="4"/>
  <c r="T65" i="4" s="1"/>
  <c r="H58" i="4"/>
  <c r="R138" i="4"/>
  <c r="S14" i="10"/>
  <c r="T14" i="10" s="1"/>
  <c r="G16" i="11"/>
  <c r="L16" i="11" s="1"/>
  <c r="G38" i="11"/>
  <c r="T65" i="11"/>
  <c r="S59" i="10"/>
  <c r="T59" i="10" s="1"/>
  <c r="Q58" i="10"/>
  <c r="K43" i="10"/>
  <c r="K11" i="10"/>
  <c r="K10" i="10" s="1"/>
  <c r="H32" i="10"/>
  <c r="G58" i="10"/>
  <c r="L58" i="10"/>
  <c r="G32" i="10"/>
  <c r="G30" i="10" s="1"/>
  <c r="J11" i="10"/>
  <c r="J10" i="10" s="1"/>
  <c r="S23" i="4"/>
  <c r="T23" i="4" s="1"/>
  <c r="R11" i="10"/>
  <c r="R10" i="10" s="1"/>
  <c r="P11" i="10"/>
  <c r="P10" i="10" s="1"/>
  <c r="J32" i="10"/>
  <c r="S22" i="4"/>
  <c r="T22" i="4" s="1"/>
  <c r="S24" i="4"/>
  <c r="T24" i="4" s="1"/>
  <c r="L58" i="4"/>
  <c r="I58" i="4"/>
  <c r="S60" i="4"/>
  <c r="T60" i="4" s="1"/>
  <c r="S145" i="4"/>
  <c r="T145" i="4" s="1"/>
  <c r="J151" i="4"/>
  <c r="S21" i="8"/>
  <c r="T21" i="8" s="1"/>
  <c r="S59" i="8"/>
  <c r="T59" i="8" s="1"/>
  <c r="O58" i="8"/>
  <c r="K58" i="8"/>
  <c r="S65" i="8"/>
  <c r="T65" i="8" s="1"/>
  <c r="G58" i="8"/>
  <c r="Q115" i="8"/>
  <c r="O43" i="9"/>
  <c r="O30" i="9" s="1"/>
  <c r="O31" i="9" s="1"/>
  <c r="O32" i="9"/>
  <c r="N11" i="9"/>
  <c r="N10" i="9" s="1"/>
  <c r="I32" i="9"/>
  <c r="I11" i="9"/>
  <c r="I10" i="9" s="1"/>
  <c r="H56" i="9"/>
  <c r="S41" i="9"/>
  <c r="T41" i="9"/>
  <c r="S37" i="9"/>
  <c r="T37" i="9" s="1"/>
  <c r="S18" i="9"/>
  <c r="T18" i="9"/>
  <c r="S14" i="9"/>
  <c r="T14" i="9" s="1"/>
  <c r="S57" i="9"/>
  <c r="T57" i="9"/>
  <c r="S50" i="9"/>
  <c r="T50" i="9" s="1"/>
  <c r="S27" i="9"/>
  <c r="T27" i="9"/>
  <c r="S15" i="9"/>
  <c r="T15" i="9" s="1"/>
  <c r="S55" i="4"/>
  <c r="T55" i="4" s="1"/>
  <c r="Q58" i="4"/>
  <c r="S63" i="4"/>
  <c r="T63" i="4" s="1"/>
  <c r="M151" i="4"/>
  <c r="L151" i="4"/>
  <c r="S22" i="8"/>
  <c r="T22" i="8" s="1"/>
  <c r="R58" i="8"/>
  <c r="N58" i="8"/>
  <c r="J58" i="8"/>
  <c r="S64" i="8"/>
  <c r="T64" i="8" s="1"/>
  <c r="R138" i="8"/>
  <c r="K43" i="9"/>
  <c r="K30" i="9" s="1"/>
  <c r="K31" i="9" s="1"/>
  <c r="J11" i="9"/>
  <c r="J10" i="9" s="1"/>
  <c r="S53" i="9"/>
  <c r="T53" i="9"/>
  <c r="S49" i="9"/>
  <c r="T49" i="9" s="1"/>
  <c r="S45" i="9"/>
  <c r="T45" i="9"/>
  <c r="S25" i="9"/>
  <c r="T25" i="9" s="1"/>
  <c r="S17" i="9"/>
  <c r="T17" i="9"/>
  <c r="S153" i="9"/>
  <c r="T153" i="9" s="1"/>
  <c r="G151" i="4"/>
  <c r="O151" i="4"/>
  <c r="S24" i="9"/>
  <c r="T24" i="9" s="1"/>
  <c r="Q32" i="9"/>
  <c r="Q11" i="9"/>
  <c r="Q10" i="9" s="1"/>
  <c r="P56" i="9"/>
  <c r="O56" i="9"/>
  <c r="L32" i="9"/>
  <c r="J43" i="9"/>
  <c r="S59" i="9"/>
  <c r="T59" i="9" s="1"/>
  <c r="S24" i="8"/>
  <c r="T24" i="8" s="1"/>
  <c r="S60" i="8"/>
  <c r="T60" i="8" s="1"/>
  <c r="S21" i="9"/>
  <c r="T21" i="9" s="1"/>
  <c r="R11" i="9"/>
  <c r="R10" i="9" s="1"/>
  <c r="R32" i="9"/>
  <c r="R43" i="9"/>
  <c r="M32" i="9"/>
  <c r="M11" i="9"/>
  <c r="M10" i="9" s="1"/>
  <c r="L56" i="9"/>
  <c r="K56" i="9"/>
  <c r="H32" i="9"/>
  <c r="G43" i="9"/>
  <c r="S47" i="9"/>
  <c r="T47" i="9" s="1"/>
  <c r="S39" i="9"/>
  <c r="T39" i="9" s="1"/>
  <c r="S28" i="9"/>
  <c r="T28" i="9" s="1"/>
  <c r="S12" i="9"/>
  <c r="T12" i="9"/>
  <c r="K150" i="9"/>
  <c r="H43" i="8"/>
  <c r="I43" i="8"/>
  <c r="M32" i="8"/>
  <c r="N43" i="10"/>
  <c r="N30" i="10" s="1"/>
  <c r="N31" i="10" s="1"/>
  <c r="N11" i="10"/>
  <c r="M43" i="10"/>
  <c r="K137" i="9"/>
  <c r="G114" i="9"/>
  <c r="K114" i="9"/>
  <c r="G32" i="8"/>
  <c r="J32" i="8"/>
  <c r="J43" i="8"/>
  <c r="L43" i="8"/>
  <c r="R11" i="8"/>
  <c r="R10" i="8"/>
  <c r="CW197" i="6" s="1"/>
  <c r="G43" i="4"/>
  <c r="G11" i="4"/>
  <c r="H43" i="4"/>
  <c r="H11" i="4"/>
  <c r="I43" i="4"/>
  <c r="I11" i="4"/>
  <c r="I10" i="4" s="1"/>
  <c r="J43" i="4"/>
  <c r="J30" i="4" s="1"/>
  <c r="J11" i="4"/>
  <c r="J10" i="4" s="1"/>
  <c r="DA197" i="6" s="1"/>
  <c r="K43" i="4"/>
  <c r="K11" i="4"/>
  <c r="K10" i="4" s="1"/>
  <c r="L43" i="4"/>
  <c r="L32" i="4"/>
  <c r="L30" i="4" s="1"/>
  <c r="L31" i="4" s="1"/>
  <c r="L11" i="4"/>
  <c r="L10" i="4" s="1"/>
  <c r="DC197" i="6" s="1"/>
  <c r="M43" i="4"/>
  <c r="N43" i="4"/>
  <c r="N30" i="4" s="1"/>
  <c r="N56" i="4" s="1"/>
  <c r="M11" i="4"/>
  <c r="N11" i="4"/>
  <c r="N10" i="4" s="1"/>
  <c r="DE197" i="6"/>
  <c r="O43" i="4"/>
  <c r="O11" i="4"/>
  <c r="O10" i="4" s="1"/>
  <c r="P43" i="4"/>
  <c r="P11" i="4"/>
  <c r="R11" i="11" s="1"/>
  <c r="P10" i="4"/>
  <c r="DG197" i="6" s="1"/>
  <c r="Q43" i="4"/>
  <c r="Q11" i="4"/>
  <c r="Q10" i="4"/>
  <c r="DH197" i="6" s="1"/>
  <c r="R43" i="4"/>
  <c r="R11" i="4"/>
  <c r="R10" i="4" s="1"/>
  <c r="DI197" i="6" s="1"/>
  <c r="R32" i="4"/>
  <c r="R30" i="4" s="1"/>
  <c r="S22" i="9"/>
  <c r="T22" i="9" s="1"/>
  <c r="S23" i="9"/>
  <c r="T23" i="9" s="1"/>
  <c r="S58" i="9"/>
  <c r="T58" i="9" s="1"/>
  <c r="S42" i="9"/>
  <c r="T42" i="9" s="1"/>
  <c r="S38" i="9"/>
  <c r="T38" i="9" s="1"/>
  <c r="S34" i="9"/>
  <c r="T34" i="9"/>
  <c r="Q43" i="9"/>
  <c r="Q30" i="9" s="1"/>
  <c r="Q31" i="9" s="1"/>
  <c r="P32" i="9"/>
  <c r="P30" i="9" s="1"/>
  <c r="P11" i="9"/>
  <c r="M43" i="9"/>
  <c r="L11" i="9"/>
  <c r="L10" i="9" s="1"/>
  <c r="K32" i="9"/>
  <c r="J56" i="9"/>
  <c r="I43" i="9"/>
  <c r="H11" i="9"/>
  <c r="H10" i="9" s="1"/>
  <c r="K126" i="9"/>
  <c r="I11" i="8"/>
  <c r="I10" i="8" s="1"/>
  <c r="K43" i="8"/>
  <c r="K30" i="8" s="1"/>
  <c r="K31" i="8" s="1"/>
  <c r="K32" i="8"/>
  <c r="Q43" i="8"/>
  <c r="Q30" i="8" s="1"/>
  <c r="R56" i="9"/>
  <c r="S26" i="9"/>
  <c r="T26" i="9" s="1"/>
  <c r="Q56" i="9"/>
  <c r="P43" i="9"/>
  <c r="N56" i="9"/>
  <c r="N43" i="9"/>
  <c r="N30" i="9" s="1"/>
  <c r="N31" i="9" s="1"/>
  <c r="N32" i="9"/>
  <c r="M56" i="9"/>
  <c r="L43" i="9"/>
  <c r="L30" i="9" s="1"/>
  <c r="J32" i="9"/>
  <c r="J30" i="9" s="1"/>
  <c r="J31" i="9" s="1"/>
  <c r="I56" i="9"/>
  <c r="H43" i="9"/>
  <c r="H30" i="9" s="1"/>
  <c r="H31" i="9" s="1"/>
  <c r="G11" i="9"/>
  <c r="G10" i="9" s="1"/>
  <c r="M105" i="9"/>
  <c r="G126" i="9"/>
  <c r="G124" i="9" s="1"/>
  <c r="G137" i="9"/>
  <c r="H11" i="8"/>
  <c r="H10" i="8" s="1"/>
  <c r="CM197" i="6" s="1"/>
  <c r="I32" i="8"/>
  <c r="I30" i="8" s="1"/>
  <c r="G32" i="4"/>
  <c r="H32" i="4"/>
  <c r="I32" i="4"/>
  <c r="J32" i="4"/>
  <c r="K32" i="4"/>
  <c r="K30" i="4" s="1"/>
  <c r="M32" i="4"/>
  <c r="M30" i="4" s="1"/>
  <c r="N32" i="4"/>
  <c r="Q32" i="4"/>
  <c r="Q30" i="4"/>
  <c r="Q31" i="4" s="1"/>
  <c r="M11" i="10"/>
  <c r="G10" i="10"/>
  <c r="P115" i="4"/>
  <c r="S154" i="4"/>
  <c r="T154" i="4" s="1"/>
  <c r="S64" i="4"/>
  <c r="T64" i="4"/>
  <c r="Q138" i="4"/>
  <c r="S59" i="4"/>
  <c r="T59" i="4"/>
  <c r="Q106" i="4"/>
  <c r="S46" i="9"/>
  <c r="T46" i="9" s="1"/>
  <c r="S62" i="9"/>
  <c r="T62" i="9" s="1"/>
  <c r="G56" i="9"/>
  <c r="S156" i="9"/>
  <c r="T156" i="9" s="1"/>
  <c r="G105" i="9"/>
  <c r="L11" i="8"/>
  <c r="L10" i="8" s="1"/>
  <c r="CQ197" i="6" s="1"/>
  <c r="N32" i="8"/>
  <c r="N30" i="8" s="1"/>
  <c r="P32" i="8"/>
  <c r="P30" i="8" s="1"/>
  <c r="P31" i="8" s="1"/>
  <c r="P43" i="8"/>
  <c r="H32" i="8"/>
  <c r="K10" i="8"/>
  <c r="M10" i="8"/>
  <c r="CR197" i="6" s="1"/>
  <c r="L32" i="8"/>
  <c r="L30" i="8" s="1"/>
  <c r="N11" i="8"/>
  <c r="N10" i="8" s="1"/>
  <c r="CS197" i="6" s="1"/>
  <c r="O32" i="8"/>
  <c r="P11" i="8"/>
  <c r="R43" i="8"/>
  <c r="J11" i="8"/>
  <c r="N43" i="8"/>
  <c r="Q11" i="8"/>
  <c r="Q10" i="8" s="1"/>
  <c r="R32" i="8"/>
  <c r="R30" i="8" s="1"/>
  <c r="P30" i="4"/>
  <c r="P31" i="4" s="1"/>
  <c r="P31" i="9"/>
  <c r="M10" i="10"/>
  <c r="M10" i="4"/>
  <c r="Q56" i="8"/>
  <c r="CV197" i="6"/>
  <c r="P56" i="4"/>
  <c r="P61" i="4" s="1"/>
  <c r="CP197" i="6"/>
  <c r="J10" i="8"/>
  <c r="CO197" i="6" s="1"/>
  <c r="CV198" i="6"/>
  <c r="Q31" i="8"/>
  <c r="R10" i="11"/>
  <c r="CV199" i="6"/>
  <c r="S49" i="11"/>
  <c r="Q37" i="11"/>
  <c r="O42" i="11"/>
  <c r="P42" i="11" s="1"/>
  <c r="O49" i="11"/>
  <c r="R52" i="11"/>
  <c r="M16" i="11"/>
  <c r="S8" i="10"/>
  <c r="E246" i="2"/>
  <c r="G246" i="2" s="1"/>
  <c r="B7" i="11" s="1"/>
  <c r="G7" i="11"/>
  <c r="R48" i="11"/>
  <c r="R61" i="11"/>
  <c r="R54" i="11"/>
  <c r="R55" i="11"/>
  <c r="G267" i="2"/>
  <c r="H19" i="1" s="1"/>
  <c r="CZ197" i="6"/>
  <c r="G10" i="4"/>
  <c r="P10" i="9"/>
  <c r="P54" i="9" s="1"/>
  <c r="P55" i="9" s="1"/>
  <c r="G104" i="9"/>
  <c r="G30" i="4"/>
  <c r="N11" i="11"/>
  <c r="N10" i="10"/>
  <c r="N56" i="10" s="1"/>
  <c r="N57" i="10" s="1"/>
  <c r="R43" i="11"/>
  <c r="L38" i="11"/>
  <c r="DF197" i="6"/>
  <c r="L56" i="8"/>
  <c r="T35" i="11"/>
  <c r="S24" i="10"/>
  <c r="T24" i="10" s="1"/>
  <c r="G18" i="11"/>
  <c r="L18" i="11" s="1"/>
  <c r="G37" i="11"/>
  <c r="L37" i="11" s="1"/>
  <c r="M19" i="11"/>
  <c r="S29" i="10"/>
  <c r="T29" i="10" s="1"/>
  <c r="S28" i="10"/>
  <c r="T28" i="10"/>
  <c r="G48" i="11"/>
  <c r="G59" i="11"/>
  <c r="T46" i="11"/>
  <c r="G56" i="4"/>
  <c r="G57" i="4" s="1"/>
  <c r="CX197" i="6"/>
  <c r="L59" i="11"/>
  <c r="N10" i="11"/>
  <c r="D12" i="1" s="1"/>
  <c r="E12" i="1" s="1"/>
  <c r="R56" i="8"/>
  <c r="R57" i="8" s="1"/>
  <c r="CW198" i="6"/>
  <c r="R31" i="8"/>
  <c r="G148" i="9"/>
  <c r="G149" i="9" s="1"/>
  <c r="P60" i="9"/>
  <c r="P65" i="9"/>
  <c r="P61" i="9" s="1"/>
  <c r="L57" i="8"/>
  <c r="DE198" i="6"/>
  <c r="DE199" i="6" s="1"/>
  <c r="R30" i="11"/>
  <c r="R31" i="11"/>
  <c r="N57" i="4"/>
  <c r="N61" i="4"/>
  <c r="N66" i="4" s="1"/>
  <c r="N62" i="4" s="1"/>
  <c r="G154" i="9"/>
  <c r="G159" i="9" s="1"/>
  <c r="G155" i="9" s="1"/>
  <c r="CW199" i="6"/>
  <c r="P48" i="11"/>
  <c r="T66" i="11"/>
  <c r="S48" i="11"/>
  <c r="T51" i="11"/>
  <c r="T48" i="11"/>
  <c r="Q66" i="11"/>
  <c r="T13" i="11"/>
  <c r="P49" i="11"/>
  <c r="P59" i="11"/>
  <c r="T27" i="11"/>
  <c r="T12" i="11"/>
  <c r="P38" i="11"/>
  <c r="T52" i="11"/>
  <c r="P60" i="11"/>
  <c r="S44" i="11"/>
  <c r="T38" i="11"/>
  <c r="P44" i="11"/>
  <c r="S38" i="11"/>
  <c r="S59" i="11"/>
  <c r="S52" i="11"/>
  <c r="Q59" i="11"/>
  <c r="T19" i="11"/>
  <c r="T41" i="11"/>
  <c r="Q60" i="11"/>
  <c r="T26" i="11"/>
  <c r="T23" i="11"/>
  <c r="T37" i="11" l="1"/>
  <c r="T28" i="11"/>
  <c r="S8" i="9"/>
  <c r="G262" i="2"/>
  <c r="D15" i="1" s="1"/>
  <c r="G261" i="2"/>
  <c r="D11" i="1" s="1"/>
  <c r="T33" i="11"/>
  <c r="P36" i="11"/>
  <c r="Q38" i="11"/>
  <c r="T40" i="11"/>
  <c r="M24" i="11"/>
  <c r="M59" i="11"/>
  <c r="L24" i="11"/>
  <c r="F246" i="2"/>
  <c r="K8" i="3"/>
  <c r="S45" i="11"/>
  <c r="T47" i="11"/>
  <c r="T58" i="11"/>
  <c r="S15" i="11"/>
  <c r="S47" i="11"/>
  <c r="P51" i="11"/>
  <c r="M18" i="11"/>
  <c r="S11" i="11"/>
  <c r="T54" i="11"/>
  <c r="L13" i="11"/>
  <c r="M53" i="11"/>
  <c r="L42" i="11"/>
  <c r="G265" i="2"/>
  <c r="H11" i="1" s="1"/>
  <c r="N7" i="11"/>
  <c r="S12" i="11"/>
  <c r="L19" i="11"/>
  <c r="T29" i="11"/>
  <c r="T36" i="11"/>
  <c r="M33" i="11"/>
  <c r="L33" i="11"/>
  <c r="G56" i="10"/>
  <c r="G31" i="10"/>
  <c r="L21" i="11"/>
  <c r="M21" i="11"/>
  <c r="P66" i="4"/>
  <c r="R62" i="11"/>
  <c r="T11" i="11"/>
  <c r="T10" i="11"/>
  <c r="K56" i="8"/>
  <c r="P57" i="4"/>
  <c r="R57" i="11" s="1"/>
  <c r="M56" i="4"/>
  <c r="DD197" i="6"/>
  <c r="K32" i="11"/>
  <c r="T17" i="11"/>
  <c r="S18" i="11"/>
  <c r="S33" i="11"/>
  <c r="S10" i="11"/>
  <c r="Q33" i="11"/>
  <c r="R61" i="8"/>
  <c r="R66" i="8" s="1"/>
  <c r="R62" i="8" s="1"/>
  <c r="R56" i="11"/>
  <c r="N31" i="4"/>
  <c r="M37" i="11"/>
  <c r="S32" i="4"/>
  <c r="T32" i="4" s="1"/>
  <c r="Q49" i="11"/>
  <c r="L56" i="4"/>
  <c r="L61" i="4" s="1"/>
  <c r="L66" i="4" s="1"/>
  <c r="L62" i="4" s="1"/>
  <c r="Q56" i="4"/>
  <c r="Q57" i="4" s="1"/>
  <c r="T45" i="11"/>
  <c r="CN198" i="6"/>
  <c r="I31" i="8"/>
  <c r="T25" i="11"/>
  <c r="S34" i="11"/>
  <c r="Q41" i="11"/>
  <c r="S41" i="11"/>
  <c r="S42" i="11"/>
  <c r="P43" i="10"/>
  <c r="DI198" i="6"/>
  <c r="R31" i="4"/>
  <c r="G55" i="11"/>
  <c r="Q32" i="10"/>
  <c r="Q11" i="10"/>
  <c r="Q10" i="10" s="1"/>
  <c r="S12" i="10"/>
  <c r="T12" i="10" s="1"/>
  <c r="S54" i="11"/>
  <c r="L48" i="11"/>
  <c r="M48" i="11"/>
  <c r="Q55" i="11"/>
  <c r="CP198" i="6"/>
  <c r="S55" i="11"/>
  <c r="K43" i="11"/>
  <c r="K10" i="11"/>
  <c r="R56" i="4"/>
  <c r="G11" i="11"/>
  <c r="M42" i="11"/>
  <c r="DH198" i="6"/>
  <c r="DH199" i="6" s="1"/>
  <c r="M31" i="4"/>
  <c r="DD198" i="6"/>
  <c r="H10" i="4"/>
  <c r="CY197" i="6" s="1"/>
  <c r="S11" i="4"/>
  <c r="T11" i="4" s="1"/>
  <c r="K11" i="11"/>
  <c r="M30" i="8"/>
  <c r="M56" i="8" s="1"/>
  <c r="J54" i="9"/>
  <c r="I30" i="9"/>
  <c r="I31" i="9" s="1"/>
  <c r="K56" i="10"/>
  <c r="O30" i="4"/>
  <c r="S21" i="10"/>
  <c r="T21" i="10" s="1"/>
  <c r="S22" i="10"/>
  <c r="T22" i="10" s="1"/>
  <c r="T55" i="11"/>
  <c r="CX198" i="6"/>
  <c r="CX199" i="6" s="1"/>
  <c r="G31" i="4"/>
  <c r="I54" i="9"/>
  <c r="G61" i="4"/>
  <c r="G66" i="4" s="1"/>
  <c r="G62" i="4" s="1"/>
  <c r="L61" i="8"/>
  <c r="L66" i="8" s="1"/>
  <c r="L62" i="8" s="1"/>
  <c r="CQ199" i="6"/>
  <c r="CU198" i="6"/>
  <c r="Q61" i="8"/>
  <c r="Q66" i="8" s="1"/>
  <c r="Q62" i="8" s="1"/>
  <c r="Q57" i="8"/>
  <c r="S32" i="8"/>
  <c r="T32" i="8" s="1"/>
  <c r="H30" i="8"/>
  <c r="DB198" i="6"/>
  <c r="K31" i="4"/>
  <c r="S43" i="9"/>
  <c r="T43" i="9" s="1"/>
  <c r="N54" i="9"/>
  <c r="T16" i="11"/>
  <c r="S16" i="11"/>
  <c r="G23" i="11"/>
  <c r="S50" i="10"/>
  <c r="T50" i="10" s="1"/>
  <c r="N50" i="11"/>
  <c r="G20" i="11"/>
  <c r="S45" i="10"/>
  <c r="T45" i="10" s="1"/>
  <c r="S42" i="10"/>
  <c r="T42" i="10" s="1"/>
  <c r="S19" i="10"/>
  <c r="T19" i="10" s="1"/>
  <c r="S56" i="9"/>
  <c r="T56" i="9" s="1"/>
  <c r="H54" i="9"/>
  <c r="H55" i="9" s="1"/>
  <c r="J30" i="8"/>
  <c r="M30" i="9"/>
  <c r="M31" i="9" s="1"/>
  <c r="Q54" i="9"/>
  <c r="J30" i="10"/>
  <c r="J31" i="10" s="1"/>
  <c r="M38" i="11"/>
  <c r="I30" i="10"/>
  <c r="S21" i="11"/>
  <c r="T21" i="11"/>
  <c r="Q43" i="10"/>
  <c r="Q30" i="10" s="1"/>
  <c r="Q31" i="10" s="1"/>
  <c r="S26" i="10"/>
  <c r="T26" i="10" s="1"/>
  <c r="G26" i="11"/>
  <c r="S13" i="11"/>
  <c r="S63" i="10"/>
  <c r="T63" i="10" s="1"/>
  <c r="G65" i="11"/>
  <c r="Q42" i="11"/>
  <c r="I30" i="4"/>
  <c r="CZ198" i="6" s="1"/>
  <c r="CZ199" i="6" s="1"/>
  <c r="K124" i="9"/>
  <c r="K125" i="9" s="1"/>
  <c r="S43" i="4"/>
  <c r="T43" i="4" s="1"/>
  <c r="S36" i="11"/>
  <c r="S51" i="11"/>
  <c r="P66" i="11"/>
  <c r="S66" i="11"/>
  <c r="S53" i="11"/>
  <c r="R43" i="10"/>
  <c r="S17" i="10"/>
  <c r="T17" i="10" s="1"/>
  <c r="S44" i="10"/>
  <c r="T44" i="10" s="1"/>
  <c r="L32" i="10"/>
  <c r="L30" i="10" s="1"/>
  <c r="L11" i="10"/>
  <c r="L10" i="10" s="1"/>
  <c r="G10" i="11" s="1"/>
  <c r="S158" i="10"/>
  <c r="T158" i="10" s="1"/>
  <c r="S25" i="10"/>
  <c r="T25" i="10" s="1"/>
  <c r="S33" i="10"/>
  <c r="T33" i="10" s="1"/>
  <c r="R58" i="10"/>
  <c r="N58" i="10"/>
  <c r="N61" i="10" s="1"/>
  <c r="N66" i="10" s="1"/>
  <c r="N62" i="10" s="1"/>
  <c r="S53" i="10"/>
  <c r="T53" i="10" s="1"/>
  <c r="S35" i="10"/>
  <c r="T35" i="10" s="1"/>
  <c r="G46" i="11"/>
  <c r="H43" i="10"/>
  <c r="H30" i="10" s="1"/>
  <c r="O58" i="4"/>
  <c r="K58" i="11" s="1"/>
  <c r="S40" i="9"/>
  <c r="T40" i="9" s="1"/>
  <c r="M43" i="8"/>
  <c r="R58" i="4"/>
  <c r="Q151" i="4"/>
  <c r="S52" i="9"/>
  <c r="T52" i="9" s="1"/>
  <c r="S44" i="9"/>
  <c r="T44" i="9" s="1"/>
  <c r="S19" i="9"/>
  <c r="T19" i="9" s="1"/>
  <c r="S64" i="9"/>
  <c r="T64" i="9" s="1"/>
  <c r="S36" i="9"/>
  <c r="T36" i="9" s="1"/>
  <c r="O11" i="8"/>
  <c r="O10" i="8" s="1"/>
  <c r="O30" i="8"/>
  <c r="R30" i="9"/>
  <c r="R31" i="9" s="1"/>
  <c r="S58" i="8"/>
  <c r="T58" i="8" s="1"/>
  <c r="Q34" i="11"/>
  <c r="P37" i="11"/>
  <c r="S46" i="11"/>
  <c r="S48" i="10"/>
  <c r="T48" i="10" s="1"/>
  <c r="P32" i="10"/>
  <c r="N32" i="11" s="1"/>
  <c r="S18" i="10"/>
  <c r="T18" i="10" s="1"/>
  <c r="P58" i="8"/>
  <c r="G43" i="8"/>
  <c r="S43" i="8" s="1"/>
  <c r="T43" i="8" s="1"/>
  <c r="I31" i="4"/>
  <c r="I56" i="4"/>
  <c r="G125" i="9"/>
  <c r="J31" i="8"/>
  <c r="J56" i="8"/>
  <c r="CO198" i="6"/>
  <c r="CQ198" i="6"/>
  <c r="L31" i="8"/>
  <c r="CS198" i="6"/>
  <c r="N31" i="8"/>
  <c r="L31" i="9"/>
  <c r="L54" i="9"/>
  <c r="CN197" i="6"/>
  <c r="I56" i="8"/>
  <c r="J56" i="4"/>
  <c r="DA198" i="6"/>
  <c r="DA199" i="6" s="1"/>
  <c r="J31" i="4"/>
  <c r="DB197" i="6"/>
  <c r="DB199" i="6" s="1"/>
  <c r="K56" i="4"/>
  <c r="L57" i="4"/>
  <c r="P10" i="8"/>
  <c r="Q61" i="4"/>
  <c r="Q66" i="4" s="1"/>
  <c r="Q62" i="4" s="1"/>
  <c r="CM198" i="6"/>
  <c r="H60" i="9"/>
  <c r="H65" i="9" s="1"/>
  <c r="H61" i="9" s="1"/>
  <c r="N56" i="8"/>
  <c r="DG198" i="6"/>
  <c r="DG199" i="6" s="1"/>
  <c r="R54" i="9"/>
  <c r="DC198" i="6"/>
  <c r="DC199" i="6" s="1"/>
  <c r="S43" i="10"/>
  <c r="T43" i="10" s="1"/>
  <c r="H30" i="4"/>
  <c r="DI199" i="6"/>
  <c r="M12" i="11"/>
  <c r="S55" i="10"/>
  <c r="T55" i="10" s="1"/>
  <c r="E17" i="1"/>
  <c r="E21" i="1" s="1"/>
  <c r="I17" i="1"/>
  <c r="I21" i="1"/>
  <c r="G66" i="11"/>
  <c r="G17" i="11"/>
  <c r="G25" i="11"/>
  <c r="G28" i="11"/>
  <c r="G39" i="11"/>
  <c r="G64" i="11"/>
  <c r="G49" i="11"/>
  <c r="G29" i="11"/>
  <c r="G52" i="11"/>
  <c r="G47" i="11"/>
  <c r="G51" i="11"/>
  <c r="G35" i="11"/>
  <c r="G44" i="11"/>
  <c r="G14" i="11"/>
  <c r="G27" i="11"/>
  <c r="G36" i="11"/>
  <c r="G40" i="11"/>
  <c r="G50" i="11"/>
  <c r="H65" i="11"/>
  <c r="I65" i="11" s="1"/>
  <c r="H50" i="11"/>
  <c r="G15" i="11"/>
  <c r="G45" i="11"/>
  <c r="G34" i="11"/>
  <c r="G54" i="11"/>
  <c r="G60" i="11"/>
  <c r="G41" i="11"/>
  <c r="S26" i="11"/>
  <c r="S29" i="11"/>
  <c r="S40" i="11"/>
  <c r="T49" i="11"/>
  <c r="T24" i="11"/>
  <c r="O32" i="10"/>
  <c r="O30" i="10" s="1"/>
  <c r="T64" i="11"/>
  <c r="S52" i="10"/>
  <c r="T52" i="10" s="1"/>
  <c r="S14" i="11"/>
  <c r="S20" i="11"/>
  <c r="T34" i="11"/>
  <c r="T44" i="11"/>
  <c r="S60" i="11"/>
  <c r="S54" i="10"/>
  <c r="T54" i="10" s="1"/>
  <c r="N39" i="11"/>
  <c r="S39" i="10"/>
  <c r="T39" i="10" s="1"/>
  <c r="S65" i="11"/>
  <c r="S49" i="10"/>
  <c r="T49" i="10" s="1"/>
  <c r="S13" i="10"/>
  <c r="T13" i="10" s="1"/>
  <c r="G22" i="11"/>
  <c r="R32" i="10"/>
  <c r="R30" i="10" s="1"/>
  <c r="R136" i="10"/>
  <c r="R130" i="10"/>
  <c r="O136" i="10"/>
  <c r="O130" i="10"/>
  <c r="N128" i="10"/>
  <c r="N132" i="10"/>
  <c r="N142" i="10"/>
  <c r="L146" i="10"/>
  <c r="L141" i="10"/>
  <c r="L130" i="10"/>
  <c r="I137" i="10"/>
  <c r="H130" i="10"/>
  <c r="H134" i="10"/>
  <c r="H139" i="10"/>
  <c r="H128" i="10"/>
  <c r="G157" i="10"/>
  <c r="H157" i="10"/>
  <c r="J157" i="10"/>
  <c r="K157" i="10"/>
  <c r="P157" i="10"/>
  <c r="I157" i="10"/>
  <c r="N157" i="10"/>
  <c r="K152" i="10"/>
  <c r="G152" i="10"/>
  <c r="B152" i="10"/>
  <c r="L143" i="10"/>
  <c r="B143" i="10"/>
  <c r="O140" i="10"/>
  <c r="R122" i="10"/>
  <c r="K122" i="10"/>
  <c r="O122" i="10"/>
  <c r="I122" i="10"/>
  <c r="L122" i="10"/>
  <c r="P122" i="10"/>
  <c r="O27" i="11" s="1"/>
  <c r="G122" i="10"/>
  <c r="J122" i="10"/>
  <c r="M122" i="10"/>
  <c r="Q122" i="10"/>
  <c r="H122" i="10"/>
  <c r="N122" i="10"/>
  <c r="R118" i="10"/>
  <c r="K118" i="10"/>
  <c r="O118" i="10"/>
  <c r="I118" i="10"/>
  <c r="L118" i="10"/>
  <c r="P118" i="10"/>
  <c r="O23" i="11" s="1"/>
  <c r="G118" i="10"/>
  <c r="J118" i="10"/>
  <c r="M118" i="10"/>
  <c r="Q118" i="10"/>
  <c r="H118" i="10"/>
  <c r="N118" i="10"/>
  <c r="R113" i="10"/>
  <c r="I113" i="10"/>
  <c r="O113" i="10"/>
  <c r="G113" i="10"/>
  <c r="L113" i="10"/>
  <c r="P113" i="10"/>
  <c r="O18" i="11" s="1"/>
  <c r="J113" i="10"/>
  <c r="M113" i="10"/>
  <c r="Q113" i="10"/>
  <c r="H113" i="10"/>
  <c r="K113" i="10"/>
  <c r="N113" i="10"/>
  <c r="R109" i="10"/>
  <c r="I109" i="10"/>
  <c r="O109" i="10"/>
  <c r="G109" i="10"/>
  <c r="L109" i="10"/>
  <c r="P109" i="10"/>
  <c r="O14" i="11" s="1"/>
  <c r="J109" i="10"/>
  <c r="M109" i="10"/>
  <c r="Q109" i="10"/>
  <c r="H109" i="10"/>
  <c r="K109" i="10"/>
  <c r="N109" i="10"/>
  <c r="R135" i="10"/>
  <c r="R129" i="10"/>
  <c r="R143" i="10"/>
  <c r="O143" i="10"/>
  <c r="O142" i="10"/>
  <c r="O135" i="10"/>
  <c r="N143" i="10"/>
  <c r="N134" i="10"/>
  <c r="L136" i="10"/>
  <c r="K154" i="10"/>
  <c r="I154" i="10"/>
  <c r="I128" i="10"/>
  <c r="I132" i="10"/>
  <c r="I136" i="10"/>
  <c r="I134" i="10"/>
  <c r="G159" i="10"/>
  <c r="I159" i="10"/>
  <c r="L159" i="10"/>
  <c r="K159" i="10"/>
  <c r="O159" i="10"/>
  <c r="R159" i="10"/>
  <c r="G148" i="10"/>
  <c r="H148" i="10"/>
  <c r="J148" i="10"/>
  <c r="O148" i="10"/>
  <c r="N148" i="10"/>
  <c r="N140" i="10"/>
  <c r="S158" i="4"/>
  <c r="T158" i="4" s="1"/>
  <c r="R128" i="10"/>
  <c r="R132" i="10"/>
  <c r="O128" i="10"/>
  <c r="O132" i="10"/>
  <c r="L128" i="10"/>
  <c r="L132" i="10"/>
  <c r="L139" i="10"/>
  <c r="O133" i="10"/>
  <c r="L154" i="10"/>
  <c r="L151" i="10" s="1"/>
  <c r="M154" i="10"/>
  <c r="M151" i="10" s="1"/>
  <c r="H154" i="10"/>
  <c r="H151" i="10" s="1"/>
  <c r="O154" i="10"/>
  <c r="O151" i="10" s="1"/>
  <c r="K141" i="10"/>
  <c r="M141" i="10"/>
  <c r="G141" i="10"/>
  <c r="H141" i="10"/>
  <c r="I141" i="10"/>
  <c r="P141" i="10"/>
  <c r="O46" i="11" s="1"/>
  <c r="R139" i="10"/>
  <c r="R131" i="10"/>
  <c r="Q141" i="10"/>
  <c r="Q140" i="10"/>
  <c r="Q134" i="10"/>
  <c r="Q139" i="10"/>
  <c r="R146" i="10"/>
  <c r="P142" i="10"/>
  <c r="O47" i="11" s="1"/>
  <c r="P130" i="10"/>
  <c r="O146" i="10"/>
  <c r="R142" i="10"/>
  <c r="O139" i="10"/>
  <c r="O138" i="10" s="1"/>
  <c r="O131" i="10"/>
  <c r="N159" i="10"/>
  <c r="P154" i="10"/>
  <c r="N146" i="10"/>
  <c r="N139" i="10"/>
  <c r="N138" i="10" s="1"/>
  <c r="N130" i="10"/>
  <c r="P148" i="10"/>
  <c r="O53" i="11" s="1"/>
  <c r="L157" i="10"/>
  <c r="L148" i="10"/>
  <c r="L142" i="10"/>
  <c r="L134" i="10"/>
  <c r="K148" i="10"/>
  <c r="L133" i="10"/>
  <c r="K128" i="10"/>
  <c r="K132" i="10"/>
  <c r="K140" i="10"/>
  <c r="K138" i="10" s="1"/>
  <c r="K130" i="10"/>
  <c r="J143" i="10"/>
  <c r="J130" i="10"/>
  <c r="J134" i="10"/>
  <c r="J139" i="10"/>
  <c r="J138" i="10" s="1"/>
  <c r="J142" i="10"/>
  <c r="I148" i="10"/>
  <c r="I139" i="10"/>
  <c r="I131" i="10"/>
  <c r="H136" i="10"/>
  <c r="H129" i="10"/>
  <c r="G146" i="10"/>
  <c r="I146" i="10"/>
  <c r="M146" i="10"/>
  <c r="H146" i="10"/>
  <c r="Q146" i="10"/>
  <c r="G143" i="10"/>
  <c r="I140" i="10"/>
  <c r="M112" i="4"/>
  <c r="M117" i="4"/>
  <c r="M143" i="4"/>
  <c r="B147" i="10"/>
  <c r="R147" i="10"/>
  <c r="R137" i="10"/>
  <c r="Q129" i="10"/>
  <c r="Q127" i="10" s="1"/>
  <c r="P147" i="10"/>
  <c r="O52" i="11" s="1"/>
  <c r="P135" i="10"/>
  <c r="O40" i="11" s="1"/>
  <c r="O147" i="10"/>
  <c r="O137" i="10"/>
  <c r="N147" i="10"/>
  <c r="N135" i="10"/>
  <c r="N129" i="10"/>
  <c r="O144" i="10"/>
  <c r="L131" i="10"/>
  <c r="K137" i="10"/>
  <c r="M133" i="10"/>
  <c r="J147" i="10"/>
  <c r="J135" i="10"/>
  <c r="J129" i="10"/>
  <c r="I147" i="10"/>
  <c r="I129" i="10"/>
  <c r="H133" i="10"/>
  <c r="G153" i="10"/>
  <c r="I153" i="10"/>
  <c r="I151" i="10" s="1"/>
  <c r="G142" i="10"/>
  <c r="I142" i="10"/>
  <c r="R140" i="10"/>
  <c r="M140" i="10"/>
  <c r="M138" i="10" s="1"/>
  <c r="G124" i="10"/>
  <c r="J124" i="10"/>
  <c r="M124" i="10"/>
  <c r="Q124" i="10"/>
  <c r="H124" i="10"/>
  <c r="N124" i="10"/>
  <c r="R124" i="10"/>
  <c r="K124" i="10"/>
  <c r="O124" i="10"/>
  <c r="I124" i="10"/>
  <c r="L124" i="10"/>
  <c r="P124" i="10"/>
  <c r="O29" i="11" s="1"/>
  <c r="G120" i="10"/>
  <c r="J120" i="10"/>
  <c r="M120" i="10"/>
  <c r="Q120" i="10"/>
  <c r="H120" i="10"/>
  <c r="N120" i="10"/>
  <c r="R120" i="10"/>
  <c r="K120" i="10"/>
  <c r="O120" i="10"/>
  <c r="I120" i="10"/>
  <c r="L120" i="10"/>
  <c r="P120" i="10"/>
  <c r="O25" i="11" s="1"/>
  <c r="G116" i="10"/>
  <c r="J116" i="10"/>
  <c r="M116" i="10"/>
  <c r="Q116" i="10"/>
  <c r="H116" i="10"/>
  <c r="N116" i="10"/>
  <c r="R116" i="10"/>
  <c r="K116" i="10"/>
  <c r="O116" i="10"/>
  <c r="I116" i="10"/>
  <c r="L116" i="10"/>
  <c r="P116" i="10"/>
  <c r="J111" i="10"/>
  <c r="M111" i="10"/>
  <c r="Q111" i="10"/>
  <c r="H111" i="10"/>
  <c r="K111" i="10"/>
  <c r="N111" i="10"/>
  <c r="R111" i="10"/>
  <c r="I111" i="10"/>
  <c r="O111" i="10"/>
  <c r="G111" i="10"/>
  <c r="L111" i="10"/>
  <c r="P111" i="10"/>
  <c r="O16" i="11" s="1"/>
  <c r="P136" i="4"/>
  <c r="P129" i="4"/>
  <c r="P114" i="4"/>
  <c r="P107" i="4"/>
  <c r="O147" i="4"/>
  <c r="O142" i="4"/>
  <c r="O135" i="4"/>
  <c r="O129" i="4"/>
  <c r="O118" i="4"/>
  <c r="O109" i="4"/>
  <c r="N148" i="4"/>
  <c r="N141" i="4"/>
  <c r="N134" i="4"/>
  <c r="N129" i="4"/>
  <c r="N122" i="4"/>
  <c r="N116" i="4"/>
  <c r="N109" i="4"/>
  <c r="M140" i="4"/>
  <c r="O139" i="4"/>
  <c r="M135" i="4"/>
  <c r="M130" i="4"/>
  <c r="M121" i="4"/>
  <c r="M114" i="4"/>
  <c r="M110" i="4"/>
  <c r="L137" i="4"/>
  <c r="L118" i="4"/>
  <c r="L115" i="4" s="1"/>
  <c r="L113" i="4"/>
  <c r="L109" i="4"/>
  <c r="L106" i="4" s="1"/>
  <c r="K159" i="4"/>
  <c r="K153" i="4"/>
  <c r="K151" i="4" s="1"/>
  <c r="K140" i="4"/>
  <c r="K134" i="4"/>
  <c r="K129" i="4"/>
  <c r="K121" i="4"/>
  <c r="O120" i="4"/>
  <c r="K113" i="4"/>
  <c r="K107" i="4"/>
  <c r="J157" i="4"/>
  <c r="J148" i="4"/>
  <c r="J144" i="4"/>
  <c r="J140" i="4"/>
  <c r="J134" i="4"/>
  <c r="J128" i="4"/>
  <c r="J120" i="4"/>
  <c r="J114" i="4"/>
  <c r="J108" i="4"/>
  <c r="I157" i="4"/>
  <c r="I147" i="4"/>
  <c r="I141" i="4"/>
  <c r="I135" i="4"/>
  <c r="I130" i="4"/>
  <c r="I121" i="4"/>
  <c r="I116" i="4"/>
  <c r="I110" i="4"/>
  <c r="H148" i="4"/>
  <c r="H131" i="4"/>
  <c r="H113" i="4"/>
  <c r="H109" i="4"/>
  <c r="P141" i="8"/>
  <c r="P133" i="8"/>
  <c r="P124" i="8"/>
  <c r="P119" i="8"/>
  <c r="O147" i="8"/>
  <c r="O140" i="8"/>
  <c r="O133" i="8"/>
  <c r="O128" i="8"/>
  <c r="O119" i="8"/>
  <c r="O115" i="8" s="1"/>
  <c r="O113" i="8"/>
  <c r="O108" i="8"/>
  <c r="O135" i="8"/>
  <c r="N109" i="8"/>
  <c r="N137" i="8"/>
  <c r="N148" i="8"/>
  <c r="L147" i="10"/>
  <c r="G144" i="10"/>
  <c r="H144" i="10"/>
  <c r="J144" i="10"/>
  <c r="N144" i="10"/>
  <c r="R144" i="10"/>
  <c r="H140" i="10"/>
  <c r="L140" i="10"/>
  <c r="P140" i="10"/>
  <c r="L137" i="10"/>
  <c r="N137" i="10"/>
  <c r="K135" i="10"/>
  <c r="M135" i="10"/>
  <c r="N133" i="10"/>
  <c r="R133" i="10"/>
  <c r="H123" i="10"/>
  <c r="N123" i="10"/>
  <c r="R123" i="10"/>
  <c r="K123" i="10"/>
  <c r="O123" i="10"/>
  <c r="I123" i="10"/>
  <c r="L123" i="10"/>
  <c r="P123" i="10"/>
  <c r="O28" i="11" s="1"/>
  <c r="G123" i="10"/>
  <c r="J123" i="10"/>
  <c r="M123" i="10"/>
  <c r="Q123" i="10"/>
  <c r="H119" i="10"/>
  <c r="N119" i="10"/>
  <c r="R119" i="10"/>
  <c r="K119" i="10"/>
  <c r="O119" i="10"/>
  <c r="I119" i="10"/>
  <c r="L119" i="10"/>
  <c r="P119" i="10"/>
  <c r="O24" i="11" s="1"/>
  <c r="G119" i="10"/>
  <c r="J119" i="10"/>
  <c r="M119" i="10"/>
  <c r="Q119" i="10"/>
  <c r="H114" i="10"/>
  <c r="K114" i="10"/>
  <c r="N114" i="10"/>
  <c r="R114" i="10"/>
  <c r="I114" i="10"/>
  <c r="O114" i="10"/>
  <c r="G114" i="10"/>
  <c r="L114" i="10"/>
  <c r="P114" i="10"/>
  <c r="O19" i="11" s="1"/>
  <c r="J114" i="10"/>
  <c r="M114" i="10"/>
  <c r="Q114" i="10"/>
  <c r="H110" i="10"/>
  <c r="K110" i="10"/>
  <c r="N110" i="10"/>
  <c r="R110" i="10"/>
  <c r="I110" i="10"/>
  <c r="O110" i="10"/>
  <c r="G110" i="10"/>
  <c r="L110" i="10"/>
  <c r="P110" i="10"/>
  <c r="O15" i="11" s="1"/>
  <c r="J110" i="10"/>
  <c r="M110" i="10"/>
  <c r="Q110" i="10"/>
  <c r="J107" i="10"/>
  <c r="M107" i="10"/>
  <c r="Q107" i="10"/>
  <c r="H107" i="10"/>
  <c r="K107" i="10"/>
  <c r="N107" i="10"/>
  <c r="R107" i="10"/>
  <c r="I107" i="10"/>
  <c r="O107" i="10"/>
  <c r="G107" i="10"/>
  <c r="L107" i="10"/>
  <c r="P107" i="10"/>
  <c r="P139" i="4"/>
  <c r="P121" i="4"/>
  <c r="P141" i="4"/>
  <c r="O146" i="4"/>
  <c r="O141" i="4"/>
  <c r="O133" i="4"/>
  <c r="O128" i="4"/>
  <c r="O114" i="4"/>
  <c r="N146" i="4"/>
  <c r="N140" i="4"/>
  <c r="N133" i="4"/>
  <c r="N124" i="4"/>
  <c r="P123" i="4"/>
  <c r="N119" i="4"/>
  <c r="N114" i="4"/>
  <c r="N107" i="4"/>
  <c r="M147" i="4"/>
  <c r="N139" i="4"/>
  <c r="M134" i="4"/>
  <c r="M128" i="4"/>
  <c r="M119" i="4"/>
  <c r="M113" i="4"/>
  <c r="M109" i="4"/>
  <c r="K108" i="4"/>
  <c r="K112" i="4"/>
  <c r="K117" i="4"/>
  <c r="K115" i="4" s="1"/>
  <c r="K139" i="4"/>
  <c r="K143" i="4"/>
  <c r="K147" i="4"/>
  <c r="J147" i="4"/>
  <c r="J139" i="4"/>
  <c r="J132" i="4"/>
  <c r="J124" i="4"/>
  <c r="J119" i="4"/>
  <c r="J112" i="4"/>
  <c r="I140" i="4"/>
  <c r="I134" i="4"/>
  <c r="I128" i="4"/>
  <c r="I120" i="4"/>
  <c r="I114" i="4"/>
  <c r="I108" i="4"/>
  <c r="H159" i="4"/>
  <c r="I159" i="4"/>
  <c r="O159" i="4"/>
  <c r="L157" i="4"/>
  <c r="M157" i="4"/>
  <c r="H153" i="4"/>
  <c r="I153" i="4"/>
  <c r="I151" i="4" s="1"/>
  <c r="P153" i="4"/>
  <c r="P151" i="4" s="1"/>
  <c r="L148" i="4"/>
  <c r="M148" i="4"/>
  <c r="R148" i="4"/>
  <c r="H146" i="4"/>
  <c r="I146" i="4"/>
  <c r="P146" i="4"/>
  <c r="Q146" i="4"/>
  <c r="R146" i="4"/>
  <c r="L144" i="4"/>
  <c r="P144" i="4"/>
  <c r="H142" i="4"/>
  <c r="H138" i="4" s="1"/>
  <c r="I142" i="4"/>
  <c r="J142" i="4"/>
  <c r="N142" i="4"/>
  <c r="L140" i="4"/>
  <c r="L138" i="4" s="1"/>
  <c r="O140" i="4"/>
  <c r="H137" i="4"/>
  <c r="I137" i="4"/>
  <c r="J137" i="4"/>
  <c r="M137" i="4"/>
  <c r="R137" i="4"/>
  <c r="K135" i="4"/>
  <c r="L135" i="4"/>
  <c r="P135" i="4"/>
  <c r="H133" i="4"/>
  <c r="I133" i="4"/>
  <c r="J133" i="4"/>
  <c r="M133" i="4"/>
  <c r="K131" i="4"/>
  <c r="L131" i="4"/>
  <c r="P131" i="4"/>
  <c r="H129" i="4"/>
  <c r="I129" i="4"/>
  <c r="J129" i="4"/>
  <c r="M129" i="4"/>
  <c r="Q129" i="4"/>
  <c r="Q127" i="4" s="1"/>
  <c r="R129" i="4"/>
  <c r="R127" i="4" s="1"/>
  <c r="K124" i="4"/>
  <c r="L124" i="4"/>
  <c r="P124" i="4"/>
  <c r="R124" i="4"/>
  <c r="H122" i="4"/>
  <c r="I122" i="4"/>
  <c r="J122" i="4"/>
  <c r="M122" i="4"/>
  <c r="Q122" i="4"/>
  <c r="L120" i="4"/>
  <c r="P120" i="4"/>
  <c r="H118" i="4"/>
  <c r="H115" i="4" s="1"/>
  <c r="I118" i="4"/>
  <c r="J118" i="4"/>
  <c r="J115" i="4" s="1"/>
  <c r="R118" i="4"/>
  <c r="R115" i="4" s="1"/>
  <c r="O116" i="4"/>
  <c r="Q116" i="4"/>
  <c r="Q115" i="4" s="1"/>
  <c r="Q105" i="4" s="1"/>
  <c r="I113" i="4"/>
  <c r="J113" i="4"/>
  <c r="N113" i="4"/>
  <c r="O111" i="4"/>
  <c r="P111" i="4"/>
  <c r="I109" i="4"/>
  <c r="J109" i="4"/>
  <c r="P148" i="8"/>
  <c r="P107" i="8"/>
  <c r="P137" i="8"/>
  <c r="O148" i="8"/>
  <c r="O107" i="8"/>
  <c r="O146" i="8"/>
  <c r="S146" i="8" s="1"/>
  <c r="T146" i="8" s="1"/>
  <c r="P143" i="8"/>
  <c r="O117" i="4"/>
  <c r="O130" i="4"/>
  <c r="O134" i="4"/>
  <c r="O123" i="4"/>
  <c r="N110" i="4"/>
  <c r="N108" i="4"/>
  <c r="N121" i="4"/>
  <c r="N123" i="4"/>
  <c r="N128" i="4"/>
  <c r="N132" i="4"/>
  <c r="N136" i="4"/>
  <c r="N147" i="4"/>
  <c r="M146" i="4"/>
  <c r="M142" i="4"/>
  <c r="M139" i="4"/>
  <c r="M138" i="4" s="1"/>
  <c r="M132" i="4"/>
  <c r="M124" i="4"/>
  <c r="M118" i="4"/>
  <c r="M111" i="4"/>
  <c r="S111" i="4" s="1"/>
  <c r="T111" i="4" s="1"/>
  <c r="M108" i="4"/>
  <c r="M120" i="4"/>
  <c r="I139" i="4"/>
  <c r="I138" i="4" s="1"/>
  <c r="I132" i="4"/>
  <c r="I124" i="4"/>
  <c r="I119" i="4"/>
  <c r="I112" i="4"/>
  <c r="G147" i="4"/>
  <c r="S147" i="4" s="1"/>
  <c r="T147" i="4" s="1"/>
  <c r="G143" i="4"/>
  <c r="S143" i="4" s="1"/>
  <c r="T143" i="4" s="1"/>
  <c r="G141" i="4"/>
  <c r="S141" i="4" s="1"/>
  <c r="T141" i="4" s="1"/>
  <c r="G139" i="4"/>
  <c r="G136" i="4"/>
  <c r="S136" i="4" s="1"/>
  <c r="T136" i="4" s="1"/>
  <c r="G134" i="4"/>
  <c r="G132" i="4"/>
  <c r="G130" i="4"/>
  <c r="S130" i="4" s="1"/>
  <c r="T130" i="4" s="1"/>
  <c r="G128" i="4"/>
  <c r="G123" i="4"/>
  <c r="G121" i="4"/>
  <c r="G119" i="4"/>
  <c r="G117" i="4"/>
  <c r="G114" i="4"/>
  <c r="S114" i="4" s="1"/>
  <c r="T114" i="4" s="1"/>
  <c r="G112" i="4"/>
  <c r="G110" i="4"/>
  <c r="M107" i="4"/>
  <c r="M106" i="4" s="1"/>
  <c r="O107" i="4"/>
  <c r="O106" i="4" s="1"/>
  <c r="O143" i="8"/>
  <c r="N113" i="8"/>
  <c r="H116" i="8"/>
  <c r="I121" i="10"/>
  <c r="L121" i="10"/>
  <c r="P121" i="10"/>
  <c r="O26" i="11" s="1"/>
  <c r="G121" i="10"/>
  <c r="J121" i="10"/>
  <c r="M121" i="10"/>
  <c r="Q121" i="10"/>
  <c r="H121" i="10"/>
  <c r="N121" i="10"/>
  <c r="R121" i="10"/>
  <c r="K121" i="10"/>
  <c r="O121" i="10"/>
  <c r="I117" i="10"/>
  <c r="L117" i="10"/>
  <c r="P117" i="10"/>
  <c r="O22" i="11" s="1"/>
  <c r="G117" i="10"/>
  <c r="J117" i="10"/>
  <c r="M117" i="10"/>
  <c r="Q117" i="10"/>
  <c r="H117" i="10"/>
  <c r="N117" i="10"/>
  <c r="R117" i="10"/>
  <c r="K117" i="10"/>
  <c r="O117" i="10"/>
  <c r="G112" i="10"/>
  <c r="L112" i="10"/>
  <c r="P112" i="10"/>
  <c r="O17" i="11" s="1"/>
  <c r="J112" i="10"/>
  <c r="M112" i="10"/>
  <c r="Q112" i="10"/>
  <c r="H112" i="10"/>
  <c r="K112" i="10"/>
  <c r="N112" i="10"/>
  <c r="R112" i="10"/>
  <c r="I112" i="10"/>
  <c r="O112" i="10"/>
  <c r="G108" i="10"/>
  <c r="L108" i="10"/>
  <c r="P108" i="10"/>
  <c r="O13" i="11" s="1"/>
  <c r="J108" i="10"/>
  <c r="M108" i="10"/>
  <c r="Q108" i="10"/>
  <c r="H108" i="10"/>
  <c r="K108" i="10"/>
  <c r="N108" i="10"/>
  <c r="R108" i="10"/>
  <c r="I108" i="10"/>
  <c r="O108" i="10"/>
  <c r="R108" i="4"/>
  <c r="R106" i="4" s="1"/>
  <c r="R123" i="4"/>
  <c r="B108" i="8"/>
  <c r="B110" i="8"/>
  <c r="B117" i="8"/>
  <c r="B121" i="8"/>
  <c r="B130" i="8"/>
  <c r="B132" i="8"/>
  <c r="B136" i="8"/>
  <c r="B139" i="8"/>
  <c r="B145" i="8"/>
  <c r="R153" i="8"/>
  <c r="R151" i="8" s="1"/>
  <c r="R136" i="8"/>
  <c r="R113" i="8"/>
  <c r="R106" i="8" s="1"/>
  <c r="R105" i="8" s="1"/>
  <c r="Q152" i="8"/>
  <c r="Q151" i="8" s="1"/>
  <c r="Q141" i="8"/>
  <c r="Q138" i="8" s="1"/>
  <c r="Q133" i="8"/>
  <c r="Q128" i="8"/>
  <c r="Q127" i="8" s="1"/>
  <c r="Q120" i="8"/>
  <c r="R118" i="8"/>
  <c r="R115" i="8" s="1"/>
  <c r="Q113" i="8"/>
  <c r="Q112" i="8"/>
  <c r="Q106" i="8" s="1"/>
  <c r="Q105" i="8" s="1"/>
  <c r="P152" i="8"/>
  <c r="P151" i="8" s="1"/>
  <c r="P142" i="8"/>
  <c r="P132" i="8"/>
  <c r="P128" i="8"/>
  <c r="P127" i="8" s="1"/>
  <c r="P121" i="8"/>
  <c r="P117" i="8"/>
  <c r="Q114" i="8"/>
  <c r="P111" i="8"/>
  <c r="O158" i="8"/>
  <c r="O153" i="8"/>
  <c r="O151" i="8" s="1"/>
  <c r="R147" i="8"/>
  <c r="O141" i="8"/>
  <c r="O136" i="8"/>
  <c r="O131" i="8"/>
  <c r="O124" i="8"/>
  <c r="O120" i="8"/>
  <c r="O111" i="8"/>
  <c r="N157" i="8"/>
  <c r="N152" i="8"/>
  <c r="N151" i="8" s="1"/>
  <c r="N144" i="8"/>
  <c r="N142" i="8"/>
  <c r="R135" i="8"/>
  <c r="R127" i="8" s="1"/>
  <c r="R125" i="8" s="1"/>
  <c r="R126" i="8" s="1"/>
  <c r="N135" i="8"/>
  <c r="N131" i="8"/>
  <c r="N127" i="8" s="1"/>
  <c r="N124" i="8"/>
  <c r="S124" i="8" s="1"/>
  <c r="T124" i="8" s="1"/>
  <c r="N120" i="8"/>
  <c r="P116" i="8"/>
  <c r="P115" i="8" s="1"/>
  <c r="M153" i="8"/>
  <c r="M151" i="8" s="1"/>
  <c r="M145" i="8"/>
  <c r="M141" i="8"/>
  <c r="M138" i="8" s="1"/>
  <c r="M136" i="8"/>
  <c r="M132" i="8"/>
  <c r="M128" i="8"/>
  <c r="M121" i="8"/>
  <c r="M117" i="8"/>
  <c r="M115" i="8" s="1"/>
  <c r="M112" i="8"/>
  <c r="M108" i="8"/>
  <c r="L158" i="8"/>
  <c r="L152" i="8"/>
  <c r="L151" i="8" s="1"/>
  <c r="L140" i="8"/>
  <c r="L138" i="8" s="1"/>
  <c r="L131" i="8"/>
  <c r="L127" i="8" s="1"/>
  <c r="L120" i="8"/>
  <c r="L117" i="8"/>
  <c r="L115" i="8" s="1"/>
  <c r="L112" i="8"/>
  <c r="L108" i="8"/>
  <c r="K158" i="8"/>
  <c r="K153" i="8"/>
  <c r="S153" i="8" s="1"/>
  <c r="T153" i="8" s="1"/>
  <c r="K145" i="8"/>
  <c r="K141" i="8"/>
  <c r="K138" i="8" s="1"/>
  <c r="K136" i="8"/>
  <c r="K132" i="8"/>
  <c r="S132" i="8" s="1"/>
  <c r="T132" i="8" s="1"/>
  <c r="K128" i="8"/>
  <c r="K127" i="8" s="1"/>
  <c r="K121" i="8"/>
  <c r="S121" i="8" s="1"/>
  <c r="T121" i="8" s="1"/>
  <c r="K117" i="8"/>
  <c r="K115" i="8" s="1"/>
  <c r="K112" i="8"/>
  <c r="K108" i="8"/>
  <c r="K106" i="8" s="1"/>
  <c r="J158" i="8"/>
  <c r="J152" i="8"/>
  <c r="Q148" i="8"/>
  <c r="M148" i="8"/>
  <c r="J143" i="8"/>
  <c r="J138" i="8" s="1"/>
  <c r="J134" i="8"/>
  <c r="J128" i="8"/>
  <c r="J120" i="8"/>
  <c r="J108" i="8"/>
  <c r="I157" i="8"/>
  <c r="I148" i="8"/>
  <c r="I136" i="8"/>
  <c r="I131" i="8"/>
  <c r="I117" i="8"/>
  <c r="I111" i="8"/>
  <c r="H145" i="8"/>
  <c r="H140" i="8"/>
  <c r="S140" i="8" s="1"/>
  <c r="T140" i="8" s="1"/>
  <c r="H128" i="8"/>
  <c r="H120" i="8"/>
  <c r="H114" i="8"/>
  <c r="H109" i="8"/>
  <c r="G154" i="8"/>
  <c r="H154" i="8"/>
  <c r="H151" i="8" s="1"/>
  <c r="I154" i="8"/>
  <c r="I151" i="8" s="1"/>
  <c r="G148" i="8"/>
  <c r="G143" i="8"/>
  <c r="H143" i="8"/>
  <c r="I143" i="8"/>
  <c r="G134" i="8"/>
  <c r="H134" i="8"/>
  <c r="I134" i="8"/>
  <c r="G131" i="8"/>
  <c r="J129" i="8"/>
  <c r="S129" i="8" s="1"/>
  <c r="T129" i="8" s="1"/>
  <c r="G123" i="8"/>
  <c r="H123" i="8"/>
  <c r="I123" i="8"/>
  <c r="J118" i="8"/>
  <c r="G114" i="8"/>
  <c r="I114" i="8"/>
  <c r="G111" i="8"/>
  <c r="J109" i="8"/>
  <c r="S33" i="9"/>
  <c r="T33" i="9" s="1"/>
  <c r="K11" i="9"/>
  <c r="H158" i="8"/>
  <c r="H136" i="8"/>
  <c r="S136" i="8" s="1"/>
  <c r="T136" i="8" s="1"/>
  <c r="G147" i="8"/>
  <c r="H147" i="8"/>
  <c r="I147" i="8"/>
  <c r="G139" i="8"/>
  <c r="H139" i="8"/>
  <c r="I139" i="8"/>
  <c r="I138" i="8" s="1"/>
  <c r="J133" i="8"/>
  <c r="S133" i="8" s="1"/>
  <c r="T133" i="8" s="1"/>
  <c r="G130" i="8"/>
  <c r="H130" i="8"/>
  <c r="I130" i="8"/>
  <c r="J122" i="8"/>
  <c r="S122" i="8" s="1"/>
  <c r="T122" i="8" s="1"/>
  <c r="G119" i="8"/>
  <c r="I119" i="8"/>
  <c r="J113" i="8"/>
  <c r="S113" i="8" s="1"/>
  <c r="T113" i="8" s="1"/>
  <c r="G110" i="8"/>
  <c r="I110" i="8"/>
  <c r="I106" i="8" s="1"/>
  <c r="O11" i="9"/>
  <c r="O10" i="9" s="1"/>
  <c r="O54" i="9" s="1"/>
  <c r="S35" i="9"/>
  <c r="T35" i="9" s="1"/>
  <c r="L111" i="9"/>
  <c r="R142" i="9"/>
  <c r="R133" i="9"/>
  <c r="R127" i="9"/>
  <c r="R119" i="9"/>
  <c r="R107" i="9"/>
  <c r="P138" i="9"/>
  <c r="P132" i="9"/>
  <c r="P123" i="9"/>
  <c r="P118" i="9"/>
  <c r="P112" i="9"/>
  <c r="P106" i="9"/>
  <c r="S106" i="9" s="1"/>
  <c r="T106" i="9" s="1"/>
  <c r="O146" i="9"/>
  <c r="O140" i="9"/>
  <c r="O134" i="9"/>
  <c r="O129" i="9"/>
  <c r="O120" i="9"/>
  <c r="O115" i="9"/>
  <c r="O109" i="9"/>
  <c r="L150" i="9"/>
  <c r="L142" i="9"/>
  <c r="S142" i="9" s="1"/>
  <c r="T142" i="9" s="1"/>
  <c r="L133" i="9"/>
  <c r="L122" i="9"/>
  <c r="L115" i="9"/>
  <c r="G32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S146" i="9" s="1"/>
  <c r="T146" i="9" s="1"/>
  <c r="P141" i="9"/>
  <c r="P134" i="9"/>
  <c r="P129" i="9"/>
  <c r="P121" i="9"/>
  <c r="P115" i="9"/>
  <c r="O138" i="9"/>
  <c r="O131" i="9"/>
  <c r="O123" i="9"/>
  <c r="O118" i="9"/>
  <c r="S118" i="9" s="1"/>
  <c r="T118" i="9" s="1"/>
  <c r="O111" i="9"/>
  <c r="L145" i="9"/>
  <c r="L138" i="9"/>
  <c r="L129" i="9"/>
  <c r="L110" i="9"/>
  <c r="S110" i="9" s="1"/>
  <c r="T110" i="9" s="1"/>
  <c r="B107" i="9"/>
  <c r="B109" i="9"/>
  <c r="B111" i="9"/>
  <c r="B116" i="9"/>
  <c r="B131" i="9"/>
  <c r="B151" i="9"/>
  <c r="B157" i="9"/>
  <c r="R158" i="9"/>
  <c r="R152" i="9"/>
  <c r="R150" i="9" s="1"/>
  <c r="R143" i="9"/>
  <c r="R139" i="9"/>
  <c r="R137" i="9" s="1"/>
  <c r="R136" i="9"/>
  <c r="R132" i="9"/>
  <c r="R128" i="9"/>
  <c r="R121" i="9"/>
  <c r="R118" i="9"/>
  <c r="R109" i="9"/>
  <c r="Q157" i="9"/>
  <c r="Q151" i="9"/>
  <c r="Q150" i="9" s="1"/>
  <c r="Q144" i="9"/>
  <c r="Q140" i="9"/>
  <c r="Q137" i="9" s="1"/>
  <c r="Q135" i="9"/>
  <c r="Q131" i="9"/>
  <c r="Q127" i="9"/>
  <c r="Q120" i="9"/>
  <c r="Q116" i="9"/>
  <c r="Q114" i="9" s="1"/>
  <c r="Q111" i="9"/>
  <c r="Q107" i="9"/>
  <c r="P157" i="9"/>
  <c r="P151" i="9"/>
  <c r="P144" i="9"/>
  <c r="S144" i="9" s="1"/>
  <c r="T144" i="9" s="1"/>
  <c r="P140" i="9"/>
  <c r="P135" i="9"/>
  <c r="P131" i="9"/>
  <c r="P127" i="9"/>
  <c r="P126" i="9" s="1"/>
  <c r="P120" i="9"/>
  <c r="P116" i="9"/>
  <c r="P111" i="9"/>
  <c r="P107" i="9"/>
  <c r="O157" i="9"/>
  <c r="O152" i="9"/>
  <c r="O150" i="9" s="1"/>
  <c r="O145" i="9"/>
  <c r="O141" i="9"/>
  <c r="O136" i="9"/>
  <c r="O132" i="9"/>
  <c r="O128" i="9"/>
  <c r="O121" i="9"/>
  <c r="O117" i="9"/>
  <c r="O112" i="9"/>
  <c r="O108" i="9"/>
  <c r="N158" i="9"/>
  <c r="N152" i="9"/>
  <c r="N150" i="9" s="1"/>
  <c r="N145" i="9"/>
  <c r="N141" i="9"/>
  <c r="N137" i="9" s="1"/>
  <c r="N136" i="9"/>
  <c r="N132" i="9"/>
  <c r="N128" i="9"/>
  <c r="N121" i="9"/>
  <c r="N117" i="9"/>
  <c r="N114" i="9" s="1"/>
  <c r="N112" i="9"/>
  <c r="N108" i="9"/>
  <c r="N105" i="9" s="1"/>
  <c r="M158" i="9"/>
  <c r="M152" i="9"/>
  <c r="M150" i="9" s="1"/>
  <c r="M145" i="9"/>
  <c r="M141" i="9"/>
  <c r="M137" i="9" s="1"/>
  <c r="M136" i="9"/>
  <c r="M132" i="9"/>
  <c r="M128" i="9"/>
  <c r="M121" i="9"/>
  <c r="M104" i="9" s="1"/>
  <c r="L147" i="9"/>
  <c r="S147" i="9" s="1"/>
  <c r="T147" i="9" s="1"/>
  <c r="L143" i="9"/>
  <c r="L139" i="9"/>
  <c r="L134" i="9"/>
  <c r="L130" i="9"/>
  <c r="S130" i="9" s="1"/>
  <c r="T130" i="9" s="1"/>
  <c r="L123" i="9"/>
  <c r="S123" i="9" s="1"/>
  <c r="T123" i="9" s="1"/>
  <c r="L119" i="9"/>
  <c r="S119" i="9" s="1"/>
  <c r="T119" i="9" s="1"/>
  <c r="L116" i="9"/>
  <c r="S116" i="9" s="1"/>
  <c r="T116" i="9" s="1"/>
  <c r="K112" i="9"/>
  <c r="K108" i="9"/>
  <c r="K105" i="9" s="1"/>
  <c r="K104" i="9" s="1"/>
  <c r="K148" i="9" s="1"/>
  <c r="J158" i="9"/>
  <c r="J152" i="9"/>
  <c r="J150" i="9" s="1"/>
  <c r="J145" i="9"/>
  <c r="J141" i="9"/>
  <c r="J137" i="9" s="1"/>
  <c r="J136" i="9"/>
  <c r="J132" i="9"/>
  <c r="J128" i="9"/>
  <c r="J121" i="9"/>
  <c r="J117" i="9"/>
  <c r="J114" i="9" s="1"/>
  <c r="J112" i="9"/>
  <c r="J108" i="9"/>
  <c r="I158" i="9"/>
  <c r="I152" i="9"/>
  <c r="I150" i="9" s="1"/>
  <c r="I145" i="9"/>
  <c r="I141" i="9"/>
  <c r="I137" i="9" s="1"/>
  <c r="I136" i="9"/>
  <c r="I132" i="9"/>
  <c r="I128" i="9"/>
  <c r="I121" i="9"/>
  <c r="I117" i="9"/>
  <c r="I114" i="9" s="1"/>
  <c r="I112" i="9"/>
  <c r="I108" i="9"/>
  <c r="I105" i="9" s="1"/>
  <c r="H158" i="9"/>
  <c r="H152" i="9"/>
  <c r="H145" i="9"/>
  <c r="H141" i="9"/>
  <c r="H136" i="9"/>
  <c r="H132" i="9"/>
  <c r="S132" i="9" s="1"/>
  <c r="T132" i="9" s="1"/>
  <c r="H128" i="9"/>
  <c r="H121" i="9"/>
  <c r="H117" i="9"/>
  <c r="H112" i="9"/>
  <c r="S112" i="9" s="1"/>
  <c r="T112" i="9" s="1"/>
  <c r="H108" i="9"/>
  <c r="DJ224" i="6"/>
  <c r="DJ223" i="6" s="1"/>
  <c r="DV239" i="6"/>
  <c r="M32" i="10"/>
  <c r="DV256" i="6"/>
  <c r="DV225" i="6"/>
  <c r="DK333" i="6"/>
  <c r="DO333" i="6"/>
  <c r="DS333" i="6"/>
  <c r="CN362" i="6"/>
  <c r="CR362" i="6"/>
  <c r="CV362" i="6"/>
  <c r="CZ362" i="6"/>
  <c r="I144" i="4" s="1"/>
  <c r="DD362" i="6"/>
  <c r="M144" i="4" s="1"/>
  <c r="DH362" i="6"/>
  <c r="Q144" i="4" s="1"/>
  <c r="DL362" i="6"/>
  <c r="I144" i="10" s="1"/>
  <c r="DP362" i="6"/>
  <c r="M144" i="10" s="1"/>
  <c r="DT362" i="6"/>
  <c r="Q144" i="10" s="1"/>
  <c r="L11" i="11" l="1"/>
  <c r="H56" i="10"/>
  <c r="H31" i="10"/>
  <c r="L10" i="11"/>
  <c r="H12" i="1"/>
  <c r="I12" i="1" s="1"/>
  <c r="M10" i="11"/>
  <c r="M61" i="8"/>
  <c r="M66" i="8" s="1"/>
  <c r="M62" i="8" s="1"/>
  <c r="CR199" i="6"/>
  <c r="M57" i="8"/>
  <c r="S140" i="4"/>
  <c r="T140" i="4" s="1"/>
  <c r="H45" i="11"/>
  <c r="H44" i="11"/>
  <c r="S32" i="11"/>
  <c r="T32" i="11"/>
  <c r="CT197" i="6"/>
  <c r="O56" i="8"/>
  <c r="M46" i="11"/>
  <c r="L46" i="11"/>
  <c r="S11" i="8"/>
  <c r="T11" i="8" s="1"/>
  <c r="S58" i="10"/>
  <c r="T58" i="10" s="1"/>
  <c r="T50" i="11"/>
  <c r="P50" i="11"/>
  <c r="S50" i="11"/>
  <c r="Q50" i="11"/>
  <c r="K57" i="10"/>
  <c r="K61" i="10"/>
  <c r="K66" i="10" s="1"/>
  <c r="K62" i="10" s="1"/>
  <c r="M11" i="11"/>
  <c r="R57" i="4"/>
  <c r="R61" i="4"/>
  <c r="R66" i="4" s="1"/>
  <c r="R62" i="4" s="1"/>
  <c r="P30" i="10"/>
  <c r="N43" i="11"/>
  <c r="K57" i="8"/>
  <c r="CP199" i="6"/>
  <c r="K61" i="8"/>
  <c r="K66" i="8" s="1"/>
  <c r="K62" i="8" s="1"/>
  <c r="P62" i="4"/>
  <c r="R63" i="11" s="1"/>
  <c r="R67" i="11"/>
  <c r="S11" i="10"/>
  <c r="T11" i="10" s="1"/>
  <c r="S144" i="4"/>
  <c r="T144" i="4" s="1"/>
  <c r="S133" i="9"/>
  <c r="T133" i="9" s="1"/>
  <c r="S134" i="8"/>
  <c r="T134" i="8" s="1"/>
  <c r="S148" i="8"/>
  <c r="T148" i="8" s="1"/>
  <c r="L106" i="8"/>
  <c r="L125" i="8"/>
  <c r="L126" i="8" s="1"/>
  <c r="M106" i="8"/>
  <c r="M105" i="8" s="1"/>
  <c r="M127" i="8"/>
  <c r="S119" i="4"/>
  <c r="T119" i="4" s="1"/>
  <c r="S122" i="4"/>
  <c r="T122" i="4" s="1"/>
  <c r="S120" i="4"/>
  <c r="T120" i="4" s="1"/>
  <c r="S148" i="4"/>
  <c r="T148" i="4" s="1"/>
  <c r="H37" i="11"/>
  <c r="M26" i="11"/>
  <c r="L26" i="11"/>
  <c r="G58" i="11"/>
  <c r="N60" i="9"/>
  <c r="N65" i="9" s="1"/>
  <c r="N61" i="9" s="1"/>
  <c r="N55" i="9"/>
  <c r="I60" i="9"/>
  <c r="I65" i="9" s="1"/>
  <c r="I61" i="9" s="1"/>
  <c r="I55" i="9"/>
  <c r="L55" i="11"/>
  <c r="J55" i="11"/>
  <c r="I55" i="11"/>
  <c r="M55" i="11"/>
  <c r="DD199" i="6"/>
  <c r="S10" i="4"/>
  <c r="T10" i="4" s="1"/>
  <c r="S10" i="10"/>
  <c r="T10" i="10" s="1"/>
  <c r="S137" i="4"/>
  <c r="T137" i="4" s="1"/>
  <c r="S135" i="4"/>
  <c r="T135" i="4" s="1"/>
  <c r="S133" i="10"/>
  <c r="T133" i="10" s="1"/>
  <c r="Q138" i="10"/>
  <c r="S58" i="4"/>
  <c r="T58" i="4" s="1"/>
  <c r="G43" i="11"/>
  <c r="M65" i="11"/>
  <c r="L65" i="11"/>
  <c r="I31" i="10"/>
  <c r="I56" i="10"/>
  <c r="L23" i="11"/>
  <c r="M23" i="11"/>
  <c r="M54" i="9"/>
  <c r="H56" i="8"/>
  <c r="H31" i="8"/>
  <c r="J55" i="9"/>
  <c r="J60" i="9"/>
  <c r="J65" i="9" s="1"/>
  <c r="J61" i="9" s="1"/>
  <c r="M57" i="4"/>
  <c r="M61" i="4"/>
  <c r="M66" i="4" s="1"/>
  <c r="M62" i="4" s="1"/>
  <c r="G61" i="10"/>
  <c r="G66" i="10" s="1"/>
  <c r="G62" i="10" s="1"/>
  <c r="G57" i="10"/>
  <c r="J56" i="10"/>
  <c r="J105" i="9"/>
  <c r="J126" i="9"/>
  <c r="S113" i="9"/>
  <c r="T113" i="9" s="1"/>
  <c r="S115" i="9"/>
  <c r="T115" i="9" s="1"/>
  <c r="S135" i="8"/>
  <c r="T135" i="8" s="1"/>
  <c r="S124" i="4"/>
  <c r="T124" i="4" s="1"/>
  <c r="H127" i="4"/>
  <c r="S108" i="4"/>
  <c r="T108" i="4" s="1"/>
  <c r="S113" i="4"/>
  <c r="T113" i="4" s="1"/>
  <c r="R138" i="10"/>
  <c r="O31" i="8"/>
  <c r="CT198" i="6"/>
  <c r="G30" i="8"/>
  <c r="Q60" i="9"/>
  <c r="Q65" i="9" s="1"/>
  <c r="Q61" i="9" s="1"/>
  <c r="Q55" i="9"/>
  <c r="L20" i="11"/>
  <c r="M20" i="11"/>
  <c r="O56" i="4"/>
  <c r="O31" i="4"/>
  <c r="DF198" i="6"/>
  <c r="DF199" i="6" s="1"/>
  <c r="M31" i="8"/>
  <c r="CR198" i="6"/>
  <c r="Q56" i="10"/>
  <c r="J37" i="11"/>
  <c r="I37" i="11"/>
  <c r="K154" i="9"/>
  <c r="K159" i="9" s="1"/>
  <c r="K155" i="9" s="1"/>
  <c r="K149" i="9"/>
  <c r="I143" i="9"/>
  <c r="I144" i="8"/>
  <c r="DV224" i="6"/>
  <c r="S121" i="9"/>
  <c r="T121" i="9" s="1"/>
  <c r="H137" i="9"/>
  <c r="S141" i="9"/>
  <c r="T141" i="9" s="1"/>
  <c r="I104" i="9"/>
  <c r="I126" i="9"/>
  <c r="S134" i="9"/>
  <c r="T134" i="9" s="1"/>
  <c r="N104" i="9"/>
  <c r="N126" i="9"/>
  <c r="N124" i="9" s="1"/>
  <c r="N125" i="9" s="1"/>
  <c r="L137" i="9"/>
  <c r="S127" i="9"/>
  <c r="T127" i="9" s="1"/>
  <c r="L126" i="9"/>
  <c r="O126" i="9"/>
  <c r="R114" i="9"/>
  <c r="O114" i="9"/>
  <c r="R105" i="9"/>
  <c r="I127" i="8"/>
  <c r="K10" i="9"/>
  <c r="S11" i="9"/>
  <c r="T11" i="9" s="1"/>
  <c r="S120" i="8"/>
  <c r="T120" i="8" s="1"/>
  <c r="J127" i="8"/>
  <c r="J125" i="8" s="1"/>
  <c r="J126" i="8" s="1"/>
  <c r="S112" i="8"/>
  <c r="T112" i="8" s="1"/>
  <c r="R105" i="4"/>
  <c r="S108" i="10"/>
  <c r="T108" i="10" s="1"/>
  <c r="H13" i="11"/>
  <c r="S112" i="10"/>
  <c r="T112" i="10" s="1"/>
  <c r="H17" i="11"/>
  <c r="I17" i="11" s="1"/>
  <c r="S112" i="4"/>
  <c r="T112" i="4" s="1"/>
  <c r="S121" i="4"/>
  <c r="T121" i="4" s="1"/>
  <c r="S132" i="4"/>
  <c r="T132" i="4" s="1"/>
  <c r="N127" i="4"/>
  <c r="O115" i="4"/>
  <c r="R125" i="4"/>
  <c r="R126" i="4" s="1"/>
  <c r="S133" i="4"/>
  <c r="T133" i="4" s="1"/>
  <c r="I127" i="4"/>
  <c r="I125" i="4" s="1"/>
  <c r="I126" i="4" s="1"/>
  <c r="N138" i="4"/>
  <c r="G106" i="10"/>
  <c r="H12" i="11"/>
  <c r="S107" i="10"/>
  <c r="T107" i="10" s="1"/>
  <c r="N106" i="10"/>
  <c r="M106" i="10"/>
  <c r="P138" i="10"/>
  <c r="O43" i="11" s="1"/>
  <c r="O45" i="11"/>
  <c r="N106" i="8"/>
  <c r="N105" i="8" s="1"/>
  <c r="P138" i="8"/>
  <c r="J127" i="4"/>
  <c r="O138" i="4"/>
  <c r="L115" i="10"/>
  <c r="R115" i="10"/>
  <c r="M115" i="10"/>
  <c r="H60" i="11"/>
  <c r="S153" i="10"/>
  <c r="T153" i="10" s="1"/>
  <c r="J127" i="10"/>
  <c r="J125" i="10" s="1"/>
  <c r="J126" i="10" s="1"/>
  <c r="Q40" i="11"/>
  <c r="P40" i="11"/>
  <c r="S159" i="4"/>
  <c r="T159" i="4" s="1"/>
  <c r="S129" i="10"/>
  <c r="T129" i="10" s="1"/>
  <c r="Q53" i="11"/>
  <c r="P53" i="11"/>
  <c r="P151" i="10"/>
  <c r="O58" i="11" s="1"/>
  <c r="N61" i="11"/>
  <c r="O54" i="11"/>
  <c r="Q46" i="11"/>
  <c r="P46" i="11"/>
  <c r="H66" i="11"/>
  <c r="S159" i="10"/>
  <c r="T159" i="10" s="1"/>
  <c r="I127" i="10"/>
  <c r="S134" i="10"/>
  <c r="T134" i="10" s="1"/>
  <c r="N127" i="10"/>
  <c r="N125" i="10" s="1"/>
  <c r="N126" i="10" s="1"/>
  <c r="S39" i="11"/>
  <c r="Q39" i="11"/>
  <c r="T39" i="11"/>
  <c r="P39" i="11"/>
  <c r="S140" i="10"/>
  <c r="T140" i="10" s="1"/>
  <c r="S154" i="10"/>
  <c r="T154" i="10" s="1"/>
  <c r="M54" i="11"/>
  <c r="L54" i="11"/>
  <c r="I54" i="11"/>
  <c r="J54" i="11"/>
  <c r="H39" i="11"/>
  <c r="I39" i="11" s="1"/>
  <c r="L27" i="11"/>
  <c r="M27" i="11"/>
  <c r="L51" i="11"/>
  <c r="M51" i="11"/>
  <c r="H34" i="11"/>
  <c r="L64" i="11"/>
  <c r="M64" i="11"/>
  <c r="M17" i="11"/>
  <c r="L17" i="11"/>
  <c r="H56" i="4"/>
  <c r="H31" i="4"/>
  <c r="CY198" i="6"/>
  <c r="CY199" i="6" s="1"/>
  <c r="S30" i="4"/>
  <c r="T30" i="4" s="1"/>
  <c r="K30" i="11"/>
  <c r="R55" i="9"/>
  <c r="R60" i="9"/>
  <c r="R65" i="9" s="1"/>
  <c r="R61" i="9" s="1"/>
  <c r="P56" i="8"/>
  <c r="CU197" i="6"/>
  <c r="K61" i="4"/>
  <c r="K66" i="4" s="1"/>
  <c r="K62" i="4" s="1"/>
  <c r="K57" i="4"/>
  <c r="J61" i="4"/>
  <c r="J66" i="4" s="1"/>
  <c r="J62" i="4" s="1"/>
  <c r="J57" i="4"/>
  <c r="L55" i="9"/>
  <c r="L60" i="9"/>
  <c r="L65" i="9" s="1"/>
  <c r="L61" i="9" s="1"/>
  <c r="S108" i="9"/>
  <c r="T108" i="9" s="1"/>
  <c r="H105" i="9"/>
  <c r="S128" i="9"/>
  <c r="T128" i="9" s="1"/>
  <c r="H126" i="9"/>
  <c r="S145" i="9"/>
  <c r="T145" i="9" s="1"/>
  <c r="S139" i="9"/>
  <c r="T139" i="9" s="1"/>
  <c r="M126" i="9"/>
  <c r="S157" i="9"/>
  <c r="T157" i="9" s="1"/>
  <c r="Q105" i="9"/>
  <c r="Q104" i="9" s="1"/>
  <c r="Q126" i="9"/>
  <c r="L105" i="9"/>
  <c r="S107" i="9"/>
  <c r="T107" i="9" s="1"/>
  <c r="S140" i="9"/>
  <c r="T140" i="9" s="1"/>
  <c r="S120" i="9"/>
  <c r="T120" i="9" s="1"/>
  <c r="O105" i="9"/>
  <c r="G30" i="9"/>
  <c r="S32" i="9"/>
  <c r="T32" i="9" s="1"/>
  <c r="O60" i="9"/>
  <c r="O65" i="9" s="1"/>
  <c r="O61" i="9" s="1"/>
  <c r="O55" i="9"/>
  <c r="H138" i="8"/>
  <c r="S147" i="8"/>
  <c r="T147" i="8" s="1"/>
  <c r="S114" i="8"/>
  <c r="T114" i="8" s="1"/>
  <c r="S123" i="8"/>
  <c r="T123" i="8" s="1"/>
  <c r="S143" i="8"/>
  <c r="T143" i="8" s="1"/>
  <c r="S154" i="8"/>
  <c r="T154" i="8" s="1"/>
  <c r="G151" i="8"/>
  <c r="S128" i="8"/>
  <c r="T128" i="8" s="1"/>
  <c r="H127" i="8"/>
  <c r="H125" i="8" s="1"/>
  <c r="H126" i="8" s="1"/>
  <c r="S117" i="8"/>
  <c r="T117" i="8" s="1"/>
  <c r="I115" i="8"/>
  <c r="I105" i="8" s="1"/>
  <c r="S157" i="8"/>
  <c r="T157" i="8" s="1"/>
  <c r="S152" i="8"/>
  <c r="T152" i="8" s="1"/>
  <c r="J151" i="8"/>
  <c r="S117" i="10"/>
  <c r="T117" i="10" s="1"/>
  <c r="H22" i="11"/>
  <c r="S121" i="10"/>
  <c r="T121" i="10" s="1"/>
  <c r="H26" i="11"/>
  <c r="O105" i="4"/>
  <c r="S123" i="4"/>
  <c r="T123" i="4" s="1"/>
  <c r="S134" i="4"/>
  <c r="T134" i="4" s="1"/>
  <c r="Q125" i="4"/>
  <c r="Q126" i="4" s="1"/>
  <c r="H125" i="4"/>
  <c r="H126" i="4" s="1"/>
  <c r="S146" i="4"/>
  <c r="T146" i="4" s="1"/>
  <c r="I106" i="4"/>
  <c r="P138" i="4"/>
  <c r="O106" i="10"/>
  <c r="K106" i="10"/>
  <c r="J106" i="10"/>
  <c r="P15" i="11"/>
  <c r="Q15" i="11"/>
  <c r="Q19" i="11"/>
  <c r="P19" i="11"/>
  <c r="H24" i="11"/>
  <c r="S119" i="10"/>
  <c r="T119" i="10" s="1"/>
  <c r="S123" i="10"/>
  <c r="T123" i="10" s="1"/>
  <c r="H28" i="11"/>
  <c r="O127" i="8"/>
  <c r="H106" i="4"/>
  <c r="H105" i="4" s="1"/>
  <c r="J106" i="4"/>
  <c r="J105" i="4" s="1"/>
  <c r="P127" i="4"/>
  <c r="S111" i="10"/>
  <c r="T111" i="10" s="1"/>
  <c r="H16" i="11"/>
  <c r="I115" i="10"/>
  <c r="N115" i="10"/>
  <c r="J115" i="10"/>
  <c r="H38" i="11"/>
  <c r="S135" i="10"/>
  <c r="T135" i="10" s="1"/>
  <c r="H40" i="11"/>
  <c r="I40" i="11" s="1"/>
  <c r="P52" i="11"/>
  <c r="Q52" i="11"/>
  <c r="S109" i="4"/>
  <c r="T109" i="4" s="1"/>
  <c r="S129" i="4"/>
  <c r="T129" i="4" s="1"/>
  <c r="H41" i="11"/>
  <c r="S136" i="10"/>
  <c r="T136" i="10" s="1"/>
  <c r="K127" i="10"/>
  <c r="K125" i="10" s="1"/>
  <c r="K126" i="10" s="1"/>
  <c r="L127" i="10"/>
  <c r="R127" i="10"/>
  <c r="R125" i="10" s="1"/>
  <c r="R126" i="10" s="1"/>
  <c r="S109" i="10"/>
  <c r="T109" i="10" s="1"/>
  <c r="H14" i="11"/>
  <c r="H18" i="11"/>
  <c r="S113" i="10"/>
  <c r="T113" i="10" s="1"/>
  <c r="H59" i="11"/>
  <c r="S152" i="10"/>
  <c r="T152" i="10" s="1"/>
  <c r="G151" i="10"/>
  <c r="O64" i="11"/>
  <c r="S157" i="10"/>
  <c r="T157" i="10" s="1"/>
  <c r="H64" i="11"/>
  <c r="J64" i="11" s="1"/>
  <c r="S130" i="10"/>
  <c r="T130" i="10" s="1"/>
  <c r="H35" i="11"/>
  <c r="R31" i="10"/>
  <c r="R56" i="10"/>
  <c r="H61" i="11"/>
  <c r="L34" i="11"/>
  <c r="M34" i="11"/>
  <c r="J34" i="11"/>
  <c r="I34" i="11"/>
  <c r="M50" i="11"/>
  <c r="I50" i="11"/>
  <c r="J50" i="11"/>
  <c r="L50" i="11"/>
  <c r="L14" i="11"/>
  <c r="J14" i="11"/>
  <c r="I14" i="11"/>
  <c r="M14" i="11"/>
  <c r="M47" i="11"/>
  <c r="L47" i="11"/>
  <c r="M39" i="11"/>
  <c r="J39" i="11"/>
  <c r="L39" i="11"/>
  <c r="L66" i="11"/>
  <c r="I66" i="11"/>
  <c r="J66" i="11"/>
  <c r="M66" i="11"/>
  <c r="CN199" i="6"/>
  <c r="I61" i="8"/>
  <c r="I66" i="8" s="1"/>
  <c r="I62" i="8" s="1"/>
  <c r="I57" i="8"/>
  <c r="Q143" i="9"/>
  <c r="Q144" i="8"/>
  <c r="Q125" i="8" s="1"/>
  <c r="M30" i="10"/>
  <c r="S32" i="10"/>
  <c r="T32" i="10" s="1"/>
  <c r="S152" i="9"/>
  <c r="T152" i="9" s="1"/>
  <c r="H150" i="9"/>
  <c r="O137" i="9"/>
  <c r="S135" i="9"/>
  <c r="T135" i="9" s="1"/>
  <c r="L114" i="9"/>
  <c r="P105" i="9"/>
  <c r="R126" i="9"/>
  <c r="R124" i="9" s="1"/>
  <c r="R125" i="9" s="1"/>
  <c r="S111" i="9"/>
  <c r="T111" i="9" s="1"/>
  <c r="S119" i="8"/>
  <c r="T119" i="8" s="1"/>
  <c r="G115" i="8"/>
  <c r="S130" i="8"/>
  <c r="T130" i="8" s="1"/>
  <c r="G127" i="8"/>
  <c r="G138" i="8"/>
  <c r="S139" i="8"/>
  <c r="T139" i="8" s="1"/>
  <c r="S118" i="8"/>
  <c r="T118" i="8" s="1"/>
  <c r="J115" i="8"/>
  <c r="S109" i="8"/>
  <c r="T109" i="8" s="1"/>
  <c r="H106" i="8"/>
  <c r="S108" i="8"/>
  <c r="T108" i="8" s="1"/>
  <c r="J106" i="8"/>
  <c r="J105" i="8" s="1"/>
  <c r="J149" i="8" s="1"/>
  <c r="L105" i="8"/>
  <c r="L149" i="8" s="1"/>
  <c r="S142" i="8"/>
  <c r="T142" i="8" s="1"/>
  <c r="N138" i="8"/>
  <c r="N125" i="8" s="1"/>
  <c r="N126" i="8" s="1"/>
  <c r="Q13" i="11"/>
  <c r="P13" i="11"/>
  <c r="P17" i="11"/>
  <c r="Q17" i="11"/>
  <c r="P22" i="11"/>
  <c r="Q22" i="11"/>
  <c r="P26" i="11"/>
  <c r="Q26" i="11"/>
  <c r="S141" i="8"/>
  <c r="T141" i="8" s="1"/>
  <c r="S117" i="4"/>
  <c r="T117" i="4" s="1"/>
  <c r="G115" i="4"/>
  <c r="G127" i="4"/>
  <c r="S128" i="4"/>
  <c r="T128" i="4" s="1"/>
  <c r="P106" i="8"/>
  <c r="P105" i="8" s="1"/>
  <c r="P149" i="8" s="1"/>
  <c r="M127" i="4"/>
  <c r="M125" i="4" s="1"/>
  <c r="M126" i="4" s="1"/>
  <c r="N106" i="4"/>
  <c r="O12" i="11"/>
  <c r="P106" i="10"/>
  <c r="I106" i="10"/>
  <c r="I105" i="10" s="1"/>
  <c r="H106" i="10"/>
  <c r="P24" i="11"/>
  <c r="Q24" i="11"/>
  <c r="P28" i="11"/>
  <c r="Q28" i="11"/>
  <c r="S116" i="4"/>
  <c r="T116" i="4" s="1"/>
  <c r="I115" i="4"/>
  <c r="S107" i="4"/>
  <c r="T107" i="4" s="1"/>
  <c r="K106" i="4"/>
  <c r="K105" i="4" s="1"/>
  <c r="K127" i="4"/>
  <c r="O115" i="10"/>
  <c r="H115" i="10"/>
  <c r="H21" i="11"/>
  <c r="S116" i="10"/>
  <c r="T116" i="10" s="1"/>
  <c r="G115" i="10"/>
  <c r="S120" i="10"/>
  <c r="T120" i="10" s="1"/>
  <c r="H25" i="11"/>
  <c r="S124" i="10"/>
  <c r="T124" i="10" s="1"/>
  <c r="H29" i="11"/>
  <c r="S142" i="10"/>
  <c r="T142" i="10" s="1"/>
  <c r="H47" i="11"/>
  <c r="I47" i="11" s="1"/>
  <c r="Q125" i="10"/>
  <c r="Q126" i="10" s="1"/>
  <c r="H48" i="11"/>
  <c r="S143" i="10"/>
  <c r="T143" i="10" s="1"/>
  <c r="S131" i="10"/>
  <c r="T131" i="10" s="1"/>
  <c r="H36" i="11"/>
  <c r="O35" i="11"/>
  <c r="P127" i="10"/>
  <c r="S148" i="10"/>
  <c r="T148" i="10" s="1"/>
  <c r="H53" i="11"/>
  <c r="S118" i="10"/>
  <c r="T118" i="10" s="1"/>
  <c r="H23" i="11"/>
  <c r="H27" i="11"/>
  <c r="J27" i="11" s="1"/>
  <c r="S122" i="10"/>
  <c r="T122" i="10" s="1"/>
  <c r="K151" i="10"/>
  <c r="S128" i="10"/>
  <c r="T128" i="10" s="1"/>
  <c r="H33" i="11"/>
  <c r="H127" i="10"/>
  <c r="S137" i="10"/>
  <c r="T137" i="10" s="1"/>
  <c r="H42" i="11"/>
  <c r="I22" i="11"/>
  <c r="J22" i="11"/>
  <c r="M22" i="11"/>
  <c r="L22" i="11"/>
  <c r="O31" i="10"/>
  <c r="O56" i="10"/>
  <c r="M41" i="11"/>
  <c r="J41" i="11"/>
  <c r="L41" i="11"/>
  <c r="I41" i="11"/>
  <c r="L45" i="11"/>
  <c r="I45" i="11"/>
  <c r="J45" i="11"/>
  <c r="M45" i="11"/>
  <c r="L40" i="11"/>
  <c r="M40" i="11"/>
  <c r="J40" i="11"/>
  <c r="I44" i="11"/>
  <c r="L44" i="11"/>
  <c r="J44" i="11"/>
  <c r="M44" i="11"/>
  <c r="L52" i="11"/>
  <c r="M52" i="11"/>
  <c r="M28" i="11"/>
  <c r="L28" i="11"/>
  <c r="I28" i="11"/>
  <c r="J28" i="11"/>
  <c r="L31" i="10"/>
  <c r="L56" i="10"/>
  <c r="S30" i="10"/>
  <c r="T30" i="10" s="1"/>
  <c r="G30" i="11"/>
  <c r="N61" i="8"/>
  <c r="N66" i="8" s="1"/>
  <c r="N62" i="8" s="1"/>
  <c r="CS199" i="6"/>
  <c r="N57" i="8"/>
  <c r="J65" i="11"/>
  <c r="S10" i="8"/>
  <c r="T10" i="8" s="1"/>
  <c r="CO199" i="6"/>
  <c r="J57" i="8"/>
  <c r="J61" i="8"/>
  <c r="J66" i="8" s="1"/>
  <c r="J62" i="8" s="1"/>
  <c r="M143" i="9"/>
  <c r="M144" i="8"/>
  <c r="M125" i="8" s="1"/>
  <c r="H114" i="9"/>
  <c r="S117" i="9"/>
  <c r="T117" i="9" s="1"/>
  <c r="S136" i="9"/>
  <c r="T136" i="9" s="1"/>
  <c r="S158" i="9"/>
  <c r="T158" i="9" s="1"/>
  <c r="J104" i="9"/>
  <c r="J124" i="9"/>
  <c r="J125" i="9" s="1"/>
  <c r="S151" i="9"/>
  <c r="T151" i="9" s="1"/>
  <c r="P150" i="9"/>
  <c r="S129" i="9"/>
  <c r="T129" i="9" s="1"/>
  <c r="P114" i="9"/>
  <c r="S138" i="9"/>
  <c r="T138" i="9" s="1"/>
  <c r="S131" i="9"/>
  <c r="T131" i="9" s="1"/>
  <c r="S122" i="9"/>
  <c r="T122" i="9" s="1"/>
  <c r="S109" i="9"/>
  <c r="T109" i="9" s="1"/>
  <c r="P137" i="9"/>
  <c r="P124" i="9" s="1"/>
  <c r="P125" i="9" s="1"/>
  <c r="S110" i="8"/>
  <c r="T110" i="8" s="1"/>
  <c r="G106" i="8"/>
  <c r="S158" i="8"/>
  <c r="T158" i="8" s="1"/>
  <c r="S111" i="8"/>
  <c r="T111" i="8" s="1"/>
  <c r="S131" i="8"/>
  <c r="T131" i="8" s="1"/>
  <c r="S145" i="8"/>
  <c r="T145" i="8" s="1"/>
  <c r="K105" i="8"/>
  <c r="K125" i="8"/>
  <c r="K126" i="8" s="1"/>
  <c r="P125" i="8"/>
  <c r="P126" i="8" s="1"/>
  <c r="R149" i="8"/>
  <c r="H115" i="8"/>
  <c r="S116" i="8"/>
  <c r="T116" i="8" s="1"/>
  <c r="K151" i="8"/>
  <c r="S110" i="4"/>
  <c r="T110" i="4" s="1"/>
  <c r="G106" i="4"/>
  <c r="S139" i="4"/>
  <c r="T139" i="4" s="1"/>
  <c r="G138" i="4"/>
  <c r="O106" i="8"/>
  <c r="O105" i="8" s="1"/>
  <c r="S107" i="8"/>
  <c r="T107" i="8" s="1"/>
  <c r="Q149" i="4"/>
  <c r="L127" i="4"/>
  <c r="L125" i="4" s="1"/>
  <c r="L126" i="4" s="1"/>
  <c r="H151" i="4"/>
  <c r="S151" i="4" s="1"/>
  <c r="T151" i="4" s="1"/>
  <c r="S153" i="4"/>
  <c r="T153" i="4" s="1"/>
  <c r="J138" i="4"/>
  <c r="K138" i="4"/>
  <c r="O127" i="4"/>
  <c r="O125" i="4" s="1"/>
  <c r="O126" i="4" s="1"/>
  <c r="L106" i="10"/>
  <c r="L105" i="10" s="1"/>
  <c r="R106" i="10"/>
  <c r="R105" i="10" s="1"/>
  <c r="R149" i="10" s="1"/>
  <c r="Q106" i="10"/>
  <c r="S110" i="10"/>
  <c r="T110" i="10" s="1"/>
  <c r="H15" i="11"/>
  <c r="I15" i="11" s="1"/>
  <c r="S114" i="10"/>
  <c r="T114" i="10" s="1"/>
  <c r="H19" i="11"/>
  <c r="S144" i="10"/>
  <c r="T144" i="10" s="1"/>
  <c r="H49" i="11"/>
  <c r="J49" i="11" s="1"/>
  <c r="S137" i="8"/>
  <c r="T137" i="8" s="1"/>
  <c r="O138" i="8"/>
  <c r="S131" i="4"/>
  <c r="T131" i="4" s="1"/>
  <c r="L105" i="4"/>
  <c r="L149" i="4" s="1"/>
  <c r="N115" i="4"/>
  <c r="P106" i="4"/>
  <c r="P105" i="4" s="1"/>
  <c r="Q16" i="11"/>
  <c r="P16" i="11"/>
  <c r="O21" i="11"/>
  <c r="P115" i="10"/>
  <c r="O20" i="11" s="1"/>
  <c r="K115" i="10"/>
  <c r="Q115" i="10"/>
  <c r="Q25" i="11"/>
  <c r="P25" i="11"/>
  <c r="P29" i="11"/>
  <c r="Q29" i="11"/>
  <c r="S147" i="10"/>
  <c r="T147" i="10" s="1"/>
  <c r="M127" i="10"/>
  <c r="M125" i="10" s="1"/>
  <c r="M126" i="10" s="1"/>
  <c r="M115" i="4"/>
  <c r="M105" i="4" s="1"/>
  <c r="M149" i="4" s="1"/>
  <c r="S118" i="4"/>
  <c r="T118" i="4" s="1"/>
  <c r="S142" i="4"/>
  <c r="T142" i="4" s="1"/>
  <c r="S146" i="10"/>
  <c r="T146" i="10" s="1"/>
  <c r="H51" i="11"/>
  <c r="J51" i="11" s="1"/>
  <c r="I138" i="10"/>
  <c r="Q47" i="11"/>
  <c r="P47" i="11"/>
  <c r="S157" i="4"/>
  <c r="T157" i="4" s="1"/>
  <c r="H46" i="11"/>
  <c r="G138" i="10"/>
  <c r="S141" i="10"/>
  <c r="T141" i="10" s="1"/>
  <c r="L138" i="10"/>
  <c r="O127" i="10"/>
  <c r="O125" i="10" s="1"/>
  <c r="O126" i="10" s="1"/>
  <c r="S132" i="10"/>
  <c r="T132" i="10" s="1"/>
  <c r="P14" i="11"/>
  <c r="Q14" i="11"/>
  <c r="Q18" i="11"/>
  <c r="P18" i="11"/>
  <c r="P23" i="11"/>
  <c r="Q23" i="11"/>
  <c r="P27" i="11"/>
  <c r="Q27" i="11"/>
  <c r="S139" i="10"/>
  <c r="T139" i="10" s="1"/>
  <c r="H138" i="10"/>
  <c r="I60" i="11"/>
  <c r="M60" i="11"/>
  <c r="J60" i="11"/>
  <c r="L60" i="11"/>
  <c r="M15" i="11"/>
  <c r="L15" i="11"/>
  <c r="H52" i="11"/>
  <c r="J52" i="11" s="1"/>
  <c r="I36" i="11"/>
  <c r="M36" i="11"/>
  <c r="L36" i="11"/>
  <c r="J36" i="11"/>
  <c r="J35" i="11"/>
  <c r="L35" i="11"/>
  <c r="M35" i="11"/>
  <c r="I35" i="11"/>
  <c r="I29" i="11"/>
  <c r="J29" i="11"/>
  <c r="L29" i="11"/>
  <c r="M29" i="11"/>
  <c r="M49" i="11"/>
  <c r="L49" i="11"/>
  <c r="I25" i="11"/>
  <c r="L25" i="11"/>
  <c r="J25" i="11"/>
  <c r="M25" i="11"/>
  <c r="G32" i="11"/>
  <c r="I57" i="4"/>
  <c r="I61" i="4"/>
  <c r="I66" i="4" s="1"/>
  <c r="I62" i="4" s="1"/>
  <c r="I49" i="11" l="1"/>
  <c r="H105" i="8"/>
  <c r="H149" i="8" s="1"/>
  <c r="S150" i="9"/>
  <c r="T150" i="9" s="1"/>
  <c r="O104" i="9"/>
  <c r="J17" i="11"/>
  <c r="I125" i="8"/>
  <c r="I126" i="8" s="1"/>
  <c r="Q61" i="10"/>
  <c r="Q66" i="10" s="1"/>
  <c r="Q62" i="10" s="1"/>
  <c r="Q57" i="10"/>
  <c r="M55" i="9"/>
  <c r="M60" i="9"/>
  <c r="M65" i="9" s="1"/>
  <c r="M61" i="9" s="1"/>
  <c r="M58" i="11"/>
  <c r="L58" i="11"/>
  <c r="I149" i="8"/>
  <c r="O57" i="4"/>
  <c r="O61" i="4"/>
  <c r="O66" i="4" s="1"/>
  <c r="O62" i="4" s="1"/>
  <c r="O57" i="8"/>
  <c r="CT199" i="6"/>
  <c r="O61" i="8"/>
  <c r="O66" i="8" s="1"/>
  <c r="O62" i="8" s="1"/>
  <c r="J15" i="11"/>
  <c r="K125" i="4"/>
  <c r="K126" i="4" s="1"/>
  <c r="CL198" i="6"/>
  <c r="G31" i="8"/>
  <c r="S31" i="8" s="1"/>
  <c r="T31" i="8" s="1"/>
  <c r="S30" i="8"/>
  <c r="T30" i="8" s="1"/>
  <c r="G56" i="8"/>
  <c r="T43" i="11"/>
  <c r="S43" i="11"/>
  <c r="P149" i="4"/>
  <c r="P125" i="4"/>
  <c r="P126" i="4" s="1"/>
  <c r="J57" i="10"/>
  <c r="J61" i="10"/>
  <c r="J66" i="10" s="1"/>
  <c r="J62" i="10" s="1"/>
  <c r="H57" i="8"/>
  <c r="H61" i="8"/>
  <c r="H66" i="8" s="1"/>
  <c r="H62" i="8" s="1"/>
  <c r="CM199" i="6"/>
  <c r="I57" i="10"/>
  <c r="I61" i="10"/>
  <c r="I66" i="10" s="1"/>
  <c r="I62" i="10" s="1"/>
  <c r="L43" i="11"/>
  <c r="M43" i="11"/>
  <c r="P31" i="10"/>
  <c r="N31" i="11" s="1"/>
  <c r="N30" i="11"/>
  <c r="P56" i="10"/>
  <c r="H61" i="10"/>
  <c r="H66" i="10" s="1"/>
  <c r="H62" i="10" s="1"/>
  <c r="H57" i="10"/>
  <c r="M126" i="8"/>
  <c r="M149" i="8"/>
  <c r="Q126" i="8"/>
  <c r="Q149" i="8"/>
  <c r="I155" i="8"/>
  <c r="I160" i="8" s="1"/>
  <c r="I156" i="8" s="1"/>
  <c r="I150" i="8"/>
  <c r="M155" i="4"/>
  <c r="M160" i="4" s="1"/>
  <c r="M156" i="4" s="1"/>
  <c r="M150" i="4"/>
  <c r="M32" i="11"/>
  <c r="L32" i="11"/>
  <c r="I46" i="11"/>
  <c r="J46" i="11"/>
  <c r="P21" i="11"/>
  <c r="Q21" i="11"/>
  <c r="R150" i="10"/>
  <c r="R155" i="10"/>
  <c r="R160" i="10" s="1"/>
  <c r="R156" i="10" s="1"/>
  <c r="Q150" i="4"/>
  <c r="Q155" i="4"/>
  <c r="Q160" i="4" s="1"/>
  <c r="Q156" i="4" s="1"/>
  <c r="S114" i="9"/>
  <c r="T114" i="9" s="1"/>
  <c r="H16" i="1"/>
  <c r="I16" i="1" s="1"/>
  <c r="M30" i="11"/>
  <c r="L30" i="11"/>
  <c r="I52" i="11"/>
  <c r="O57" i="10"/>
  <c r="O61" i="10"/>
  <c r="O66" i="10" s="1"/>
  <c r="O62" i="10" s="1"/>
  <c r="H125" i="10"/>
  <c r="H126" i="10" s="1"/>
  <c r="S127" i="10"/>
  <c r="T127" i="10" s="1"/>
  <c r="H32" i="11"/>
  <c r="J32" i="11" s="1"/>
  <c r="P35" i="11"/>
  <c r="Q35" i="11"/>
  <c r="I48" i="11"/>
  <c r="J48" i="11"/>
  <c r="H20" i="11"/>
  <c r="S115" i="10"/>
  <c r="T115" i="10" s="1"/>
  <c r="S127" i="4"/>
  <c r="T127" i="4" s="1"/>
  <c r="G125" i="4"/>
  <c r="J150" i="8"/>
  <c r="J155" i="8"/>
  <c r="J160" i="8" s="1"/>
  <c r="J156" i="8" s="1"/>
  <c r="S127" i="8"/>
  <c r="T127" i="8" s="1"/>
  <c r="G125" i="8"/>
  <c r="J47" i="11"/>
  <c r="J59" i="11"/>
  <c r="I59" i="11"/>
  <c r="I38" i="11"/>
  <c r="J38" i="11"/>
  <c r="I16" i="11"/>
  <c r="J16" i="11"/>
  <c r="K105" i="10"/>
  <c r="K149" i="10" s="1"/>
  <c r="G31" i="9"/>
  <c r="S31" i="9" s="1"/>
  <c r="T31" i="9" s="1"/>
  <c r="G54" i="9"/>
  <c r="S30" i="9"/>
  <c r="T30" i="9" s="1"/>
  <c r="P61" i="8"/>
  <c r="P66" i="8" s="1"/>
  <c r="P57" i="8"/>
  <c r="CU199" i="6"/>
  <c r="S56" i="8"/>
  <c r="T56" i="8" s="1"/>
  <c r="I51" i="11"/>
  <c r="I125" i="10"/>
  <c r="I126" i="10" s="1"/>
  <c r="Q58" i="11"/>
  <c r="P58" i="11"/>
  <c r="M105" i="10"/>
  <c r="M149" i="10" s="1"/>
  <c r="G105" i="10"/>
  <c r="S106" i="10"/>
  <c r="T106" i="10" s="1"/>
  <c r="H11" i="11"/>
  <c r="N125" i="4"/>
  <c r="N126" i="4" s="1"/>
  <c r="R149" i="4"/>
  <c r="N148" i="9"/>
  <c r="L57" i="10"/>
  <c r="L61" i="10"/>
  <c r="L155" i="4"/>
  <c r="L160" i="4" s="1"/>
  <c r="L156" i="4" s="1"/>
  <c r="L150" i="4"/>
  <c r="G105" i="4"/>
  <c r="S106" i="4"/>
  <c r="T106" i="4" s="1"/>
  <c r="S106" i="8"/>
  <c r="T106" i="8" s="1"/>
  <c r="G105" i="8"/>
  <c r="I33" i="11"/>
  <c r="J33" i="11"/>
  <c r="J53" i="11"/>
  <c r="I53" i="11"/>
  <c r="O11" i="11"/>
  <c r="P105" i="10"/>
  <c r="S115" i="4"/>
  <c r="T115" i="4" s="1"/>
  <c r="M31" i="10"/>
  <c r="S31" i="10" s="1"/>
  <c r="T31" i="10" s="1"/>
  <c r="M56" i="10"/>
  <c r="R57" i="10"/>
  <c r="R61" i="10"/>
  <c r="R66" i="10" s="1"/>
  <c r="R62" i="10" s="1"/>
  <c r="P64" i="11"/>
  <c r="Q64" i="11"/>
  <c r="H149" i="4"/>
  <c r="O105" i="10"/>
  <c r="O149" i="10" s="1"/>
  <c r="L104" i="9"/>
  <c r="H104" i="9"/>
  <c r="S105" i="9"/>
  <c r="T105" i="9" s="1"/>
  <c r="N149" i="8"/>
  <c r="N105" i="10"/>
  <c r="N149" i="10" s="1"/>
  <c r="S10" i="9"/>
  <c r="T10" i="9" s="1"/>
  <c r="K54" i="9"/>
  <c r="S144" i="8"/>
  <c r="T144" i="8" s="1"/>
  <c r="R150" i="8"/>
  <c r="R155" i="8"/>
  <c r="R160" i="8" s="1"/>
  <c r="R156" i="8" s="1"/>
  <c r="J21" i="11"/>
  <c r="I21" i="11"/>
  <c r="P12" i="11"/>
  <c r="Q12" i="11"/>
  <c r="P155" i="8"/>
  <c r="P160" i="8" s="1"/>
  <c r="P156" i="8" s="1"/>
  <c r="P150" i="8"/>
  <c r="L150" i="8"/>
  <c r="L155" i="8"/>
  <c r="L160" i="8" s="1"/>
  <c r="L156" i="8" s="1"/>
  <c r="H155" i="8"/>
  <c r="H160" i="8" s="1"/>
  <c r="H156" i="8" s="1"/>
  <c r="H150" i="8"/>
  <c r="S115" i="8"/>
  <c r="T115" i="8" s="1"/>
  <c r="S151" i="10"/>
  <c r="T151" i="10" s="1"/>
  <c r="H58" i="11"/>
  <c r="J18" i="11"/>
  <c r="I18" i="11"/>
  <c r="L125" i="10"/>
  <c r="L126" i="10" s="1"/>
  <c r="O125" i="8"/>
  <c r="O126" i="8" s="1"/>
  <c r="I24" i="11"/>
  <c r="J24" i="11"/>
  <c r="O149" i="4"/>
  <c r="S151" i="8"/>
  <c r="T151" i="8" s="1"/>
  <c r="S31" i="4"/>
  <c r="T31" i="4" s="1"/>
  <c r="K31" i="11"/>
  <c r="I64" i="11"/>
  <c r="I27" i="11"/>
  <c r="Q54" i="11"/>
  <c r="P54" i="11"/>
  <c r="J125" i="4"/>
  <c r="J126" i="4" s="1"/>
  <c r="P45" i="11"/>
  <c r="Q45" i="11"/>
  <c r="J13" i="11"/>
  <c r="I13" i="11"/>
  <c r="O124" i="9"/>
  <c r="O125" i="9" s="1"/>
  <c r="S137" i="9"/>
  <c r="T137" i="9" s="1"/>
  <c r="S143" i="9"/>
  <c r="T143" i="9" s="1"/>
  <c r="J42" i="11"/>
  <c r="I42" i="11"/>
  <c r="H43" i="11"/>
  <c r="S138" i="10"/>
  <c r="T138" i="10" s="1"/>
  <c r="G125" i="10"/>
  <c r="P20" i="11"/>
  <c r="Q20" i="11"/>
  <c r="P155" i="4"/>
  <c r="P160" i="4" s="1"/>
  <c r="P156" i="4" s="1"/>
  <c r="P150" i="4"/>
  <c r="I19" i="11"/>
  <c r="J19" i="11"/>
  <c r="Q105" i="10"/>
  <c r="Q149" i="10" s="1"/>
  <c r="S138" i="4"/>
  <c r="T138" i="4" s="1"/>
  <c r="K149" i="8"/>
  <c r="J148" i="9"/>
  <c r="G31" i="11"/>
  <c r="J23" i="11"/>
  <c r="I23" i="11"/>
  <c r="O32" i="11"/>
  <c r="P125" i="10"/>
  <c r="K149" i="4"/>
  <c r="H105" i="10"/>
  <c r="H149" i="10" s="1"/>
  <c r="N105" i="4"/>
  <c r="N149" i="4" s="1"/>
  <c r="S138" i="8"/>
  <c r="T138" i="8" s="1"/>
  <c r="P104" i="9"/>
  <c r="P148" i="9" s="1"/>
  <c r="J105" i="10"/>
  <c r="J149" i="10" s="1"/>
  <c r="I105" i="4"/>
  <c r="I149" i="4" s="1"/>
  <c r="I26" i="11"/>
  <c r="J26" i="11"/>
  <c r="Q124" i="9"/>
  <c r="Q125" i="9" s="1"/>
  <c r="M124" i="9"/>
  <c r="H124" i="9"/>
  <c r="S126" i="9"/>
  <c r="T126" i="9" s="1"/>
  <c r="H61" i="4"/>
  <c r="S56" i="4"/>
  <c r="T56" i="4" s="1"/>
  <c r="H57" i="4"/>
  <c r="K56" i="11"/>
  <c r="P43" i="11"/>
  <c r="Q43" i="11"/>
  <c r="I12" i="11"/>
  <c r="J12" i="11"/>
  <c r="R104" i="9"/>
  <c r="R148" i="9" s="1"/>
  <c r="L124" i="9"/>
  <c r="L125" i="9" s="1"/>
  <c r="I124" i="9"/>
  <c r="I125" i="9" s="1"/>
  <c r="L149" i="10" l="1"/>
  <c r="N56" i="11"/>
  <c r="P57" i="10"/>
  <c r="N57" i="11" s="1"/>
  <c r="P61" i="10"/>
  <c r="G61" i="8"/>
  <c r="CL199" i="6"/>
  <c r="G57" i="8"/>
  <c r="S57" i="8" s="1"/>
  <c r="T57" i="8" s="1"/>
  <c r="T30" i="11"/>
  <c r="S30" i="11"/>
  <c r="D16" i="1"/>
  <c r="E16" i="1" s="1"/>
  <c r="T31" i="11"/>
  <c r="S31" i="11"/>
  <c r="I150" i="4"/>
  <c r="I155" i="4"/>
  <c r="I160" i="4" s="1"/>
  <c r="I156" i="4" s="1"/>
  <c r="N150" i="4"/>
  <c r="N155" i="4"/>
  <c r="N160" i="4" s="1"/>
  <c r="N156" i="4" s="1"/>
  <c r="P154" i="9"/>
  <c r="P159" i="9" s="1"/>
  <c r="P155" i="9" s="1"/>
  <c r="P149" i="9"/>
  <c r="K150" i="4"/>
  <c r="K155" i="4"/>
  <c r="K160" i="4" s="1"/>
  <c r="K156" i="4" s="1"/>
  <c r="J154" i="9"/>
  <c r="J159" i="9" s="1"/>
  <c r="J155" i="9" s="1"/>
  <c r="J149" i="9"/>
  <c r="J43" i="11"/>
  <c r="I43" i="11"/>
  <c r="N150" i="10"/>
  <c r="N155" i="10"/>
  <c r="N160" i="10" s="1"/>
  <c r="N156" i="10" s="1"/>
  <c r="L148" i="9"/>
  <c r="P149" i="10"/>
  <c r="O10" i="11"/>
  <c r="R150" i="4"/>
  <c r="R155" i="4"/>
  <c r="R160" i="4" s="1"/>
  <c r="R156" i="4" s="1"/>
  <c r="H10" i="11"/>
  <c r="G149" i="10"/>
  <c r="S105" i="10"/>
  <c r="T105" i="10" s="1"/>
  <c r="G60" i="9"/>
  <c r="G55" i="9"/>
  <c r="S54" i="9"/>
  <c r="T54" i="9" s="1"/>
  <c r="I32" i="11"/>
  <c r="Q155" i="8"/>
  <c r="Q160" i="8" s="1"/>
  <c r="Q156" i="8" s="1"/>
  <c r="Q150" i="8"/>
  <c r="M125" i="9"/>
  <c r="M148" i="9"/>
  <c r="I58" i="11"/>
  <c r="J58" i="11"/>
  <c r="K60" i="9"/>
  <c r="K65" i="9" s="1"/>
  <c r="K61" i="9" s="1"/>
  <c r="K55" i="9"/>
  <c r="O150" i="10"/>
  <c r="O155" i="10"/>
  <c r="O160" i="10" s="1"/>
  <c r="O156" i="10" s="1"/>
  <c r="K57" i="11"/>
  <c r="S57" i="4"/>
  <c r="T57" i="4" s="1"/>
  <c r="H125" i="9"/>
  <c r="S124" i="9"/>
  <c r="T124" i="9" s="1"/>
  <c r="P126" i="10"/>
  <c r="O31" i="11" s="1"/>
  <c r="O30" i="11"/>
  <c r="K150" i="8"/>
  <c r="K155" i="8"/>
  <c r="K160" i="8" s="1"/>
  <c r="K156" i="8" s="1"/>
  <c r="N155" i="8"/>
  <c r="N160" i="8" s="1"/>
  <c r="N156" i="8" s="1"/>
  <c r="N150" i="8"/>
  <c r="O148" i="9"/>
  <c r="M57" i="10"/>
  <c r="S57" i="10" s="1"/>
  <c r="T57" i="10" s="1"/>
  <c r="M61" i="10"/>
  <c r="M66" i="10" s="1"/>
  <c r="M62" i="10" s="1"/>
  <c r="P11" i="11"/>
  <c r="Q11" i="11"/>
  <c r="G149" i="4"/>
  <c r="S105" i="4"/>
  <c r="T105" i="4" s="1"/>
  <c r="S56" i="10"/>
  <c r="T56" i="10" s="1"/>
  <c r="O149" i="8"/>
  <c r="M150" i="10"/>
  <c r="M155" i="10"/>
  <c r="M160" i="10" s="1"/>
  <c r="M156" i="10" s="1"/>
  <c r="P62" i="8"/>
  <c r="I149" i="10"/>
  <c r="P32" i="11"/>
  <c r="Q32" i="11"/>
  <c r="H30" i="11"/>
  <c r="G126" i="10"/>
  <c r="S125" i="10"/>
  <c r="T125" i="10" s="1"/>
  <c r="G56" i="11"/>
  <c r="I148" i="9"/>
  <c r="J11" i="11"/>
  <c r="I11" i="11"/>
  <c r="Q148" i="9"/>
  <c r="K155" i="10"/>
  <c r="K160" i="10" s="1"/>
  <c r="K156" i="10" s="1"/>
  <c r="K150" i="10"/>
  <c r="M155" i="8"/>
  <c r="M160" i="8" s="1"/>
  <c r="M156" i="8" s="1"/>
  <c r="M150" i="8"/>
  <c r="L31" i="11"/>
  <c r="M31" i="11"/>
  <c r="G149" i="8"/>
  <c r="S105" i="8"/>
  <c r="T105" i="8" s="1"/>
  <c r="L150" i="10"/>
  <c r="L155" i="10"/>
  <c r="L160" i="10" s="1"/>
  <c r="L156" i="10" s="1"/>
  <c r="R149" i="9"/>
  <c r="R154" i="9"/>
  <c r="R159" i="9" s="1"/>
  <c r="R155" i="9" s="1"/>
  <c r="H66" i="4"/>
  <c r="S61" i="4"/>
  <c r="T61" i="4" s="1"/>
  <c r="K62" i="11"/>
  <c r="J150" i="10"/>
  <c r="J155" i="10"/>
  <c r="J160" i="10" s="1"/>
  <c r="J156" i="10" s="1"/>
  <c r="H150" i="10"/>
  <c r="H155" i="10"/>
  <c r="H160" i="10" s="1"/>
  <c r="H156" i="10" s="1"/>
  <c r="Q150" i="10"/>
  <c r="Q155" i="10"/>
  <c r="Q160" i="10" s="1"/>
  <c r="Q156" i="10" s="1"/>
  <c r="O155" i="4"/>
  <c r="O160" i="4" s="1"/>
  <c r="O156" i="4" s="1"/>
  <c r="O150" i="4"/>
  <c r="H148" i="9"/>
  <c r="S104" i="9"/>
  <c r="T104" i="9" s="1"/>
  <c r="H155" i="4"/>
  <c r="H160" i="4" s="1"/>
  <c r="H156" i="4" s="1"/>
  <c r="H150" i="4"/>
  <c r="L66" i="10"/>
  <c r="G62" i="11"/>
  <c r="G61" i="11"/>
  <c r="N149" i="9"/>
  <c r="N154" i="9"/>
  <c r="N159" i="9" s="1"/>
  <c r="N155" i="9" s="1"/>
  <c r="J149" i="4"/>
  <c r="S125" i="8"/>
  <c r="T125" i="8" s="1"/>
  <c r="G126" i="8"/>
  <c r="S126" i="8" s="1"/>
  <c r="T126" i="8" s="1"/>
  <c r="G126" i="4"/>
  <c r="S126" i="4" s="1"/>
  <c r="T126" i="4" s="1"/>
  <c r="S125" i="4"/>
  <c r="T125" i="4" s="1"/>
  <c r="I20" i="11"/>
  <c r="J20" i="11"/>
  <c r="S61" i="10" l="1"/>
  <c r="T61" i="10" s="1"/>
  <c r="S55" i="9"/>
  <c r="T55" i="9" s="1"/>
  <c r="P66" i="10"/>
  <c r="N62" i="11"/>
  <c r="T57" i="11"/>
  <c r="S57" i="11"/>
  <c r="T56" i="11"/>
  <c r="D20" i="1"/>
  <c r="E20" i="1" s="1"/>
  <c r="S56" i="11"/>
  <c r="G66" i="8"/>
  <c r="S61" i="8"/>
  <c r="T61" i="8" s="1"/>
  <c r="H20" i="1"/>
  <c r="I20" i="1" s="1"/>
  <c r="L56" i="11"/>
  <c r="M56" i="11"/>
  <c r="Q30" i="11"/>
  <c r="P30" i="11"/>
  <c r="M149" i="9"/>
  <c r="M154" i="9"/>
  <c r="M159" i="9" s="1"/>
  <c r="M155" i="9" s="1"/>
  <c r="P150" i="10"/>
  <c r="O57" i="11" s="1"/>
  <c r="P155" i="10"/>
  <c r="O56" i="11"/>
  <c r="J155" i="4"/>
  <c r="J160" i="4" s="1"/>
  <c r="J156" i="4" s="1"/>
  <c r="J150" i="4"/>
  <c r="Q154" i="9"/>
  <c r="Q159" i="9" s="1"/>
  <c r="Q155" i="9" s="1"/>
  <c r="Q149" i="9"/>
  <c r="P31" i="11"/>
  <c r="Q31" i="11"/>
  <c r="G57" i="11"/>
  <c r="L149" i="9"/>
  <c r="L154" i="9"/>
  <c r="L159" i="9" s="1"/>
  <c r="L155" i="9" s="1"/>
  <c r="L62" i="11"/>
  <c r="M62" i="11"/>
  <c r="H62" i="4"/>
  <c r="S66" i="4"/>
  <c r="T66" i="4" s="1"/>
  <c r="K67" i="11"/>
  <c r="G155" i="10"/>
  <c r="H56" i="11"/>
  <c r="J56" i="11" s="1"/>
  <c r="S149" i="10"/>
  <c r="T149" i="10" s="1"/>
  <c r="G150" i="10"/>
  <c r="L62" i="10"/>
  <c r="S66" i="10"/>
  <c r="T66" i="10" s="1"/>
  <c r="G67" i="11"/>
  <c r="H154" i="9"/>
  <c r="H149" i="9"/>
  <c r="S148" i="9"/>
  <c r="T148" i="9" s="1"/>
  <c r="S126" i="10"/>
  <c r="T126" i="10" s="1"/>
  <c r="H31" i="11"/>
  <c r="I150" i="10"/>
  <c r="I155" i="10"/>
  <c r="I160" i="10" s="1"/>
  <c r="I156" i="10" s="1"/>
  <c r="G150" i="4"/>
  <c r="S150" i="4" s="1"/>
  <c r="T150" i="4" s="1"/>
  <c r="G155" i="4"/>
  <c r="S149" i="4"/>
  <c r="T149" i="4" s="1"/>
  <c r="J10" i="11"/>
  <c r="I10" i="11"/>
  <c r="J61" i="11"/>
  <c r="M61" i="11"/>
  <c r="L61" i="11"/>
  <c r="I61" i="11"/>
  <c r="G150" i="8"/>
  <c r="S150" i="8" s="1"/>
  <c r="T150" i="8" s="1"/>
  <c r="G155" i="8"/>
  <c r="S149" i="8"/>
  <c r="T149" i="8" s="1"/>
  <c r="I154" i="9"/>
  <c r="I159" i="9" s="1"/>
  <c r="I155" i="9" s="1"/>
  <c r="I149" i="9"/>
  <c r="I30" i="11"/>
  <c r="J30" i="11"/>
  <c r="O150" i="8"/>
  <c r="O155" i="8"/>
  <c r="O160" i="8" s="1"/>
  <c r="O156" i="8" s="1"/>
  <c r="O149" i="9"/>
  <c r="O154" i="9"/>
  <c r="O159" i="9" s="1"/>
  <c r="O155" i="9" s="1"/>
  <c r="S125" i="9"/>
  <c r="T125" i="9" s="1"/>
  <c r="G65" i="9"/>
  <c r="S60" i="9"/>
  <c r="T60" i="9" s="1"/>
  <c r="Q10" i="11"/>
  <c r="P10" i="11"/>
  <c r="S62" i="11" l="1"/>
  <c r="T62" i="11"/>
  <c r="G62" i="8"/>
  <c r="S62" i="8" s="1"/>
  <c r="T62" i="8" s="1"/>
  <c r="S66" i="8"/>
  <c r="T66" i="8" s="1"/>
  <c r="P62" i="10"/>
  <c r="N63" i="11" s="1"/>
  <c r="N67" i="11"/>
  <c r="S65" i="9"/>
  <c r="T65" i="9" s="1"/>
  <c r="G61" i="9"/>
  <c r="S61" i="9" s="1"/>
  <c r="T61" i="9" s="1"/>
  <c r="S155" i="4"/>
  <c r="T155" i="4" s="1"/>
  <c r="G160" i="4"/>
  <c r="J31" i="11"/>
  <c r="I31" i="11"/>
  <c r="H159" i="9"/>
  <c r="S154" i="9"/>
  <c r="T154" i="9" s="1"/>
  <c r="H57" i="11"/>
  <c r="I57" i="11" s="1"/>
  <c r="S150" i="10"/>
  <c r="T150" i="10" s="1"/>
  <c r="Q56" i="11"/>
  <c r="P56" i="11"/>
  <c r="I56" i="11"/>
  <c r="L57" i="11"/>
  <c r="M57" i="11"/>
  <c r="P160" i="10"/>
  <c r="O62" i="11"/>
  <c r="M67" i="11"/>
  <c r="L67" i="11"/>
  <c r="Q57" i="11"/>
  <c r="P57" i="11"/>
  <c r="K63" i="11"/>
  <c r="S62" i="4"/>
  <c r="T62" i="4" s="1"/>
  <c r="S155" i="8"/>
  <c r="T155" i="8" s="1"/>
  <c r="G160" i="8"/>
  <c r="S149" i="9"/>
  <c r="T149" i="9" s="1"/>
  <c r="S62" i="10"/>
  <c r="T62" i="10" s="1"/>
  <c r="G63" i="11"/>
  <c r="G160" i="10"/>
  <c r="H62" i="11"/>
  <c r="S155" i="10"/>
  <c r="T155" i="10" s="1"/>
  <c r="T67" i="11" l="1"/>
  <c r="S67" i="11"/>
  <c r="T63" i="11"/>
  <c r="S63" i="11"/>
  <c r="M63" i="11"/>
  <c r="L63" i="11"/>
  <c r="J57" i="11"/>
  <c r="G156" i="4"/>
  <c r="S156" i="4" s="1"/>
  <c r="T156" i="4" s="1"/>
  <c r="S160" i="4"/>
  <c r="T160" i="4" s="1"/>
  <c r="Q62" i="11"/>
  <c r="P62" i="11"/>
  <c r="S159" i="9"/>
  <c r="T159" i="9" s="1"/>
  <c r="H155" i="9"/>
  <c r="S155" i="9" s="1"/>
  <c r="T155" i="9" s="1"/>
  <c r="J62" i="11"/>
  <c r="I62" i="11"/>
  <c r="O67" i="11"/>
  <c r="P156" i="10"/>
  <c r="O63" i="11" s="1"/>
  <c r="S160" i="10"/>
  <c r="T160" i="10" s="1"/>
  <c r="H67" i="11"/>
  <c r="G156" i="10"/>
  <c r="S160" i="8"/>
  <c r="T160" i="8" s="1"/>
  <c r="G156" i="8"/>
  <c r="S156" i="8" s="1"/>
  <c r="T156" i="8" s="1"/>
  <c r="S156" i="10" l="1"/>
  <c r="T156" i="10" s="1"/>
  <c r="H63" i="11"/>
  <c r="Q63" i="11"/>
  <c r="P63" i="11"/>
  <c r="Q67" i="11"/>
  <c r="P67" i="11"/>
  <c r="I67" i="11"/>
  <c r="J67" i="11"/>
  <c r="J63" i="11" l="1"/>
  <c r="I63" i="1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<sst xmlns="http://schemas.openxmlformats.org/spreadsheetml/2006/main" count="1338" uniqueCount="715">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</sst>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0" fillId="4" borderId="0" xfId="0" applyNumberFormat="1" applyFill="1"/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8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4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2209408"/>
        <c:axId val="-522214304"/>
      </c:lineChart>
      <c:catAx>
        <c:axId val="-52220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-522214304"/>
        <c:crosses val="autoZero"/>
        <c:auto val="1"/>
        <c:lblAlgn val="ctr"/>
        <c:lblOffset val="100"/>
        <c:tickLblSkip val="3"/>
        <c:noMultiLvlLbl val="0"/>
      </c:catAx>
      <c:valAx>
        <c:axId val="-52221430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52220940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8092"/>
          <c:y val="2.6666666666666672E-2"/>
        </c:manualLayout>
      </c:layout>
      <c:overlay val="0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991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2211040"/>
        <c:axId val="-522210496"/>
      </c:lineChart>
      <c:catAx>
        <c:axId val="-52221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-522210496"/>
        <c:crosses val="autoZero"/>
        <c:auto val="1"/>
        <c:lblAlgn val="ctr"/>
        <c:lblOffset val="100"/>
        <c:tickLblSkip val="3"/>
        <c:noMultiLvlLbl val="0"/>
      </c:catAx>
      <c:valAx>
        <c:axId val="-52221049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52221104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_2015plan"/><Relationship Id="rId3" Type="http://schemas.openxmlformats.org/officeDocument/2006/relationships/hyperlink" Target="#'2015'!A1"/><Relationship Id="rId7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4'!_2014plan"/><Relationship Id="rId3" Type="http://schemas.openxmlformats.org/officeDocument/2006/relationships/hyperlink" Target="#'2014'!A1"/><Relationship Id="rId7" Type="http://schemas.openxmlformats.org/officeDocument/2006/relationships/hyperlink" Target="#'2014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Tatjana</a:t>
          </a:r>
          <a:r>
            <a:rPr lang="sr-Latn-RS" baseline="0"/>
            <a:t> Minić</a:t>
          </a:r>
          <a:endParaRPr lang="x-none"/>
        </a:p>
        <a:p>
          <a:r>
            <a:rPr lang="en-US"/>
            <a:t>e-mail:</a:t>
          </a:r>
          <a:r>
            <a:rPr lang="sr-Latn-RS"/>
            <a:t>tatjana.minc</a:t>
          </a:r>
          <a:r>
            <a:rPr lang="en-US"/>
            <a:t>@mif.gov.me
tel/fax: 00 382 20 </a:t>
          </a:r>
          <a:r>
            <a:rPr lang="sr-Latn-RS"/>
            <a:t>241-405</a:t>
          </a:r>
          <a:endParaRPr lang="en-US"/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255218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264743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274267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topLeftCell="R1" workbookViewId="0">
      <pane ySplit="5" topLeftCell="A6" activePane="bottomLeft" state="frozen"/>
      <selection activeCell="DK219" sqref="DK219"/>
      <selection pane="bottomLeft" activeCell="L37" sqref="L37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Novembar</v>
      </c>
      <c r="E11" s="158"/>
      <c r="F11" s="158"/>
      <c r="G11" s="158"/>
      <c r="H11" s="321" t="str">
        <f>+Master!G265</f>
        <v>Prihodi za period Januar - Novembar</v>
      </c>
      <c r="I11" s="322"/>
      <c r="J11" s="310"/>
      <c r="K11" s="159"/>
    </row>
    <row r="12" spans="3:11">
      <c r="C12" s="157"/>
      <c r="D12" s="161">
        <f>+'Analitika - 2015'!N10</f>
        <v>95937187.26000002</v>
      </c>
      <c r="E12" s="162">
        <f>+D12/'2015'!T7</f>
        <v>2.6207333914278694E-2</v>
      </c>
      <c r="F12" s="158"/>
      <c r="G12" s="158"/>
      <c r="H12" s="323">
        <f>+'Analitika - 2015'!G10</f>
        <v>1170329342.1700001</v>
      </c>
      <c r="I12" s="324">
        <f>+H12/'2015'!T7</f>
        <v>0.31970097035266481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Novembar</v>
      </c>
      <c r="E15" s="158"/>
      <c r="F15" s="158"/>
      <c r="G15" s="158"/>
      <c r="H15" s="321" t="str">
        <f>+Master!G266</f>
        <v>Rashodi za period Januar - Novembar</v>
      </c>
      <c r="I15" s="322"/>
      <c r="J15" s="310"/>
      <c r="K15" s="159"/>
    </row>
    <row r="16" spans="3:11">
      <c r="C16" s="157"/>
      <c r="D16" s="161">
        <f>+'Analitika - 2015'!N30</f>
        <v>109827202.01000002</v>
      </c>
      <c r="E16" s="162">
        <f>+D16/'2015'!T7</f>
        <v>3.0001694214221331E-2</v>
      </c>
      <c r="F16" s="158"/>
      <c r="G16" s="158"/>
      <c r="H16" s="323">
        <f>+'Analitika - 2015'!G30</f>
        <v>1436354699.27</v>
      </c>
      <c r="I16" s="324">
        <f>+H16/'2015'!T7</f>
        <v>0.39237159539705518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Novembar</v>
      </c>
      <c r="E19" s="158"/>
      <c r="F19" s="158"/>
      <c r="G19" s="158"/>
      <c r="H19" s="321" t="str">
        <f>+Master!G267</f>
        <v>Deficit za period Januar - Novembar</v>
      </c>
      <c r="I19" s="322"/>
      <c r="J19" s="310"/>
      <c r="K19" s="159"/>
    </row>
    <row r="20" spans="3:11">
      <c r="C20" s="157"/>
      <c r="D20" s="161">
        <f>+'Analitika - 2015'!N56</f>
        <v>-13890014.75</v>
      </c>
      <c r="E20" s="162">
        <f>+D20/'2015'!T7</f>
        <v>-3.7943602999426338E-3</v>
      </c>
      <c r="F20" s="158"/>
      <c r="G20" s="158"/>
      <c r="H20" s="323">
        <f>+'Analitika - 2015'!G56</f>
        <v>-266025357.1000002</v>
      </c>
      <c r="I20" s="324">
        <f>+H20/'2015'!T7</f>
        <v>-7.2670625044390466E-2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9" t="str">
        <f>+Master!G269</f>
        <v>Stanje javnog duga (% BDP)</v>
      </c>
      <c r="E22" s="330"/>
      <c r="F22" s="33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zoomScale="110" zoomScaleNormal="110" workbookViewId="0">
      <pane ySplit="5" topLeftCell="A6" activePane="bottomLeft" state="frozen"/>
      <selection activeCell="DK219" sqref="DK219"/>
      <selection pane="bottomLeft" activeCell="V50" sqref="V5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2015-11</v>
      </c>
      <c r="O6" s="169" t="str">
        <f>+CONCATENATE(N6,"p")</f>
        <v>2015-11p</v>
      </c>
      <c r="P6" s="153"/>
      <c r="Q6" s="153"/>
      <c r="R6" s="169" t="str">
        <f>+IF(Master!B3-10&gt;=0,CONCATENATE(Master!B4-1,"-",Master!B3),CONCATENATE(Master!B4-1,"-0",Master!B3))</f>
        <v>2014-11</v>
      </c>
      <c r="S6" s="153"/>
      <c r="T6" s="153"/>
    </row>
    <row r="7" spans="1:20">
      <c r="A7" s="170"/>
      <c r="B7" s="365" t="str">
        <f>+Master!G246</f>
        <v>Analitika za period Jan - Nov</v>
      </c>
      <c r="C7" s="366"/>
      <c r="D7" s="366"/>
      <c r="E7" s="366"/>
      <c r="F7" s="366"/>
      <c r="G7" s="373" t="str">
        <f>+Master!G238</f>
        <v>Jan - Nov</v>
      </c>
      <c r="H7" s="374"/>
      <c r="I7" s="374"/>
      <c r="J7" s="374"/>
      <c r="K7" s="374"/>
      <c r="L7" s="374"/>
      <c r="M7" s="375"/>
      <c r="N7" s="376" t="str">
        <f>+Master!G237</f>
        <v>Novembar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Nov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Novembar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+SUMPRODUCT(('2015'!$G10:$R10)*('2015'!$G$5:$R$5&lt;=Master!$B$3)*($A10='2015'!$A$10:$A$66))</f>
        <v>1170329342.1700001</v>
      </c>
      <c r="H10" s="177">
        <f>+SUMPRODUCT(('2015'!$G105:$R105)*('2015'!$G$5:$R$5&lt;=Master!$B$3))</f>
        <v>1171822372.5396161</v>
      </c>
      <c r="I10" s="178">
        <f>+G10-H10</f>
        <v>-1493030.3696160316</v>
      </c>
      <c r="J10" s="179">
        <f>+IF(ISNUMBER(G10/H10-1),G10/H10-1,"…")</f>
        <v>-1.2741098007714724E-3</v>
      </c>
      <c r="K10" s="177">
        <f>+SUMPRODUCT(('2014'!$G10:$R10)*('2014'!$G$5:$R$5&lt;=Master!$B$3))</f>
        <v>1196604137.6599998</v>
      </c>
      <c r="L10" s="178">
        <f>+G10-K10</f>
        <v>-26274795.489999771</v>
      </c>
      <c r="M10" s="180">
        <f>+IF(ISNUMBER(G10/K10-1),G10/K10-1,"…")</f>
        <v>-2.1957800966141638E-2</v>
      </c>
      <c r="N10" s="181">
        <f>+INDEX('2015'!$1:$1048576,MATCH('Analitika - 2015'!$A10,'2015'!$A:$A,0),MATCH('Analitika - 2015'!$N$6,'2015'!$6:$6,0))</f>
        <v>95937187.26000002</v>
      </c>
      <c r="O10" s="177">
        <f>+INDEX('2015'!$1:$1048576,MATCH(CONCATENATE('Analitika - 2015'!$A10,"p"),'2015'!$A:$A,0),MATCH('Analitika - 2015'!$O$6,'2015'!$101:$101,0))</f>
        <v>100830471.93450241</v>
      </c>
      <c r="P10" s="178">
        <f>+N10-O10</f>
        <v>-4893284.6745023876</v>
      </c>
      <c r="Q10" s="179">
        <f>+IF(ISNUMBER(N10/O10-1),N10/O10-1,"…")</f>
        <v>-4.8529820208329189E-2</v>
      </c>
      <c r="R10" s="177">
        <f>+INDEX('2014'!$1:$1048576,MATCH('Analitika - 2015'!$A10,'2014'!$A:$A,0),MATCH('Analitika - 2015'!$R$6,'2014'!$6:$6,0))</f>
        <v>98496460.12999998</v>
      </c>
      <c r="S10" s="178">
        <f>+N10-R10</f>
        <v>-2559272.8699999601</v>
      </c>
      <c r="T10" s="182">
        <f>+IF(ISNUMBER(N10/R10-1),N10/R10-1,"…")</f>
        <v>-2.5983399470621782E-2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+SUMPRODUCT(('2015'!$G11:$R11)*('2015'!$G$5:$R$5&lt;=Master!$B$3)*($A11='2015'!$A$10:$A$66))</f>
        <v>725415485.72000003</v>
      </c>
      <c r="H11" s="183">
        <f>+SUMPRODUCT(('2015'!$G106:$R106)*('2015'!$G$5:$R$5&lt;=Master!$B$3))</f>
        <v>754408585.2281934</v>
      </c>
      <c r="I11" s="184">
        <f t="shared" ref="I11:I67" si="0">+G11-H11</f>
        <v>-28993099.508193374</v>
      </c>
      <c r="J11" s="185">
        <f t="shared" ref="J11:J67" si="1">+IF(ISNUMBER(G11/H11-1),G11/H11-1,"…")</f>
        <v>-3.8431560928516628E-2</v>
      </c>
      <c r="K11" s="183">
        <f>+SUMPRODUCT(('2014'!$G11:$R11)*('2014'!$G$5:$R$5&lt;=Master!$B$3))</f>
        <v>763159695.60000002</v>
      </c>
      <c r="L11" s="184">
        <f t="shared" ref="L11:L67" si="2">+G11-K11</f>
        <v>-37744209.879999995</v>
      </c>
      <c r="M11" s="186">
        <f t="shared" ref="M11:M67" si="3">+IF(ISNUMBER(G11/K11-1),G11/K11-1,"…")</f>
        <v>-4.9457813479425572E-2</v>
      </c>
      <c r="N11" s="187">
        <f>+INDEX('2015'!$1:$1048576,MATCH('Analitika - 2015'!$A11,'2015'!$A:$A,0),MATCH('Analitika - 2015'!$N$6,'2015'!$6:$6,0))</f>
        <v>61933489.370000012</v>
      </c>
      <c r="O11" s="183">
        <f>+INDEX('2015'!$1:$1048576,MATCH(CONCATENATE('Analitika - 2015'!$A11,"p"),'2015'!$A:$A,0),MATCH('Analitika - 2015'!$O$6,'2015'!$101:$101,0))</f>
        <v>60436221.191738874</v>
      </c>
      <c r="P11" s="184">
        <f t="shared" ref="P11:P67" si="4">+N11-O11</f>
        <v>1497268.1782611385</v>
      </c>
      <c r="Q11" s="185">
        <f t="shared" ref="Q11:Q67" si="5">+IF(ISNUMBER(N11/O11-1),N11/O11-1,"…")</f>
        <v>2.4774351353155089E-2</v>
      </c>
      <c r="R11" s="183">
        <f>+INDEX('2014'!$1:$1048576,MATCH('Analitika - 2015'!$A11,'2014'!$A:$A,0),MATCH('Analitika - 2015'!$R$6,'2014'!$6:$6,0))</f>
        <v>56236155.61999999</v>
      </c>
      <c r="S11" s="184">
        <f t="shared" ref="S11:S67" si="6">+N11-R11</f>
        <v>5697333.7500000224</v>
      </c>
      <c r="T11" s="188">
        <f t="shared" ref="T11:T67" si="7">+IF(ISNUMBER(N11/R11-1),N11/R11-1,"…")</f>
        <v>0.10131086819835544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+SUMPRODUCT(('2015'!$G12:$R12)*('2015'!$G$5:$R$5&lt;=Master!$B$3)*($A12='2015'!$A$10:$A$66))</f>
        <v>87778140.36999999</v>
      </c>
      <c r="H12" s="189">
        <f>+SUMPRODUCT(('2015'!$G107:$R107)*('2015'!$G$5:$R$5&lt;=Master!$B$3))</f>
        <v>90842766.444031775</v>
      </c>
      <c r="I12" s="190">
        <f t="shared" si="0"/>
        <v>-3064626.0740317851</v>
      </c>
      <c r="J12" s="191">
        <f t="shared" si="1"/>
        <v>-3.3735499192661611E-2</v>
      </c>
      <c r="K12" s="189">
        <f>+SUMPRODUCT(('2014'!$G12:$R12)*('2014'!$G$5:$R$5&lt;=Master!$B$3))</f>
        <v>88783828.329999998</v>
      </c>
      <c r="L12" s="190">
        <f t="shared" si="2"/>
        <v>-1005687.9600000083</v>
      </c>
      <c r="M12" s="192">
        <f t="shared" si="3"/>
        <v>-1.1327377732147093E-2</v>
      </c>
      <c r="N12" s="193">
        <f>+INDEX('2015'!$1:$1048576,MATCH('Analitika - 2015'!$A12,'2015'!$A:$A,0),MATCH('Analitika - 2015'!$N$6,'2015'!$6:$6,0))</f>
        <v>10620418.339999994</v>
      </c>
      <c r="O12" s="189">
        <f>+INDEX('2015'!$1:$1048576,MATCH(CONCATENATE('Analitika - 2015'!$A12,"p"),'2015'!$A:$A,0),MATCH('Analitika - 2015'!$O$6,'2015'!$101:$101,0))</f>
        <v>8212187.9289413234</v>
      </c>
      <c r="P12" s="190">
        <f t="shared" si="4"/>
        <v>2408230.4110586708</v>
      </c>
      <c r="Q12" s="191">
        <f t="shared" si="5"/>
        <v>0.29325076726162158</v>
      </c>
      <c r="R12" s="189">
        <f>+INDEX('2014'!$1:$1048576,MATCH('Analitika - 2015'!$A12,'2014'!$A:$A,0),MATCH('Analitika - 2015'!$R$6,'2014'!$6:$6,0))</f>
        <v>7680183.6100000003</v>
      </c>
      <c r="S12" s="190">
        <f t="shared" si="6"/>
        <v>2940234.7299999939</v>
      </c>
      <c r="T12" s="194">
        <f t="shared" si="7"/>
        <v>0.38283391118041177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+SUMPRODUCT(('2015'!$G13:$R13)*('2015'!$G$5:$R$5&lt;=Master!$B$3)*($A13='2015'!$A$10:$A$66))</f>
        <v>40709529.239999995</v>
      </c>
      <c r="H13" s="189">
        <f>+SUMPRODUCT(('2015'!$G108:$R108)*('2015'!$G$5:$R$5&lt;=Master!$B$3))</f>
        <v>45128084.499977306</v>
      </c>
      <c r="I13" s="190">
        <f t="shared" si="0"/>
        <v>-4418555.2599773109</v>
      </c>
      <c r="J13" s="191">
        <f t="shared" si="1"/>
        <v>-9.7911429411091766E-2</v>
      </c>
      <c r="K13" s="189">
        <f>+SUMPRODUCT(('2014'!$G13:$R13)*('2014'!$G$5:$R$5&lt;=Master!$B$3))</f>
        <v>43535595.18</v>
      </c>
      <c r="L13" s="190">
        <f t="shared" si="2"/>
        <v>-2826065.9400000051</v>
      </c>
      <c r="M13" s="192">
        <f t="shared" si="3"/>
        <v>-6.4913915344800066E-2</v>
      </c>
      <c r="N13" s="193">
        <f>+INDEX('2015'!$1:$1048576,MATCH('Analitika - 2015'!$A13,'2015'!$A:$A,0),MATCH('Analitika - 2015'!$N$6,'2015'!$6:$6,0))</f>
        <v>477921.05</v>
      </c>
      <c r="O13" s="189">
        <f>+INDEX('2015'!$1:$1048576,MATCH(CONCATENATE('Analitika - 2015'!$A13,"p"),'2015'!$A:$A,0),MATCH('Analitika - 2015'!$O$6,'2015'!$101:$101,0))</f>
        <v>862427.72685132292</v>
      </c>
      <c r="P13" s="190">
        <f t="shared" si="4"/>
        <v>-384506.67685132293</v>
      </c>
      <c r="Q13" s="191">
        <f t="shared" si="5"/>
        <v>-0.44584220205342429</v>
      </c>
      <c r="R13" s="189">
        <f>+INDEX('2014'!$1:$1048576,MATCH('Analitika - 2015'!$A13,'2014'!$A:$A,0),MATCH('Analitika - 2015'!$R$6,'2014'!$6:$6,0))</f>
        <v>495961.62</v>
      </c>
      <c r="S13" s="190">
        <f t="shared" si="6"/>
        <v>-18040.570000000007</v>
      </c>
      <c r="T13" s="194">
        <f t="shared" si="7"/>
        <v>-3.6374931592488946E-2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+SUMPRODUCT(('2015'!$G14:$R14)*('2015'!$G$5:$R$5&lt;=Master!$B$3)*($A14='2015'!$A$10:$A$66))</f>
        <v>1240393.26</v>
      </c>
      <c r="H14" s="189">
        <f>+SUMPRODUCT(('2015'!$G109:$R109)*('2015'!$G$5:$R$5&lt;=Master!$B$3))</f>
        <v>1389558.8832254349</v>
      </c>
      <c r="I14" s="190">
        <f t="shared" si="0"/>
        <v>-149165.62322543492</v>
      </c>
      <c r="J14" s="191">
        <f t="shared" si="1"/>
        <v>-0.10734746474305046</v>
      </c>
      <c r="K14" s="189">
        <f>+SUMPRODUCT(('2014'!$G14:$R14)*('2014'!$G$5:$R$5&lt;=Master!$B$3))</f>
        <v>1315394.0499999998</v>
      </c>
      <c r="L14" s="190">
        <f t="shared" si="2"/>
        <v>-75000.789999999804</v>
      </c>
      <c r="M14" s="192">
        <f t="shared" si="3"/>
        <v>-5.7017735483902987E-2</v>
      </c>
      <c r="N14" s="193">
        <f>+INDEX('2015'!$1:$1048576,MATCH('Analitika - 2015'!$A14,'2015'!$A:$A,0),MATCH('Analitika - 2015'!$N$6,'2015'!$6:$6,0))</f>
        <v>133190.98000000001</v>
      </c>
      <c r="O14" s="189">
        <f>+INDEX('2015'!$1:$1048576,MATCH(CONCATENATE('Analitika - 2015'!$A14,"p"),'2015'!$A:$A,0),MATCH('Analitika - 2015'!$O$6,'2015'!$101:$101,0))</f>
        <v>114784.79933118433</v>
      </c>
      <c r="P14" s="190">
        <f t="shared" si="4"/>
        <v>18406.180668815679</v>
      </c>
      <c r="Q14" s="191">
        <f t="shared" si="5"/>
        <v>0.16035381667313819</v>
      </c>
      <c r="R14" s="189">
        <f>+INDEX('2014'!$1:$1048576,MATCH('Analitika - 2015'!$A14,'2014'!$A:$A,0),MATCH('Analitika - 2015'!$R$6,'2014'!$6:$6,0))</f>
        <v>104566.49</v>
      </c>
      <c r="S14" s="190">
        <f t="shared" si="6"/>
        <v>28624.490000000005</v>
      </c>
      <c r="T14" s="194">
        <f t="shared" si="7"/>
        <v>0.27374438981360094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+SUMPRODUCT(('2015'!$G15:$R15)*('2015'!$G$5:$R$5&lt;=Master!$B$3)*($A15='2015'!$A$10:$A$66))</f>
        <v>416193436.86000001</v>
      </c>
      <c r="H15" s="189">
        <f>+SUMPRODUCT(('2015'!$G110:$R110)*('2015'!$G$5:$R$5&lt;=Master!$B$3))</f>
        <v>437638779.64692807</v>
      </c>
      <c r="I15" s="190">
        <f t="shared" si="0"/>
        <v>-21445342.786928058</v>
      </c>
      <c r="J15" s="191">
        <f t="shared" si="1"/>
        <v>-4.9002382293976354E-2</v>
      </c>
      <c r="K15" s="189">
        <f>+SUMPRODUCT(('2014'!$G15:$R15)*('2014'!$G$5:$R$5&lt;=Master!$B$3))</f>
        <v>460404870.19</v>
      </c>
      <c r="L15" s="190">
        <f t="shared" si="2"/>
        <v>-44211433.329999983</v>
      </c>
      <c r="M15" s="192">
        <f t="shared" si="3"/>
        <v>-9.6027292916677442E-2</v>
      </c>
      <c r="N15" s="193">
        <f>+INDEX('2015'!$1:$1048576,MATCH('Analitika - 2015'!$A15,'2015'!$A:$A,0),MATCH('Analitika - 2015'!$N$6,'2015'!$6:$6,0))</f>
        <v>34204989.410000004</v>
      </c>
      <c r="O15" s="189">
        <f>+INDEX('2015'!$1:$1048576,MATCH(CONCATENATE('Analitika - 2015'!$A15,"p"),'2015'!$A:$A,0),MATCH('Analitika - 2015'!$O$6,'2015'!$101:$101,0))</f>
        <v>35933948.977140471</v>
      </c>
      <c r="P15" s="190">
        <f t="shared" si="4"/>
        <v>-1728959.5671404675</v>
      </c>
      <c r="Q15" s="191">
        <f t="shared" si="5"/>
        <v>-4.8114933547669714E-2</v>
      </c>
      <c r="R15" s="189">
        <f>+INDEX('2014'!$1:$1048576,MATCH('Analitika - 2015'!$A15,'2014'!$A:$A,0),MATCH('Analitika - 2015'!$R$6,'2014'!$6:$6,0))</f>
        <v>33888254.93</v>
      </c>
      <c r="S15" s="190">
        <f t="shared" si="6"/>
        <v>316734.48000000417</v>
      </c>
      <c r="T15" s="194">
        <f t="shared" si="7"/>
        <v>9.346438187928463E-3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+SUMPRODUCT(('2015'!$G16:$R16)*('2015'!$G$5:$R$5&lt;=Master!$B$3)*($A16='2015'!$A$10:$A$66))</f>
        <v>152417001.65000001</v>
      </c>
      <c r="H16" s="189">
        <f>+SUMPRODUCT(('2015'!$G111:$R111)*('2015'!$G$5:$R$5&lt;=Master!$B$3))</f>
        <v>153272766.32105362</v>
      </c>
      <c r="I16" s="190">
        <f t="shared" si="0"/>
        <v>-855764.67105361819</v>
      </c>
      <c r="J16" s="191">
        <f t="shared" si="1"/>
        <v>-5.5832793495818045E-3</v>
      </c>
      <c r="K16" s="189">
        <f>+SUMPRODUCT(('2014'!$G16:$R16)*('2014'!$G$5:$R$5&lt;=Master!$B$3))</f>
        <v>143370603.14000002</v>
      </c>
      <c r="L16" s="190">
        <f t="shared" si="2"/>
        <v>9046398.5099999905</v>
      </c>
      <c r="M16" s="192">
        <f t="shared" si="3"/>
        <v>6.3098001346665766E-2</v>
      </c>
      <c r="N16" s="193">
        <f>+INDEX('2015'!$1:$1048576,MATCH('Analitika - 2015'!$A16,'2015'!$A:$A,0),MATCH('Analitika - 2015'!$N$6,'2015'!$6:$6,0))</f>
        <v>14228009.040000003</v>
      </c>
      <c r="O16" s="189">
        <f>+INDEX('2015'!$1:$1048576,MATCH(CONCATENATE('Analitika - 2015'!$A16,"p"),'2015'!$A:$A,0),MATCH('Analitika - 2015'!$O$6,'2015'!$101:$101,0))</f>
        <v>13344977.795261111</v>
      </c>
      <c r="P16" s="190">
        <f t="shared" si="4"/>
        <v>883031.24473889172</v>
      </c>
      <c r="Q16" s="191">
        <f t="shared" si="5"/>
        <v>6.6169555190452423E-2</v>
      </c>
      <c r="R16" s="189">
        <f>+INDEX('2014'!$1:$1048576,MATCH('Analitika - 2015'!$A16,'2014'!$A:$A,0),MATCH('Analitika - 2015'!$R$6,'2014'!$6:$6,0))</f>
        <v>12177293.33</v>
      </c>
      <c r="S16" s="190">
        <f t="shared" si="6"/>
        <v>2050715.7100000028</v>
      </c>
      <c r="T16" s="194">
        <f t="shared" si="7"/>
        <v>0.16840488722956648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+SUMPRODUCT(('2015'!$G17:$R17)*('2015'!$G$5:$R$5&lt;=Master!$B$3)*($A17='2015'!$A$10:$A$66))</f>
        <v>20911349.990000002</v>
      </c>
      <c r="H17" s="189">
        <f>+SUMPRODUCT(('2015'!$G112:$R112)*('2015'!$G$5:$R$5&lt;=Master!$B$3))</f>
        <v>20907024.472559649</v>
      </c>
      <c r="I17" s="190">
        <f t="shared" si="0"/>
        <v>4325.5174403525889</v>
      </c>
      <c r="J17" s="191">
        <f t="shared" si="1"/>
        <v>2.068930203831254E-4</v>
      </c>
      <c r="K17" s="189">
        <f>+SUMPRODUCT(('2014'!$G17:$R17)*('2014'!$G$5:$R$5&lt;=Master!$B$3))</f>
        <v>20304961.650000002</v>
      </c>
      <c r="L17" s="190">
        <f t="shared" si="2"/>
        <v>606388.33999999985</v>
      </c>
      <c r="M17" s="192">
        <f t="shared" si="3"/>
        <v>2.9864047539336358E-2</v>
      </c>
      <c r="N17" s="193">
        <f>+INDEX('2015'!$1:$1048576,MATCH('Analitika - 2015'!$A17,'2015'!$A:$A,0),MATCH('Analitika - 2015'!$N$6,'2015'!$6:$6,0))</f>
        <v>1654729.28</v>
      </c>
      <c r="O17" s="189">
        <f>+INDEX('2015'!$1:$1048576,MATCH(CONCATENATE('Analitika - 2015'!$A17,"p"),'2015'!$A:$A,0),MATCH('Analitika - 2015'!$O$6,'2015'!$101:$101,0))</f>
        <v>1518566.9065134812</v>
      </c>
      <c r="P17" s="190">
        <f t="shared" si="4"/>
        <v>136162.37348651886</v>
      </c>
      <c r="Q17" s="191">
        <f t="shared" si="5"/>
        <v>8.9665047290631295E-2</v>
      </c>
      <c r="R17" s="189">
        <f>+INDEX('2014'!$1:$1048576,MATCH('Analitika - 2015'!$A17,'2014'!$A:$A,0),MATCH('Analitika - 2015'!$R$6,'2014'!$6:$6,0))</f>
        <v>1427993.66</v>
      </c>
      <c r="S17" s="190">
        <f t="shared" si="6"/>
        <v>226735.62000000011</v>
      </c>
      <c r="T17" s="194">
        <f t="shared" si="7"/>
        <v>0.15877915032199796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+SUMPRODUCT(('2015'!$G19:$R19)*('2015'!$G$5:$R$5&lt;=Master!$B$3)*($A19='2015'!$A$10:$A$66))</f>
        <v>6165634.3499999996</v>
      </c>
      <c r="H19" s="189">
        <f>+SUMPRODUCT(('2015'!$G114:$R114)*('2015'!$G$5:$R$5&lt;=Master!$B$3))</f>
        <v>5229604.9604175622</v>
      </c>
      <c r="I19" s="190">
        <f t="shared" si="0"/>
        <v>936029.38958243746</v>
      </c>
      <c r="J19" s="191">
        <f t="shared" si="1"/>
        <v>0.17898663410853488</v>
      </c>
      <c r="K19" s="189">
        <f>+SUMPRODUCT(('2014'!$G19:$R19)*('2014'!$G$5:$R$5&lt;=Master!$B$3))</f>
        <v>5444443.0600000005</v>
      </c>
      <c r="L19" s="190">
        <f t="shared" si="2"/>
        <v>721191.28999999911</v>
      </c>
      <c r="M19" s="192">
        <f t="shared" si="3"/>
        <v>0.13246374001016714</v>
      </c>
      <c r="N19" s="193">
        <f>+INDEX('2015'!$1:$1048576,MATCH('Analitika - 2015'!$A19,'2015'!$A:$A,0),MATCH('Analitika - 2015'!$N$6,'2015'!$6:$6,0))</f>
        <v>614231.27</v>
      </c>
      <c r="O19" s="189">
        <f>+INDEX('2015'!$1:$1048576,MATCH(CONCATENATE('Analitika - 2015'!$A19,"p"),'2015'!$A:$A,0),MATCH('Analitika - 2015'!$O$6,'2015'!$101:$101,0))</f>
        <v>449327.05769997759</v>
      </c>
      <c r="P19" s="190">
        <f t="shared" si="4"/>
        <v>164904.21230002242</v>
      </c>
      <c r="Q19" s="191">
        <f t="shared" si="5"/>
        <v>0.36700263087679752</v>
      </c>
      <c r="R19" s="189">
        <f>+INDEX('2014'!$1:$1048576,MATCH('Analitika - 2015'!$A19,'2014'!$A:$A,0),MATCH('Analitika - 2015'!$R$6,'2014'!$6:$6,0))</f>
        <v>461901.98</v>
      </c>
      <c r="S19" s="190">
        <f t="shared" si="6"/>
        <v>152329.29000000004</v>
      </c>
      <c r="T19" s="194">
        <f t="shared" si="7"/>
        <v>0.32978704702673078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+SUMPRODUCT(('2015'!$G20:$R20)*('2015'!$G$5:$R$5&lt;=Master!$B$3)*($A20='2015'!$A$10:$A$66))</f>
        <v>372895786.13000005</v>
      </c>
      <c r="H20" s="195">
        <f>+SUMPRODUCT(('2015'!$G115:$R115)*('2015'!$G$5:$R$5&lt;=Master!$B$3))</f>
        <v>349102092.49154902</v>
      </c>
      <c r="I20" s="196">
        <f t="shared" si="0"/>
        <v>23793693.63845104</v>
      </c>
      <c r="J20" s="197">
        <f t="shared" si="1"/>
        <v>6.8156834777571618E-2</v>
      </c>
      <c r="K20" s="195">
        <f>+SUMPRODUCT(('2014'!$G20:$R20)*('2014'!$G$5:$R$5&lt;=Master!$B$3))</f>
        <v>369127205.61999995</v>
      </c>
      <c r="L20" s="196">
        <f t="shared" si="2"/>
        <v>3768580.5100001097</v>
      </c>
      <c r="M20" s="198">
        <f t="shared" si="3"/>
        <v>1.0209435805931033E-2</v>
      </c>
      <c r="N20" s="199">
        <f>+INDEX('2015'!$1:$1048576,MATCH('Analitika - 2015'!$A20,'2015'!$A:$A,0),MATCH('Analitika - 2015'!$N$6,'2015'!$6:$6,0))</f>
        <v>27196160.52</v>
      </c>
      <c r="O20" s="195">
        <f>+INDEX('2015'!$1:$1048576,MATCH(CONCATENATE('Analitika - 2015'!$A20,"p"),'2015'!$A:$A,0),MATCH('Analitika - 2015'!$O$6,'2015'!$101:$101,0))</f>
        <v>32938623.312072884</v>
      </c>
      <c r="P20" s="196">
        <f t="shared" si="4"/>
        <v>-5742462.7920728847</v>
      </c>
      <c r="Q20" s="197">
        <f t="shared" si="5"/>
        <v>-0.17433827569739746</v>
      </c>
      <c r="R20" s="195">
        <f>+INDEX('2014'!$1:$1048576,MATCH('Analitika - 2015'!$A20,'2014'!$A:$A,0),MATCH('Analitika - 2015'!$R$6,'2014'!$6:$6,0))</f>
        <v>35594183.499999993</v>
      </c>
      <c r="S20" s="196">
        <f t="shared" si="6"/>
        <v>-8398022.979999993</v>
      </c>
      <c r="T20" s="200">
        <f t="shared" si="7"/>
        <v>-0.23593807061201433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+SUMPRODUCT(('2015'!$G21:$R21)*('2015'!$G$5:$R$5&lt;=Master!$B$3)*($A21='2015'!$A$10:$A$66))</f>
        <v>224233829.49000007</v>
      </c>
      <c r="H21" s="189">
        <f>+SUMPRODUCT(('2015'!$G116:$R116)*('2015'!$G$5:$R$5&lt;=Master!$B$3))</f>
        <v>206204236.37375063</v>
      </c>
      <c r="I21" s="190">
        <f t="shared" si="0"/>
        <v>18029593.116249442</v>
      </c>
      <c r="J21" s="191">
        <f t="shared" si="1"/>
        <v>8.743560963301622E-2</v>
      </c>
      <c r="K21" s="189">
        <f>+SUMPRODUCT(('2014'!$G21:$R21)*('2014'!$G$5:$R$5&lt;=Master!$B$3))</f>
        <v>224458592.42000002</v>
      </c>
      <c r="L21" s="190">
        <f t="shared" si="2"/>
        <v>-224762.92999994755</v>
      </c>
      <c r="M21" s="192">
        <f t="shared" si="3"/>
        <v>-1.0013558740463724E-3</v>
      </c>
      <c r="N21" s="193">
        <f>+INDEX('2015'!$1:$1048576,MATCH('Analitika - 2015'!$A21,'2015'!$A:$A,0),MATCH('Analitika - 2015'!$N$6,'2015'!$6:$6,0))</f>
        <v>16253765.800000006</v>
      </c>
      <c r="O21" s="189">
        <f>+INDEX('2015'!$1:$1048576,MATCH(CONCATENATE('Analitika - 2015'!$A21,"p"),'2015'!$A:$A,0),MATCH('Analitika - 2015'!$O$6,'2015'!$101:$101,0))</f>
        <v>19074610.951472942</v>
      </c>
      <c r="P21" s="190">
        <f t="shared" si="4"/>
        <v>-2820845.1514729355</v>
      </c>
      <c r="Q21" s="191">
        <f t="shared" si="5"/>
        <v>-0.14788480659707037</v>
      </c>
      <c r="R21" s="189">
        <f>+INDEX('2014'!$1:$1048576,MATCH('Analitika - 2015'!$A21,'2014'!$A:$A,0),MATCH('Analitika - 2015'!$R$6,'2014'!$6:$6,0))</f>
        <v>21438880.609999999</v>
      </c>
      <c r="S21" s="190">
        <f t="shared" si="6"/>
        <v>-5185114.8099999931</v>
      </c>
      <c r="T21" s="194">
        <f t="shared" si="7"/>
        <v>-0.24185566888139842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+SUMPRODUCT(('2015'!$G22:$R22)*('2015'!$G$5:$R$5&lt;=Master!$B$3)*($A22='2015'!$A$10:$A$66))</f>
        <v>128847293.08999994</v>
      </c>
      <c r="H22" s="189">
        <f>+SUMPRODUCT(('2015'!$G117:$R117)*('2015'!$G$5:$R$5&lt;=Master!$B$3))</f>
        <v>121556704.68086414</v>
      </c>
      <c r="I22" s="190">
        <f t="shared" si="0"/>
        <v>7290588.4091358036</v>
      </c>
      <c r="J22" s="191">
        <f t="shared" si="1"/>
        <v>5.9976851365595829E-2</v>
      </c>
      <c r="K22" s="189">
        <f>+SUMPRODUCT(('2014'!$G22:$R22)*('2014'!$G$5:$R$5&lt;=Master!$B$3))</f>
        <v>125534324.27</v>
      </c>
      <c r="L22" s="190">
        <f t="shared" si="2"/>
        <v>3312968.8199999481</v>
      </c>
      <c r="M22" s="192">
        <f t="shared" si="3"/>
        <v>2.639094000199016E-2</v>
      </c>
      <c r="N22" s="193">
        <f>+INDEX('2015'!$1:$1048576,MATCH('Analitika - 2015'!$A22,'2015'!$A:$A,0),MATCH('Analitika - 2015'!$N$6,'2015'!$6:$6,0))</f>
        <v>9643918.1799999941</v>
      </c>
      <c r="O22" s="189">
        <f>+INDEX('2015'!$1:$1048576,MATCH(CONCATENATE('Analitika - 2015'!$A22,"p"),'2015'!$A:$A,0),MATCH('Analitika - 2015'!$O$6,'2015'!$101:$101,0))</f>
        <v>11784621.868662277</v>
      </c>
      <c r="P22" s="190">
        <f t="shared" si="4"/>
        <v>-2140703.6886622831</v>
      </c>
      <c r="Q22" s="191">
        <f t="shared" si="5"/>
        <v>-0.18165230183200465</v>
      </c>
      <c r="R22" s="189">
        <f>+INDEX('2014'!$1:$1048576,MATCH('Analitika - 2015'!$A22,'2014'!$A:$A,0),MATCH('Analitika - 2015'!$R$6,'2014'!$6:$6,0))</f>
        <v>12242350.449999999</v>
      </c>
      <c r="S22" s="190">
        <f t="shared" si="6"/>
        <v>-2598432.2700000051</v>
      </c>
      <c r="T22" s="194">
        <f t="shared" si="7"/>
        <v>-0.21224945982493137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+SUMPRODUCT(('2015'!$G23:$R23)*('2015'!$G$5:$R$5&lt;=Master!$B$3)*($A23='2015'!$A$10:$A$66))</f>
        <v>10314779.91</v>
      </c>
      <c r="H23" s="189">
        <f>+SUMPRODUCT(('2015'!$G118:$R118)*('2015'!$G$5:$R$5&lt;=Master!$B$3))</f>
        <v>10601467.536866369</v>
      </c>
      <c r="I23" s="190">
        <f t="shared" si="0"/>
        <v>-286687.62686636858</v>
      </c>
      <c r="J23" s="191">
        <f t="shared" si="1"/>
        <v>-2.7042258618386383E-2</v>
      </c>
      <c r="K23" s="189">
        <f>+SUMPRODUCT(('2014'!$G23:$R23)*('2014'!$G$5:$R$5&lt;=Master!$B$3))</f>
        <v>10109114.879999999</v>
      </c>
      <c r="L23" s="190">
        <f t="shared" si="2"/>
        <v>205665.03000000119</v>
      </c>
      <c r="M23" s="192">
        <f t="shared" si="3"/>
        <v>2.034451407876392E-2</v>
      </c>
      <c r="N23" s="193">
        <f>+INDEX('2015'!$1:$1048576,MATCH('Analitika - 2015'!$A23,'2015'!$A:$A,0),MATCH('Analitika - 2015'!$N$6,'2015'!$6:$6,0))</f>
        <v>732084.04999999981</v>
      </c>
      <c r="O23" s="189">
        <f>+INDEX('2015'!$1:$1048576,MATCH(CONCATENATE('Analitika - 2015'!$A23,"p"),'2015'!$A:$A,0),MATCH('Analitika - 2015'!$O$6,'2015'!$101:$101,0))</f>
        <v>1040193.9108966757</v>
      </c>
      <c r="P23" s="190">
        <f t="shared" si="4"/>
        <v>-308109.86089667585</v>
      </c>
      <c r="Q23" s="191">
        <f t="shared" si="5"/>
        <v>-0.29620425352334234</v>
      </c>
      <c r="R23" s="189">
        <f>+INDEX('2014'!$1:$1048576,MATCH('Analitika - 2015'!$A23,'2014'!$A:$A,0),MATCH('Analitika - 2015'!$R$6,'2014'!$6:$6,0))</f>
        <v>989045.49</v>
      </c>
      <c r="S23" s="190">
        <f t="shared" si="6"/>
        <v>-256961.44000000018</v>
      </c>
      <c r="T23" s="194">
        <f t="shared" si="7"/>
        <v>-0.25980750389954277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+SUMPRODUCT(('2015'!$G24:$R24)*('2015'!$G$5:$R$5&lt;=Master!$B$3)*($A24='2015'!$A$10:$A$66))</f>
        <v>9499883.6400000006</v>
      </c>
      <c r="H24" s="189">
        <f>+SUMPRODUCT(('2015'!$G119:$R119)*('2015'!$G$5:$R$5&lt;=Master!$B$3))</f>
        <v>10739683.900067894</v>
      </c>
      <c r="I24" s="190">
        <f t="shared" si="0"/>
        <v>-1239800.2600678932</v>
      </c>
      <c r="J24" s="191">
        <f t="shared" si="1"/>
        <v>-0.11544103826557273</v>
      </c>
      <c r="K24" s="189">
        <f>+SUMPRODUCT(('2014'!$G24:$R24)*('2014'!$G$5:$R$5&lt;=Master!$B$3))</f>
        <v>9025174.0499999989</v>
      </c>
      <c r="L24" s="190">
        <f t="shared" si="2"/>
        <v>474709.59000000171</v>
      </c>
      <c r="M24" s="192">
        <f t="shared" si="3"/>
        <v>5.2598386177383771E-2</v>
      </c>
      <c r="N24" s="193">
        <f>+INDEX('2015'!$1:$1048576,MATCH('Analitika - 2015'!$A24,'2015'!$A:$A,0),MATCH('Analitika - 2015'!$N$6,'2015'!$6:$6,0))</f>
        <v>566392.49</v>
      </c>
      <c r="O24" s="189">
        <f>+INDEX('2015'!$1:$1048576,MATCH(CONCATENATE('Analitika - 2015'!$A24,"p"),'2015'!$A:$A,0),MATCH('Analitika - 2015'!$O$6,'2015'!$101:$101,0))</f>
        <v>1039196.5810409879</v>
      </c>
      <c r="P24" s="190">
        <f t="shared" si="4"/>
        <v>-472804.09104098787</v>
      </c>
      <c r="Q24" s="191">
        <f t="shared" si="5"/>
        <v>-0.45497079153914155</v>
      </c>
      <c r="R24" s="189">
        <f>+INDEX('2014'!$1:$1048576,MATCH('Analitika - 2015'!$A24,'2014'!$A:$A,0),MATCH('Analitika - 2015'!$R$6,'2014'!$6:$6,0))</f>
        <v>923906.95</v>
      </c>
      <c r="S24" s="190">
        <f t="shared" si="6"/>
        <v>-357514.45999999996</v>
      </c>
      <c r="T24" s="194">
        <f t="shared" si="7"/>
        <v>-0.38695937940503633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+SUMPRODUCT(('2015'!$G25:$R25)*('2015'!$G$5:$R$5&lt;=Master!$B$3)*($A25='2015'!$A$10:$A$66))</f>
        <v>11923673.609999999</v>
      </c>
      <c r="H25" s="201">
        <f>+SUMPRODUCT(('2015'!$G120:$R120)*('2015'!$G$5:$R$5&lt;=Master!$B$3))</f>
        <v>15428496.167932047</v>
      </c>
      <c r="I25" s="202">
        <f t="shared" si="0"/>
        <v>-3504822.5579320472</v>
      </c>
      <c r="J25" s="203">
        <f t="shared" si="1"/>
        <v>-0.22716553316562249</v>
      </c>
      <c r="K25" s="201">
        <f>+SUMPRODUCT(('2014'!$G25:$R25)*('2014'!$G$5:$R$5&lt;=Master!$B$3))</f>
        <v>13860015.609999999</v>
      </c>
      <c r="L25" s="202">
        <f t="shared" si="2"/>
        <v>-1936342</v>
      </c>
      <c r="M25" s="204">
        <f t="shared" si="3"/>
        <v>-0.13970705766037739</v>
      </c>
      <c r="N25" s="205">
        <f>+INDEX('2015'!$1:$1048576,MATCH('Analitika - 2015'!$A25,'2015'!$A:$A,0),MATCH('Analitika - 2015'!$N$6,'2015'!$6:$6,0))</f>
        <v>974039.35000000033</v>
      </c>
      <c r="O25" s="201">
        <f>+INDEX('2015'!$1:$1048576,MATCH(CONCATENATE('Analitika - 2015'!$A25,"p"),'2015'!$A:$A,0),MATCH('Analitika - 2015'!$O$6,'2015'!$101:$101,0))</f>
        <v>1346463.6496868518</v>
      </c>
      <c r="P25" s="202">
        <f t="shared" si="4"/>
        <v>-372424.29968685145</v>
      </c>
      <c r="Q25" s="203">
        <f t="shared" si="5"/>
        <v>-0.27659439582603396</v>
      </c>
      <c r="R25" s="201">
        <f>+INDEX('2014'!$1:$1048576,MATCH('Analitika - 2015'!$A25,'2014'!$A:$A,0),MATCH('Analitika - 2015'!$R$6,'2014'!$6:$6,0))</f>
        <v>933354.76</v>
      </c>
      <c r="S25" s="202">
        <f t="shared" si="6"/>
        <v>40684.590000000317</v>
      </c>
      <c r="T25" s="206">
        <f t="shared" si="7"/>
        <v>4.3589631449461264E-2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+SUMPRODUCT(('2015'!$G26:$R26)*('2015'!$G$5:$R$5&lt;=Master!$B$3)*($A26='2015'!$A$10:$A$66))</f>
        <v>27035990.000000004</v>
      </c>
      <c r="H26" s="201">
        <f>+SUMPRODUCT(('2015'!$G121:$R121)*('2015'!$G$5:$R$5&lt;=Master!$B$3))</f>
        <v>12136247.600386191</v>
      </c>
      <c r="I26" s="202">
        <f t="shared" si="0"/>
        <v>14899742.399613813</v>
      </c>
      <c r="J26" s="203">
        <f t="shared" si="1"/>
        <v>1.2277058684217752</v>
      </c>
      <c r="K26" s="201">
        <f>+SUMPRODUCT(('2014'!$G26:$R26)*('2014'!$G$5:$R$5&lt;=Master!$B$3))</f>
        <v>15528857.520000001</v>
      </c>
      <c r="L26" s="202">
        <f t="shared" si="2"/>
        <v>11507132.480000002</v>
      </c>
      <c r="M26" s="204">
        <f t="shared" si="3"/>
        <v>0.74101603837756125</v>
      </c>
      <c r="N26" s="205">
        <f>+INDEX('2015'!$1:$1048576,MATCH('Analitika - 2015'!$A26,'2015'!$A:$A,0),MATCH('Analitika - 2015'!$N$6,'2015'!$6:$6,0))</f>
        <v>2847513.03</v>
      </c>
      <c r="O26" s="201">
        <f>+INDEX('2015'!$1:$1048576,MATCH(CONCATENATE('Analitika - 2015'!$A26,"p"),'2015'!$A:$A,0),MATCH('Analitika - 2015'!$O$6,'2015'!$101:$101,0))</f>
        <v>1123435.7637199732</v>
      </c>
      <c r="P26" s="202">
        <f t="shared" si="4"/>
        <v>1724077.2662800266</v>
      </c>
      <c r="Q26" s="203">
        <f t="shared" si="5"/>
        <v>1.5346469481897045</v>
      </c>
      <c r="R26" s="201">
        <f>+INDEX('2014'!$1:$1048576,MATCH('Analitika - 2015'!$A26,'2014'!$A:$A,0),MATCH('Analitika - 2015'!$R$6,'2014'!$6:$6,0))</f>
        <v>1144837.4099999999</v>
      </c>
      <c r="S26" s="202">
        <f t="shared" si="6"/>
        <v>1702675.6199999999</v>
      </c>
      <c r="T26" s="206">
        <f t="shared" si="7"/>
        <v>1.4872641347385738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+SUMPRODUCT(('2015'!$G27:$R27)*('2015'!$G$5:$R$5&lt;=Master!$B$3)*($A27='2015'!$A$10:$A$66))</f>
        <v>22910245.389999993</v>
      </c>
      <c r="H27" s="201">
        <f>+SUMPRODUCT(('2015'!$G122:$R122)*('2015'!$G$5:$R$5&lt;=Master!$B$3))</f>
        <v>31570039.644873954</v>
      </c>
      <c r="I27" s="202">
        <f t="shared" si="0"/>
        <v>-8659794.2548739612</v>
      </c>
      <c r="J27" s="203">
        <f t="shared" si="1"/>
        <v>-0.27430419322517563</v>
      </c>
      <c r="K27" s="201">
        <f>+SUMPRODUCT(('2014'!$G27:$R27)*('2014'!$G$5:$R$5&lt;=Master!$B$3))</f>
        <v>25315423.659999996</v>
      </c>
      <c r="L27" s="202">
        <f t="shared" si="2"/>
        <v>-2405178.2700000033</v>
      </c>
      <c r="M27" s="204">
        <f t="shared" si="3"/>
        <v>-9.5008414723879997E-2</v>
      </c>
      <c r="N27" s="205">
        <f>+INDEX('2015'!$1:$1048576,MATCH('Analitika - 2015'!$A27,'2015'!$A:$A,0),MATCH('Analitika - 2015'!$N$6,'2015'!$6:$6,0))</f>
        <v>2196630.459999999</v>
      </c>
      <c r="O27" s="201">
        <f>+INDEX('2015'!$1:$1048576,MATCH(CONCATENATE('Analitika - 2015'!$A27,"p"),'2015'!$A:$A,0),MATCH('Analitika - 2015'!$O$6,'2015'!$101:$101,0))</f>
        <v>3191275.8352530822</v>
      </c>
      <c r="P27" s="202">
        <f t="shared" si="4"/>
        <v>-994645.37525308318</v>
      </c>
      <c r="Q27" s="203">
        <f t="shared" si="5"/>
        <v>-0.31167640360808968</v>
      </c>
      <c r="R27" s="201">
        <f>+INDEX('2014'!$1:$1048576,MATCH('Analitika - 2015'!$A27,'2014'!$A:$A,0),MATCH('Analitika - 2015'!$R$6,'2014'!$6:$6,0))</f>
        <v>1707765.33</v>
      </c>
      <c r="S27" s="202">
        <f t="shared" si="6"/>
        <v>488865.12999999896</v>
      </c>
      <c r="T27" s="206">
        <f t="shared" si="7"/>
        <v>0.2862601327080454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+SUMPRODUCT(('2015'!$G28:$R28)*('2015'!$G$5:$R$5&lt;=Master!$B$3)*($A28='2015'!$A$10:$A$66))</f>
        <v>5754697.0200000005</v>
      </c>
      <c r="H28" s="201">
        <f>+SUMPRODUCT(('2015'!$G123:$R123)*('2015'!$G$5:$R$5&lt;=Master!$B$3))</f>
        <v>3741683.0810198146</v>
      </c>
      <c r="I28" s="202">
        <f t="shared" si="0"/>
        <v>2013013.9389801859</v>
      </c>
      <c r="J28" s="203">
        <f t="shared" si="1"/>
        <v>0.53799691085315771</v>
      </c>
      <c r="K28" s="201">
        <f>+SUMPRODUCT(('2014'!$G28:$R28)*('2014'!$G$5:$R$5&lt;=Master!$B$3))</f>
        <v>5166562.9000000004</v>
      </c>
      <c r="L28" s="202">
        <f t="shared" si="2"/>
        <v>588134.12000000011</v>
      </c>
      <c r="M28" s="204">
        <f t="shared" si="3"/>
        <v>0.11383469656393808</v>
      </c>
      <c r="N28" s="205">
        <f>+INDEX('2015'!$1:$1048576,MATCH('Analitika - 2015'!$A28,'2015'!$A:$A,0),MATCH('Analitika - 2015'!$N$6,'2015'!$6:$6,0))</f>
        <v>330568.99</v>
      </c>
      <c r="O28" s="201">
        <f>+INDEX('2015'!$1:$1048576,MATCH(CONCATENATE('Analitika - 2015'!$A28,"p"),'2015'!$A:$A,0),MATCH('Analitika - 2015'!$O$6,'2015'!$101:$101,0))</f>
        <v>830659.77314096305</v>
      </c>
      <c r="P28" s="202">
        <f t="shared" si="4"/>
        <v>-500090.78314096306</v>
      </c>
      <c r="Q28" s="203">
        <f t="shared" si="5"/>
        <v>-0.60204044942489054</v>
      </c>
      <c r="R28" s="201">
        <f>+INDEX('2014'!$1:$1048576,MATCH('Analitika - 2015'!$A28,'2014'!$A:$A,0),MATCH('Analitika - 2015'!$R$6,'2014'!$6:$6,0))</f>
        <v>1895040.21</v>
      </c>
      <c r="S28" s="202">
        <f t="shared" si="6"/>
        <v>-1564471.22</v>
      </c>
      <c r="T28" s="206">
        <f t="shared" si="7"/>
        <v>-0.82556096263519385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+SUMPRODUCT(('2015'!$G29:$R29)*('2015'!$G$5:$R$5&lt;=Master!$B$3)*($A29='2015'!$A$10:$A$66))</f>
        <v>4393464.3</v>
      </c>
      <c r="H29" s="201">
        <f>+SUMPRODUCT(('2015'!$G124:$R124)*('2015'!$G$5:$R$5&lt;=Master!$B$3))</f>
        <v>5435228.3256615056</v>
      </c>
      <c r="I29" s="202">
        <f t="shared" si="0"/>
        <v>-1041764.0256615058</v>
      </c>
      <c r="J29" s="203">
        <f t="shared" si="1"/>
        <v>-0.1916688615900447</v>
      </c>
      <c r="K29" s="201">
        <f>+SUMPRODUCT(('2014'!$G29:$R29)*('2014'!$G$5:$R$5&lt;=Master!$B$3))</f>
        <v>4446376.75</v>
      </c>
      <c r="L29" s="202">
        <f t="shared" si="2"/>
        <v>-52912.450000000186</v>
      </c>
      <c r="M29" s="204">
        <f t="shared" si="3"/>
        <v>-1.1900127446465292E-2</v>
      </c>
      <c r="N29" s="205">
        <f>+INDEX('2015'!$1:$1048576,MATCH('Analitika - 2015'!$A29,'2015'!$A:$A,0),MATCH('Analitika - 2015'!$N$6,'2015'!$6:$6,0))</f>
        <v>458785.53999999986</v>
      </c>
      <c r="O29" s="201">
        <f>+INDEX('2015'!$1:$1048576,MATCH(CONCATENATE('Analitika - 2015'!$A29,"p"),'2015'!$A:$A,0),MATCH('Analitika - 2015'!$O$6,'2015'!$101:$101,0))</f>
        <v>963792.40888977866</v>
      </c>
      <c r="P29" s="202">
        <f t="shared" si="4"/>
        <v>-505006.86888977879</v>
      </c>
      <c r="Q29" s="203">
        <f t="shared" si="5"/>
        <v>-0.52397888199961162</v>
      </c>
      <c r="R29" s="201">
        <f>+INDEX('2014'!$1:$1048576,MATCH('Analitika - 2015'!$A29,'2014'!$A:$A,0),MATCH('Analitika - 2015'!$R$6,'2014'!$6:$6,0))</f>
        <v>985123.3</v>
      </c>
      <c r="S29" s="202">
        <f t="shared" si="6"/>
        <v>-526337.76000000024</v>
      </c>
      <c r="T29" s="206">
        <f t="shared" si="7"/>
        <v>-0.53428617514173116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+SUMPRODUCT(('2015'!$G30:$R30)*('2015'!$G$5:$R$5&lt;=Master!$B$3)*($A30='2015'!$A$10:$A$66))</f>
        <v>1436354699.27</v>
      </c>
      <c r="H30" s="177">
        <f>+SUMPRODUCT(('2015'!$G125:$R125)*('2015'!$G$5:$R$5&lt;=Master!$B$3))</f>
        <v>1434554748.1100001</v>
      </c>
      <c r="I30" s="178">
        <f t="shared" si="0"/>
        <v>1799951.1599998474</v>
      </c>
      <c r="J30" s="179">
        <f t="shared" si="1"/>
        <v>1.2547106775613326E-3</v>
      </c>
      <c r="K30" s="177">
        <f>+SUMPRODUCT(('2014'!$G30:$R30)*('2014'!$G$5:$R$5&lt;=Master!$B$3))</f>
        <v>1280505963.6200001</v>
      </c>
      <c r="L30" s="178">
        <f t="shared" si="2"/>
        <v>155848735.64999986</v>
      </c>
      <c r="M30" s="180">
        <f t="shared" si="3"/>
        <v>0.12170871520927107</v>
      </c>
      <c r="N30" s="181">
        <f>+INDEX('2015'!$1:$1048576,MATCH('Analitika - 2015'!$A30,'2015'!$A:$A,0),MATCH('Analitika - 2015'!$N$6,'2015'!$6:$6,0))</f>
        <v>109827202.01000002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-20586865.999999985</v>
      </c>
      <c r="Q30" s="179">
        <f t="shared" si="5"/>
        <v>-0.15785770901971563</v>
      </c>
      <c r="R30" s="177">
        <f>+INDEX('2014'!$1:$1048576,MATCH('Analitika - 2015'!$A30,'2014'!$A:$A,0),MATCH('Analitika - 2015'!$R$6,'2014'!$6:$6,0))</f>
        <v>111384242.39999999</v>
      </c>
      <c r="S30" s="178">
        <f t="shared" si="6"/>
        <v>-1557040.3899999708</v>
      </c>
      <c r="T30" s="182">
        <f t="shared" si="7"/>
        <v>-1.3979000587967971E-2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+SUMPRODUCT(('2015'!$G31:$R31)*('2015'!$G$5:$R$5&lt;=Master!$B$3)*($A31='2015'!$A$10:$A$66))</f>
        <v>1228129435.8300002</v>
      </c>
      <c r="H31" s="207">
        <f>+SUMPRODUCT(('2015'!$G126:$R126)*('2015'!$G$5:$R$5&lt;=Master!$B$3))</f>
        <v>1173582427.5266669</v>
      </c>
      <c r="I31" s="208">
        <f t="shared" si="0"/>
        <v>54547008.303333282</v>
      </c>
      <c r="J31" s="209">
        <f t="shared" si="1"/>
        <v>4.6479060203969969E-2</v>
      </c>
      <c r="K31" s="207">
        <f>+SUMPRODUCT(('2014'!$G31:$R31)*('2014'!$G$5:$R$5&lt;=Master!$B$3))</f>
        <v>1223338651.5599999</v>
      </c>
      <c r="L31" s="208">
        <f t="shared" si="2"/>
        <v>4790784.2700002193</v>
      </c>
      <c r="M31" s="210">
        <f t="shared" si="3"/>
        <v>3.9161554029958356E-3</v>
      </c>
      <c r="N31" s="211">
        <f>+INDEX('2015'!$1:$1048576,MATCH('Analitika - 2015'!$A31,'2015'!$A:$A,0),MATCH('Analitika - 2015'!$N$6,'2015'!$6:$6,0))</f>
        <v>103906711.01000002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-2782600.5833333135</v>
      </c>
      <c r="Q31" s="209">
        <f t="shared" si="5"/>
        <v>-2.6081343498960075E-2</v>
      </c>
      <c r="R31" s="207">
        <f>+INDEX('2014'!$1:$1048576,MATCH('Analitika - 2015'!$A31,'2014'!$A:$A,0),MATCH('Analitika - 2015'!$R$6,'2014'!$6:$6,0))</f>
        <v>105198252.61999999</v>
      </c>
      <c r="S31" s="208">
        <f t="shared" si="6"/>
        <v>-1291541.6099999696</v>
      </c>
      <c r="T31" s="212">
        <f t="shared" si="7"/>
        <v>-1.2277215427382693E-2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+SUMPRODUCT(('2015'!$G32:$R32)*('2015'!$G$5:$R$5&lt;=Master!$B$3)*($A32='2015'!$A$10:$A$66))</f>
        <v>576030132.4000001</v>
      </c>
      <c r="H32" s="213">
        <f>+SUMPRODUCT(('2015'!$G127:$R127)*('2015'!$G$5:$R$5&lt;=Master!$B$3))</f>
        <v>579174157.89750004</v>
      </c>
      <c r="I32" s="214">
        <f t="shared" si="0"/>
        <v>-3144025.4974999428</v>
      </c>
      <c r="J32" s="215">
        <f t="shared" si="1"/>
        <v>-5.4284630186424154E-3</v>
      </c>
      <c r="K32" s="213">
        <f>+SUMPRODUCT(('2014'!$G32:$R32)*('2014'!$G$5:$R$5&lt;=Master!$B$3))</f>
        <v>612035772.67000008</v>
      </c>
      <c r="L32" s="214">
        <f t="shared" si="2"/>
        <v>-36005640.269999981</v>
      </c>
      <c r="M32" s="216">
        <f t="shared" si="3"/>
        <v>-5.882930684415022E-2</v>
      </c>
      <c r="N32" s="217">
        <f>+INDEX('2015'!$1:$1048576,MATCH('Analitika - 2015'!$A32,'2015'!$A:$A,0),MATCH('Analitika - 2015'!$N$6,'2015'!$6:$6,0))</f>
        <v>49403178.680000007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-3249017.4924999997</v>
      </c>
      <c r="Q32" s="215">
        <f t="shared" si="5"/>
        <v>-6.1707159979718873E-2</v>
      </c>
      <c r="R32" s="213">
        <f>+INDEX('2014'!$1:$1048576,MATCH('Analitika - 2015'!$A32,'2014'!$A:$A,0),MATCH('Analitika - 2015'!$R$6,'2014'!$6:$6,0))</f>
        <v>52952569</v>
      </c>
      <c r="S32" s="214">
        <f t="shared" si="6"/>
        <v>-3549390.3199999928</v>
      </c>
      <c r="T32" s="218">
        <f t="shared" si="7"/>
        <v>-6.7029615125943964E-2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+SUMPRODUCT(('2015'!$G33:$R33)*('2015'!$G$5:$R$5&lt;=Master!$B$3)*($A33='2015'!$A$10:$A$66))</f>
        <v>348496561.85999995</v>
      </c>
      <c r="H33" s="189">
        <f>+SUMPRODUCT(('2015'!$G128:$R128)*('2015'!$G$5:$R$5&lt;=Master!$B$3))</f>
        <v>347749963.66916668</v>
      </c>
      <c r="I33" s="190">
        <f t="shared" si="0"/>
        <v>746598.19083327055</v>
      </c>
      <c r="J33" s="191">
        <f t="shared" si="1"/>
        <v>2.1469396659479223E-3</v>
      </c>
      <c r="K33" s="189">
        <f>+SUMPRODUCT(('2014'!$G33:$R33)*('2014'!$G$5:$R$5&lt;=Master!$B$3))</f>
        <v>351781420.81000006</v>
      </c>
      <c r="L33" s="190">
        <f t="shared" si="2"/>
        <v>-3284858.9500001073</v>
      </c>
      <c r="M33" s="192">
        <f t="shared" si="3"/>
        <v>-9.3377840775004106E-3</v>
      </c>
      <c r="N33" s="193">
        <f>+INDEX('2015'!$1:$1048576,MATCH('Analitika - 2015'!$A33,'2015'!$A:$A,0),MATCH('Analitika - 2015'!$N$6,'2015'!$6:$6,0))</f>
        <v>35946041.440000005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4332408.3791666701</v>
      </c>
      <c r="Q33" s="191">
        <f t="shared" si="5"/>
        <v>0.13704240733198625</v>
      </c>
      <c r="R33" s="189">
        <f>+INDEX('2014'!$1:$1048576,MATCH('Analitika - 2015'!$A33,'2014'!$A:$A,0),MATCH('Analitika - 2015'!$R$6,'2014'!$6:$6,0))</f>
        <v>36527138.559999987</v>
      </c>
      <c r="S33" s="190">
        <f t="shared" si="6"/>
        <v>-581097.11999998242</v>
      </c>
      <c r="T33" s="194">
        <f t="shared" si="7"/>
        <v>-1.5908640613758074E-2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+SUMPRODUCT(('2015'!$G34:$R34)*('2015'!$G$5:$R$5&lt;=Master!$B$3)*($A34='2015'!$A$10:$A$66))</f>
        <v>11518724.270000003</v>
      </c>
      <c r="H34" s="189">
        <f>+SUMPRODUCT(('2015'!$G129:$R129)*('2015'!$G$5:$R$5&lt;=Master!$B$3))</f>
        <v>10651304.601666665</v>
      </c>
      <c r="I34" s="190">
        <f t="shared" si="0"/>
        <v>867419.66833333857</v>
      </c>
      <c r="J34" s="191">
        <f t="shared" si="1"/>
        <v>8.1437880219631387E-2</v>
      </c>
      <c r="K34" s="189">
        <f>+SUMPRODUCT(('2014'!$G34:$R34)*('2014'!$G$5:$R$5&lt;=Master!$B$3))</f>
        <v>9400484.1599999946</v>
      </c>
      <c r="L34" s="190">
        <f t="shared" si="2"/>
        <v>2118240.1100000087</v>
      </c>
      <c r="M34" s="192">
        <f t="shared" si="3"/>
        <v>0.22533308646094352</v>
      </c>
      <c r="N34" s="193">
        <f>+INDEX('2015'!$1:$1048576,MATCH('Analitika - 2015'!$A34,'2015'!$A:$A,0),MATCH('Analitika - 2015'!$N$6,'2015'!$6:$6,0))</f>
        <v>1064836.9699999997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96536.551666666521</v>
      </c>
      <c r="Q34" s="191">
        <f t="shared" si="5"/>
        <v>9.9696901745460309E-2</v>
      </c>
      <c r="R34" s="189">
        <f>+INDEX('2014'!$1:$1048576,MATCH('Analitika - 2015'!$A34,'2014'!$A:$A,0),MATCH('Analitika - 2015'!$R$6,'2014'!$6:$6,0))</f>
        <v>892455.30999999994</v>
      </c>
      <c r="S34" s="190">
        <f t="shared" si="6"/>
        <v>172381.6599999998</v>
      </c>
      <c r="T34" s="194">
        <f t="shared" si="7"/>
        <v>0.19315438887354452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+SUMPRODUCT(('2015'!$G35:$R35)*('2015'!$G$5:$R$5&lt;=Master!$B$3)*($A35='2015'!$A$10:$A$66))</f>
        <v>20153253.119999997</v>
      </c>
      <c r="H35" s="189">
        <f>+SUMPRODUCT(('2015'!$G130:$R130)*('2015'!$G$5:$R$5&lt;=Master!$B$3))</f>
        <v>26955575.239999998</v>
      </c>
      <c r="I35" s="190">
        <f t="shared" si="0"/>
        <v>-6802322.120000001</v>
      </c>
      <c r="J35" s="191">
        <f t="shared" si="1"/>
        <v>-0.25235306831463489</v>
      </c>
      <c r="K35" s="189">
        <f>+SUMPRODUCT(('2014'!$G35:$R35)*('2014'!$G$5:$R$5&lt;=Master!$B$3))</f>
        <v>21832239.509999998</v>
      </c>
      <c r="L35" s="190">
        <f t="shared" si="2"/>
        <v>-1678986.3900000006</v>
      </c>
      <c r="M35" s="192">
        <f t="shared" si="3"/>
        <v>-7.6903992796110598E-2</v>
      </c>
      <c r="N35" s="193">
        <f>+INDEX('2015'!$1:$1048576,MATCH('Analitika - 2015'!$A35,'2015'!$A:$A,0),MATCH('Analitika - 2015'!$N$6,'2015'!$6:$6,0))</f>
        <v>2651425.5700000012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200918.73000000138</v>
      </c>
      <c r="Q35" s="191">
        <f t="shared" si="5"/>
        <v>8.1990683200868553E-2</v>
      </c>
      <c r="R35" s="189">
        <f>+INDEX('2014'!$1:$1048576,MATCH('Analitika - 2015'!$A35,'2014'!$A:$A,0),MATCH('Analitika - 2015'!$R$6,'2014'!$6:$6,0))</f>
        <v>2609608.1299999994</v>
      </c>
      <c r="S35" s="190">
        <f t="shared" si="6"/>
        <v>41817.440000001807</v>
      </c>
      <c r="T35" s="194">
        <f t="shared" si="7"/>
        <v>1.6024413596535503E-2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+SUMPRODUCT(('2015'!$G36:$R36)*('2015'!$G$5:$R$5&lt;=Master!$B$3)*($A36='2015'!$A$10:$A$66))</f>
        <v>42842641.350000009</v>
      </c>
      <c r="H36" s="189">
        <f>+SUMPRODUCT(('2015'!$G131:$R131)*('2015'!$G$5:$R$5&lt;=Master!$B$3))</f>
        <v>38069692.393333323</v>
      </c>
      <c r="I36" s="190">
        <f t="shared" si="0"/>
        <v>4772948.9566666856</v>
      </c>
      <c r="J36" s="191">
        <f t="shared" si="1"/>
        <v>0.12537398273022338</v>
      </c>
      <c r="K36" s="189">
        <f>+SUMPRODUCT(('2014'!$G36:$R36)*('2014'!$G$5:$R$5&lt;=Master!$B$3))</f>
        <v>42505570.490000039</v>
      </c>
      <c r="L36" s="190">
        <f t="shared" si="2"/>
        <v>337070.8599999696</v>
      </c>
      <c r="M36" s="192">
        <f t="shared" si="3"/>
        <v>7.9300396657249195E-3</v>
      </c>
      <c r="N36" s="193">
        <f>+INDEX('2015'!$1:$1048576,MATCH('Analitika - 2015'!$A36,'2015'!$A:$A,0),MATCH('Analitika - 2015'!$N$6,'2015'!$6:$6,0))</f>
        <v>3629164.8400000073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168283.71333334036</v>
      </c>
      <c r="Q36" s="191">
        <f t="shared" si="5"/>
        <v>4.8624528602466688E-2</v>
      </c>
      <c r="R36" s="189">
        <f>+INDEX('2014'!$1:$1048576,MATCH('Analitika - 2015'!$A36,'2014'!$A:$A,0),MATCH('Analitika - 2015'!$R$6,'2014'!$6:$6,0))</f>
        <v>3749089.27</v>
      </c>
      <c r="S36" s="190">
        <f t="shared" si="6"/>
        <v>-119924.42999999272</v>
      </c>
      <c r="T36" s="194">
        <f t="shared" si="7"/>
        <v>-3.1987616555204768E-2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+SUMPRODUCT(('2015'!$G37:$R37)*('2015'!$G$5:$R$5&lt;=Master!$B$3)*($A37='2015'!$A$10:$A$66))</f>
        <v>17289436.41</v>
      </c>
      <c r="H37" s="189">
        <f>+SUMPRODUCT(('2015'!$G132:$R132)*('2015'!$G$5:$R$5&lt;=Master!$B$3))</f>
        <v>19076952.885833342</v>
      </c>
      <c r="I37" s="190">
        <f t="shared" si="0"/>
        <v>-1787516.4758333415</v>
      </c>
      <c r="J37" s="191">
        <f t="shared" si="1"/>
        <v>-9.3700314014024788E-2</v>
      </c>
      <c r="K37" s="189">
        <f>+SUMPRODUCT(('2014'!$G37:$R37)*('2014'!$G$5:$R$5&lt;=Master!$B$3))</f>
        <v>17900888.770000003</v>
      </c>
      <c r="L37" s="190">
        <f t="shared" si="2"/>
        <v>-611452.36000000313</v>
      </c>
      <c r="M37" s="192">
        <f t="shared" si="3"/>
        <v>-3.415765372637436E-2</v>
      </c>
      <c r="N37" s="193">
        <f>+INDEX('2015'!$1:$1048576,MATCH('Analitika - 2015'!$A37,'2015'!$A:$A,0),MATCH('Analitika - 2015'!$N$6,'2015'!$6:$6,0))</f>
        <v>1789182.7099999997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54914.265833332902</v>
      </c>
      <c r="Q37" s="191">
        <f t="shared" si="5"/>
        <v>3.1664224773298999E-2</v>
      </c>
      <c r="R37" s="189">
        <f>+INDEX('2014'!$1:$1048576,MATCH('Analitika - 2015'!$A37,'2014'!$A:$A,0),MATCH('Analitika - 2015'!$R$6,'2014'!$6:$6,0))</f>
        <v>1134749.9900000002</v>
      </c>
      <c r="S37" s="190">
        <f t="shared" si="6"/>
        <v>654432.71999999951</v>
      </c>
      <c r="T37" s="194">
        <f t="shared" si="7"/>
        <v>0.5767197407069371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+SUMPRODUCT(('2015'!$G38:$R38)*('2015'!$G$5:$R$5&lt;=Master!$B$3)*($A38='2015'!$A$10:$A$66))</f>
        <v>73782149.809999987</v>
      </c>
      <c r="H38" s="189">
        <f>+SUMPRODUCT(('2015'!$G133:$R133)*('2015'!$G$5:$R$5&lt;=Master!$B$3))</f>
        <v>69452060.30583334</v>
      </c>
      <c r="I38" s="190">
        <f t="shared" si="0"/>
        <v>4330089.5041666478</v>
      </c>
      <c r="J38" s="191">
        <f t="shared" si="1"/>
        <v>6.2346451424176941E-2</v>
      </c>
      <c r="K38" s="189">
        <f>+SUMPRODUCT(('2014'!$G38:$R38)*('2014'!$G$5:$R$5&lt;=Master!$B$3))</f>
        <v>69305853.399999991</v>
      </c>
      <c r="L38" s="190">
        <f t="shared" si="2"/>
        <v>4476296.4099999964</v>
      </c>
      <c r="M38" s="192">
        <f t="shared" si="3"/>
        <v>6.4587566423357723E-2</v>
      </c>
      <c r="N38" s="193">
        <f>+INDEX('2015'!$1:$1048576,MATCH('Analitika - 2015'!$A38,'2015'!$A:$A,0),MATCH('Analitika - 2015'!$N$6,'2015'!$6:$6,0))</f>
        <v>462527.35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-5851296.3141666669</v>
      </c>
      <c r="Q38" s="191">
        <f t="shared" si="5"/>
        <v>-0.92674370166132181</v>
      </c>
      <c r="R38" s="189">
        <f>+INDEX('2014'!$1:$1048576,MATCH('Analitika - 2015'!$A38,'2014'!$A:$A,0),MATCH('Analitika - 2015'!$R$6,'2014'!$6:$6,0))</f>
        <v>554376.06999999995</v>
      </c>
      <c r="S38" s="190">
        <f t="shared" si="6"/>
        <v>-91848.719999999972</v>
      </c>
      <c r="T38" s="194">
        <f t="shared" si="7"/>
        <v>-0.16567944572355009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+SUMPRODUCT(('2015'!$G39:$R39)*('2015'!$G$5:$R$5&lt;=Master!$B$3)*($A39='2015'!$A$10:$A$66))</f>
        <v>7276427.4699999997</v>
      </c>
      <c r="H39" s="189">
        <f>+SUMPRODUCT(('2015'!$G134:$R134)*('2015'!$G$5:$R$5&lt;=Master!$B$3))</f>
        <v>7633963.7824999979</v>
      </c>
      <c r="I39" s="190">
        <f t="shared" si="0"/>
        <v>-357536.31249999814</v>
      </c>
      <c r="J39" s="191">
        <f t="shared" si="1"/>
        <v>-4.6834950058265878E-2</v>
      </c>
      <c r="K39" s="189">
        <f>+SUMPRODUCT(('2014'!$G39:$R39)*('2014'!$G$5:$R$5&lt;=Master!$B$3))</f>
        <v>7407756.5099999998</v>
      </c>
      <c r="L39" s="190">
        <f t="shared" si="2"/>
        <v>-131329.04000000004</v>
      </c>
      <c r="M39" s="192">
        <f t="shared" si="3"/>
        <v>-1.7728584872182873E-2</v>
      </c>
      <c r="N39" s="193">
        <f>+INDEX('2015'!$1:$1048576,MATCH('Analitika - 2015'!$A39,'2015'!$A:$A,0),MATCH('Analitika - 2015'!$N$6,'2015'!$6:$6,0))</f>
        <v>532511.6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-161485.10749999993</v>
      </c>
      <c r="Q39" s="191">
        <f t="shared" si="5"/>
        <v>-0.23268857871346593</v>
      </c>
      <c r="R39" s="189">
        <f>+INDEX('2014'!$1:$1048576,MATCH('Analitika - 2015'!$A39,'2014'!$A:$A,0),MATCH('Analitika - 2015'!$R$6,'2014'!$6:$6,0))</f>
        <v>526085.07000000007</v>
      </c>
      <c r="S39" s="190">
        <f t="shared" si="6"/>
        <v>6426.5299999999115</v>
      </c>
      <c r="T39" s="194">
        <f t="shared" si="7"/>
        <v>1.2215761986934748E-2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+SUMPRODUCT(('2015'!$G40:$R40)*('2015'!$G$5:$R$5&lt;=Master!$B$3)*($A40='2015'!$A$10:$A$66))</f>
        <v>14317050.870000003</v>
      </c>
      <c r="H40" s="189">
        <f>+SUMPRODUCT(('2015'!$G135:$R135)*('2015'!$G$5:$R$5&lt;=Master!$B$3))</f>
        <v>19480633.333333332</v>
      </c>
      <c r="I40" s="190">
        <f t="shared" si="0"/>
        <v>-5163582.4633333292</v>
      </c>
      <c r="J40" s="191">
        <f t="shared" si="1"/>
        <v>-0.26506235064226158</v>
      </c>
      <c r="K40" s="189">
        <f>+SUMPRODUCT(('2014'!$G40:$R40)*('2014'!$G$5:$R$5&lt;=Master!$B$3))</f>
        <v>13844822.040000001</v>
      </c>
      <c r="L40" s="190">
        <f t="shared" si="2"/>
        <v>472228.83000000194</v>
      </c>
      <c r="M40" s="192">
        <f t="shared" si="3"/>
        <v>3.4108696279060435E-2</v>
      </c>
      <c r="N40" s="193">
        <f>+INDEX('2015'!$1:$1048576,MATCH('Analitika - 2015'!$A40,'2015'!$A:$A,0),MATCH('Analitika - 2015'!$N$6,'2015'!$6:$6,0))</f>
        <v>740388.31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-1030578.3566666667</v>
      </c>
      <c r="Q40" s="191">
        <f t="shared" si="5"/>
        <v>-0.58192984434113193</v>
      </c>
      <c r="R40" s="189">
        <f>+INDEX('2014'!$1:$1048576,MATCH('Analitika - 2015'!$A40,'2014'!$A:$A,0),MATCH('Analitika - 2015'!$R$6,'2014'!$6:$6,0))</f>
        <v>606415.77999999991</v>
      </c>
      <c r="S40" s="190">
        <f t="shared" si="6"/>
        <v>133972.53000000014</v>
      </c>
      <c r="T40" s="194">
        <f t="shared" si="7"/>
        <v>0.22092520415613226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+SUMPRODUCT(('2015'!$G41:$R41)*('2015'!$G$5:$R$5&lt;=Master!$B$3)*($A41='2015'!$A$10:$A$66))</f>
        <v>22696271.669999998</v>
      </c>
      <c r="H41" s="189">
        <f>+SUMPRODUCT(('2015'!$G136:$R136)*('2015'!$G$5:$R$5&lt;=Master!$B$3))</f>
        <v>27408290.909999989</v>
      </c>
      <c r="I41" s="190">
        <f t="shared" si="0"/>
        <v>-4712019.2399999909</v>
      </c>
      <c r="J41" s="191">
        <f t="shared" si="1"/>
        <v>-0.17191948434408943</v>
      </c>
      <c r="K41" s="189">
        <f>+SUMPRODUCT(('2014'!$G41:$R41)*('2014'!$G$5:$R$5&lt;=Master!$B$3))</f>
        <v>20434738.789999999</v>
      </c>
      <c r="L41" s="190">
        <f t="shared" si="2"/>
        <v>2261532.879999999</v>
      </c>
      <c r="M41" s="192">
        <f t="shared" si="3"/>
        <v>0.11067099527138113</v>
      </c>
      <c r="N41" s="193">
        <f>+INDEX('2015'!$1:$1048576,MATCH('Analitika - 2015'!$A41,'2015'!$A:$A,0),MATCH('Analitika - 2015'!$N$6,'2015'!$6:$6,0))</f>
        <v>1732608.9800000004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-759053.82999999914</v>
      </c>
      <c r="Q41" s="191">
        <f t="shared" si="5"/>
        <v>-0.30463746015457016</v>
      </c>
      <c r="R41" s="189">
        <f>+INDEX('2014'!$1:$1048576,MATCH('Analitika - 2015'!$A41,'2014'!$A:$A,0),MATCH('Analitika - 2015'!$R$6,'2014'!$6:$6,0))</f>
        <v>1790553.1799999985</v>
      </c>
      <c r="S41" s="190">
        <f t="shared" si="6"/>
        <v>-57944.199999998091</v>
      </c>
      <c r="T41" s="194">
        <f t="shared" si="7"/>
        <v>-3.2361060619265247E-2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+SUMPRODUCT(('2015'!$G42:$R42)*('2015'!$G$5:$R$5&lt;=Master!$B$3)*($A42='2015'!$A$10:$A$66))</f>
        <v>17657615.570000004</v>
      </c>
      <c r="H42" s="189">
        <f>+SUMPRODUCT(('2015'!$G137:$R137)*('2015'!$G$5:$R$5&lt;=Master!$B$3))</f>
        <v>12695720.775833329</v>
      </c>
      <c r="I42" s="190">
        <f t="shared" si="0"/>
        <v>4961894.7941666748</v>
      </c>
      <c r="J42" s="191">
        <f t="shared" si="1"/>
        <v>0.39083206710183682</v>
      </c>
      <c r="K42" s="189">
        <f>+SUMPRODUCT(('2014'!$G42:$R42)*('2014'!$G$5:$R$5&lt;=Master!$B$3))</f>
        <v>57621998.189999998</v>
      </c>
      <c r="L42" s="190">
        <f t="shared" si="2"/>
        <v>-39964382.61999999</v>
      </c>
      <c r="M42" s="192">
        <f t="shared" si="3"/>
        <v>-0.6935612070970425</v>
      </c>
      <c r="N42" s="193">
        <f>+INDEX('2015'!$1:$1048576,MATCH('Analitika - 2015'!$A42,'2015'!$A:$A,0),MATCH('Analitika - 2015'!$N$6,'2015'!$6:$6,0))</f>
        <v>854490.90999999968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-299665.5241666669</v>
      </c>
      <c r="Q42" s="191">
        <f t="shared" si="5"/>
        <v>-0.25964030117202774</v>
      </c>
      <c r="R42" s="189">
        <f>+INDEX('2014'!$1:$1048576,MATCH('Analitika - 2015'!$A42,'2014'!$A:$A,0),MATCH('Analitika - 2015'!$R$6,'2014'!$6:$6,0))</f>
        <v>4562097.6400000006</v>
      </c>
      <c r="S42" s="190">
        <f t="shared" si="6"/>
        <v>-3707606.7300000009</v>
      </c>
      <c r="T42" s="194">
        <f t="shared" si="7"/>
        <v>-0.81269780319739071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+SUMPRODUCT(('2015'!$G43:$R43)*('2015'!$G$5:$R$5&lt;=Master!$B$3)*($A43='2015'!$A$10:$A$66))</f>
        <v>445150227.62000012</v>
      </c>
      <c r="H43" s="219">
        <f>+SUMPRODUCT(('2015'!$G138:$R138)*('2015'!$G$5:$R$5&lt;=Master!$B$3))</f>
        <v>462775064.58333337</v>
      </c>
      <c r="I43" s="220">
        <f t="shared" si="0"/>
        <v>-17624836.963333249</v>
      </c>
      <c r="J43" s="221">
        <f t="shared" si="1"/>
        <v>-3.8085105080590376E-2</v>
      </c>
      <c r="K43" s="219">
        <f>+SUMPRODUCT(('2014'!$G43:$R43)*('2014'!$G$5:$R$5&lt;=Master!$B$3))</f>
        <v>449306312.46999997</v>
      </c>
      <c r="L43" s="220">
        <f t="shared" si="2"/>
        <v>-4156084.849999845</v>
      </c>
      <c r="M43" s="222">
        <f t="shared" si="3"/>
        <v>-9.2500032486798611E-3</v>
      </c>
      <c r="N43" s="223">
        <f>+INDEX('2015'!$1:$1048576,MATCH('Analitika - 2015'!$A43,'2015'!$A:$A,0),MATCH('Analitika - 2015'!$N$6,'2015'!$6:$6,0))</f>
        <v>40385800.150000006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-1684660.2666666582</v>
      </c>
      <c r="Q43" s="221">
        <f t="shared" si="5"/>
        <v>-4.0043780124623063E-2</v>
      </c>
      <c r="R43" s="219">
        <f>+INDEX('2014'!$1:$1048576,MATCH('Analitika - 2015'!$A43,'2014'!$A:$A,0),MATCH('Analitika - 2015'!$R$6,'2014'!$6:$6,0))</f>
        <v>40886054.279999994</v>
      </c>
      <c r="S43" s="220">
        <f t="shared" si="6"/>
        <v>-500254.12999998778</v>
      </c>
      <c r="T43" s="224">
        <f t="shared" si="7"/>
        <v>-1.223532421529594E-2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+SUMPRODUCT(('2015'!$G44:$R44)*('2015'!$G$5:$R$5&lt;=Master!$B$3)*($A44='2015'!$A$10:$A$66))</f>
        <v>55556429.629999995</v>
      </c>
      <c r="H44" s="189">
        <f>+SUMPRODUCT(('2015'!$G139:$R139)*('2015'!$G$5:$R$5&lt;=Master!$B$3))</f>
        <v>55486406.25</v>
      </c>
      <c r="I44" s="190">
        <f t="shared" si="0"/>
        <v>70023.379999995232</v>
      </c>
      <c r="J44" s="191">
        <f t="shared" si="1"/>
        <v>1.2619916252007979E-3</v>
      </c>
      <c r="K44" s="189">
        <f>+SUMPRODUCT(('2014'!$G44:$R44)*('2014'!$G$5:$R$5&lt;=Master!$B$3))</f>
        <v>56608855.889999993</v>
      </c>
      <c r="L44" s="190">
        <f t="shared" si="2"/>
        <v>-1052426.2599999979</v>
      </c>
      <c r="M44" s="192">
        <f t="shared" si="3"/>
        <v>-1.8591194671820022E-2</v>
      </c>
      <c r="N44" s="193">
        <f>+INDEX('2015'!$1:$1048576,MATCH('Analitika - 2015'!$A44,'2015'!$A:$A,0),MATCH('Analitika - 2015'!$N$6,'2015'!$6:$6,0))</f>
        <v>5200634.1900000013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156415.44000000134</v>
      </c>
      <c r="Q44" s="191">
        <f t="shared" si="5"/>
        <v>3.1008853452281659E-2</v>
      </c>
      <c r="R44" s="189">
        <f>+INDEX('2014'!$1:$1048576,MATCH('Analitika - 2015'!$A44,'2014'!$A:$A,0),MATCH('Analitika - 2015'!$R$6,'2014'!$6:$6,0))</f>
        <v>5502927.5499999998</v>
      </c>
      <c r="S44" s="190">
        <f t="shared" si="6"/>
        <v>-302293.35999999847</v>
      </c>
      <c r="T44" s="194">
        <f t="shared" si="7"/>
        <v>-5.4933189153107853E-2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+SUMPRODUCT(('2015'!$G45:$R45)*('2015'!$G$5:$R$5&lt;=Master!$B$3)*($A45='2015'!$A$10:$A$66))</f>
        <v>14849042.110000001</v>
      </c>
      <c r="H45" s="189">
        <f>+SUMPRODUCT(('2015'!$G140:$R140)*('2015'!$G$5:$R$5&lt;=Master!$B$3))</f>
        <v>17820000</v>
      </c>
      <c r="I45" s="190">
        <f t="shared" si="0"/>
        <v>-2970957.8899999987</v>
      </c>
      <c r="J45" s="191">
        <f t="shared" si="1"/>
        <v>-0.1667204203142536</v>
      </c>
      <c r="K45" s="189">
        <f>+SUMPRODUCT(('2014'!$G45:$R45)*('2014'!$G$5:$R$5&lt;=Master!$B$3))</f>
        <v>19235389.159999996</v>
      </c>
      <c r="L45" s="190">
        <f t="shared" si="2"/>
        <v>-4386347.0499999952</v>
      </c>
      <c r="M45" s="192">
        <f t="shared" si="3"/>
        <v>-0.22803526424728682</v>
      </c>
      <c r="N45" s="193">
        <f>+INDEX('2015'!$1:$1048576,MATCH('Analitika - 2015'!$A45,'2015'!$A:$A,0),MATCH('Analitika - 2015'!$N$6,'2015'!$6:$6,0))</f>
        <v>1015844.7199999999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-604155.28000000014</v>
      </c>
      <c r="Q45" s="191">
        <f t="shared" si="5"/>
        <v>-0.37293535802469147</v>
      </c>
      <c r="R45" s="189">
        <f>+INDEX('2014'!$1:$1048576,MATCH('Analitika - 2015'!$A45,'2014'!$A:$A,0),MATCH('Analitika - 2015'!$R$6,'2014'!$6:$6,0))</f>
        <v>947096.49</v>
      </c>
      <c r="S45" s="190">
        <f t="shared" si="6"/>
        <v>68748.229999999865</v>
      </c>
      <c r="T45" s="194">
        <f t="shared" si="7"/>
        <v>7.2588411767844141E-2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+SUMPRODUCT(('2015'!$G46:$R46)*('2015'!$G$5:$R$5&lt;=Master!$B$3)*($A46='2015'!$A$10:$A$66))</f>
        <v>354600559.44000012</v>
      </c>
      <c r="H46" s="189">
        <f>+SUMPRODUCT(('2015'!$G141:$R141)*('2015'!$G$5:$R$5&lt;=Master!$B$3))</f>
        <v>368916991.66666663</v>
      </c>
      <c r="I46" s="190">
        <f t="shared" si="0"/>
        <v>-14316432.22666651</v>
      </c>
      <c r="J46" s="191">
        <f t="shared" si="1"/>
        <v>-3.8806649056712605E-2</v>
      </c>
      <c r="K46" s="189">
        <f>+SUMPRODUCT(('2014'!$G46:$R46)*('2014'!$G$5:$R$5&lt;=Master!$B$3))</f>
        <v>352327680.46999997</v>
      </c>
      <c r="L46" s="190">
        <f t="shared" si="2"/>
        <v>2272878.9700001478</v>
      </c>
      <c r="M46" s="192">
        <f t="shared" si="3"/>
        <v>6.4510371906294495E-3</v>
      </c>
      <c r="N46" s="193">
        <f>+INDEX('2015'!$1:$1048576,MATCH('Analitika - 2015'!$A46,'2015'!$A:$A,0),MATCH('Analitika - 2015'!$N$6,'2015'!$6:$6,0))</f>
        <v>32644778.940000001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-893129.39333333075</v>
      </c>
      <c r="Q46" s="191">
        <f t="shared" si="5"/>
        <v>-2.6630444106904849E-2</v>
      </c>
      <c r="R46" s="189">
        <f>+INDEX('2014'!$1:$1048576,MATCH('Analitika - 2015'!$A46,'2014'!$A:$A,0),MATCH('Analitika - 2015'!$R$6,'2014'!$6:$6,0))</f>
        <v>32077660.469999995</v>
      </c>
      <c r="S46" s="190">
        <f t="shared" si="6"/>
        <v>567118.47000000626</v>
      </c>
      <c r="T46" s="194">
        <f t="shared" si="7"/>
        <v>1.7679545879924596E-2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+SUMPRODUCT(('2015'!$G47:$R47)*('2015'!$G$5:$R$5&lt;=Master!$B$3)*($A47='2015'!$A$10:$A$66))</f>
        <v>12785539.999999998</v>
      </c>
      <c r="H47" s="189">
        <f>+SUMPRODUCT(('2015'!$G142:$R142)*('2015'!$G$5:$R$5&lt;=Master!$B$3))</f>
        <v>13750000</v>
      </c>
      <c r="I47" s="190">
        <f t="shared" si="0"/>
        <v>-964460.00000000186</v>
      </c>
      <c r="J47" s="191">
        <f t="shared" si="1"/>
        <v>-7.0142545454545568E-2</v>
      </c>
      <c r="K47" s="189">
        <f>+SUMPRODUCT(('2014'!$G47:$R47)*('2014'!$G$5:$R$5&lt;=Master!$B$3))</f>
        <v>13788706.68</v>
      </c>
      <c r="L47" s="190">
        <f t="shared" si="2"/>
        <v>-1003166.6800000016</v>
      </c>
      <c r="M47" s="192">
        <f t="shared" si="3"/>
        <v>-7.275277538937408E-2</v>
      </c>
      <c r="N47" s="193">
        <f>+INDEX('2015'!$1:$1048576,MATCH('Analitika - 2015'!$A47,'2015'!$A:$A,0),MATCH('Analitika - 2015'!$N$6,'2015'!$6:$6,0))</f>
        <v>745599.45999999985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-504400.54000000015</v>
      </c>
      <c r="Q47" s="191">
        <f t="shared" si="5"/>
        <v>-0.4035204320000001</v>
      </c>
      <c r="R47" s="189">
        <f>+INDEX('2014'!$1:$1048576,MATCH('Analitika - 2015'!$A47,'2014'!$A:$A,0),MATCH('Analitika - 2015'!$R$6,'2014'!$6:$6,0))</f>
        <v>1467582.65</v>
      </c>
      <c r="S47" s="190">
        <f t="shared" si="6"/>
        <v>-721983.19000000006</v>
      </c>
      <c r="T47" s="194">
        <f t="shared" si="7"/>
        <v>-0.49195402385003673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+SUMPRODUCT(('2015'!$G48:$R48)*('2015'!$G$5:$R$5&lt;=Master!$B$3)*($A48='2015'!$A$10:$A$66))</f>
        <v>7358656.4399999995</v>
      </c>
      <c r="H48" s="189">
        <f>+SUMPRODUCT(('2015'!$G143:$R143)*('2015'!$G$5:$R$5&lt;=Master!$B$3))</f>
        <v>6801666.6666666642</v>
      </c>
      <c r="I48" s="190">
        <f t="shared" si="0"/>
        <v>556989.7733333353</v>
      </c>
      <c r="J48" s="191">
        <f t="shared" si="1"/>
        <v>8.1890189659397539E-2</v>
      </c>
      <c r="K48" s="189">
        <f>+SUMPRODUCT(('2014'!$G48:$R48)*('2014'!$G$5:$R$5&lt;=Master!$B$3))</f>
        <v>7345680.2700000005</v>
      </c>
      <c r="L48" s="190">
        <f t="shared" si="2"/>
        <v>12976.169999998994</v>
      </c>
      <c r="M48" s="192">
        <f t="shared" si="3"/>
        <v>1.7665035126825934E-3</v>
      </c>
      <c r="N48" s="193">
        <f>+INDEX('2015'!$1:$1048576,MATCH('Analitika - 2015'!$A48,'2015'!$A:$A,0),MATCH('Analitika - 2015'!$N$6,'2015'!$6:$6,0))</f>
        <v>778942.84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160609.50666666671</v>
      </c>
      <c r="Q48" s="191">
        <f t="shared" si="5"/>
        <v>0.25974583288409714</v>
      </c>
      <c r="R48" s="189">
        <f>+INDEX('2014'!$1:$1048576,MATCH('Analitika - 2015'!$A48,'2014'!$A:$A,0),MATCH('Analitika - 2015'!$R$6,'2014'!$6:$6,0))</f>
        <v>890787.12000000023</v>
      </c>
      <c r="S48" s="190">
        <f t="shared" si="6"/>
        <v>-111844.28000000026</v>
      </c>
      <c r="T48" s="194">
        <f t="shared" si="7"/>
        <v>-0.12555668743840864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+SUMPRODUCT(('2015'!$G49:$R49)*('2015'!$G$5:$R$5&lt;=Master!$B$3)*($A49='2015'!$A$10:$A$66))</f>
        <v>114927366.74000004</v>
      </c>
      <c r="H49" s="201">
        <f>+SUMPRODUCT(('2015'!$G144:$R144)*('2015'!$G$5:$R$5&lt;=Master!$B$3))</f>
        <v>117603471.90166667</v>
      </c>
      <c r="I49" s="202">
        <f t="shared" si="0"/>
        <v>-2676105.1616666317</v>
      </c>
      <c r="J49" s="203">
        <f t="shared" si="1"/>
        <v>-2.2755324467837457E-2</v>
      </c>
      <c r="K49" s="201">
        <f>+SUMPRODUCT(('2014'!$G49:$R49)*('2014'!$G$5:$R$5&lt;=Master!$B$3))</f>
        <v>87549347.75</v>
      </c>
      <c r="L49" s="202">
        <f t="shared" si="2"/>
        <v>27378018.990000039</v>
      </c>
      <c r="M49" s="204">
        <f t="shared" si="3"/>
        <v>0.31271528222207734</v>
      </c>
      <c r="N49" s="205">
        <f>+INDEX('2015'!$1:$1048576,MATCH('Analitika - 2015'!$A49,'2015'!$A:$A,0),MATCH('Analitika - 2015'!$N$6,'2015'!$6:$6,0))</f>
        <v>10760211.210000003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68986.491666669026</v>
      </c>
      <c r="Q49" s="203">
        <f t="shared" si="5"/>
        <v>6.4526275973202374E-3</v>
      </c>
      <c r="R49" s="201">
        <f>+INDEX('2014'!$1:$1048576,MATCH('Analitika - 2015'!$A49,'2014'!$A:$A,0),MATCH('Analitika - 2015'!$R$6,'2014'!$6:$6,0))</f>
        <v>4705106.5999999996</v>
      </c>
      <c r="S49" s="202">
        <f t="shared" si="6"/>
        <v>6055104.6100000031</v>
      </c>
      <c r="T49" s="206">
        <f t="shared" si="7"/>
        <v>1.2869218754788689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+SUMPRODUCT(('2015'!$G50:$R50)*('2015'!$G$5:$R$5&lt;=Master!$B$3)*($A50='2015'!$A$10:$A$66))</f>
        <v>208225263.44000003</v>
      </c>
      <c r="H50" s="201">
        <f>+SUMPRODUCT(('2015'!$G145:$R145)*('2015'!$G$5:$R$5&lt;=Master!$B$3))</f>
        <v>260972320.58333328</v>
      </c>
      <c r="I50" s="202">
        <f t="shared" si="0"/>
        <v>-52747057.143333256</v>
      </c>
      <c r="J50" s="203">
        <f t="shared" si="1"/>
        <v>-0.20211743921896175</v>
      </c>
      <c r="K50" s="201">
        <f>+SUMPRODUCT(('2014'!$G50:$R50)*('2014'!$G$5:$R$5&lt;=Master!$B$3))</f>
        <v>57167312.060000017</v>
      </c>
      <c r="L50" s="202">
        <f t="shared" si="2"/>
        <v>151057951.38</v>
      </c>
      <c r="M50" s="204">
        <f t="shared" si="3"/>
        <v>2.6423833120132878</v>
      </c>
      <c r="N50" s="205">
        <f>+INDEX('2015'!$1:$1048576,MATCH('Analitika - 2015'!$A50,'2015'!$A:$A,0),MATCH('Analitika - 2015'!$N$6,'2015'!$6:$6,0))</f>
        <v>5920491.0000000037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-17804265.416666664</v>
      </c>
      <c r="Q50" s="203">
        <f t="shared" si="5"/>
        <v>-0.75045092577469619</v>
      </c>
      <c r="R50" s="201">
        <f>+INDEX('2014'!$1:$1048576,MATCH('Analitika - 2015'!$A50,'2014'!$A:$A,0),MATCH('Analitika - 2015'!$R$6,'2014'!$6:$6,0))</f>
        <v>6185989.7799999975</v>
      </c>
      <c r="S50" s="202">
        <f t="shared" si="6"/>
        <v>-265498.77999999374</v>
      </c>
      <c r="T50" s="206">
        <f t="shared" si="7"/>
        <v>-4.2919369323625611E-2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+SUMPRODUCT(('2015'!$G51:$R51)*('2015'!$G$5:$R$5&lt;=Master!$B$3)*($A51='2015'!$A$10:$A$66))</f>
        <v>2280322.1199999996</v>
      </c>
      <c r="H51" s="189">
        <f>+SUMPRODUCT(('2015'!$G146:$R146)*('2015'!$G$5:$R$5&lt;=Master!$B$3))</f>
        <v>2062500</v>
      </c>
      <c r="I51" s="190">
        <f t="shared" si="0"/>
        <v>217822.11999999965</v>
      </c>
      <c r="J51" s="191">
        <f t="shared" si="1"/>
        <v>0.10561072484848477</v>
      </c>
      <c r="K51" s="189">
        <f>+SUMPRODUCT(('2014'!$G51:$R51)*('2014'!$G$5:$R$5&lt;=Master!$B$3))</f>
        <v>1885677.1199999999</v>
      </c>
      <c r="L51" s="190">
        <f t="shared" si="2"/>
        <v>394644.99999999977</v>
      </c>
      <c r="M51" s="192">
        <f t="shared" si="3"/>
        <v>0.2092855642221505</v>
      </c>
      <c r="N51" s="193">
        <f>+INDEX('2015'!$1:$1048576,MATCH('Analitika - 2015'!$A51,'2015'!$A:$A,0),MATCH('Analitika - 2015'!$N$6,'2015'!$6:$6,0))</f>
        <v>432566.31999999995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245066.31999999995</v>
      </c>
      <c r="Q51" s="191">
        <f t="shared" si="5"/>
        <v>1.3070203733333332</v>
      </c>
      <c r="R51" s="189">
        <f>+INDEX('2014'!$1:$1048576,MATCH('Analitika - 2015'!$A51,'2014'!$A:$A,0),MATCH('Analitika - 2015'!$R$6,'2014'!$6:$6,0))</f>
        <v>105666.66</v>
      </c>
      <c r="S51" s="190">
        <f t="shared" si="6"/>
        <v>326899.65999999992</v>
      </c>
      <c r="T51" s="194">
        <f t="shared" si="7"/>
        <v>3.0936878292547521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+SUMPRODUCT(('2015'!$G52:$R52)*('2015'!$G$5:$R$5&lt;=Master!$B$3)*($A52='2015'!$A$10:$A$66))</f>
        <v>14909776.630000001</v>
      </c>
      <c r="H52" s="189">
        <f>+SUMPRODUCT(('2015'!$G147:$R147)*('2015'!$G$5:$R$5&lt;=Master!$B$3))</f>
        <v>11967233.144166665</v>
      </c>
      <c r="I52" s="190">
        <f t="shared" si="0"/>
        <v>2942543.4858333357</v>
      </c>
      <c r="J52" s="191">
        <f t="shared" si="1"/>
        <v>0.24588335920134186</v>
      </c>
      <c r="K52" s="189">
        <f>+SUMPRODUCT(('2014'!$G52:$R52)*('2014'!$G$5:$R$5&lt;=Master!$B$3))</f>
        <v>10946118.169999998</v>
      </c>
      <c r="L52" s="190">
        <f t="shared" si="2"/>
        <v>3963658.4600000028</v>
      </c>
      <c r="M52" s="192">
        <f t="shared" si="3"/>
        <v>0.36210631005822624</v>
      </c>
      <c r="N52" s="193">
        <f>+INDEX('2015'!$1:$1048576,MATCH('Analitika - 2015'!$A52,'2015'!$A:$A,0),MATCH('Analitika - 2015'!$N$6,'2015'!$6:$6,0))</f>
        <v>80295.47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-1007634.8158333334</v>
      </c>
      <c r="Q52" s="191">
        <f t="shared" si="5"/>
        <v>-0.9261942874046426</v>
      </c>
      <c r="R52" s="189">
        <f>+INDEX('2014'!$1:$1048576,MATCH('Analitika - 2015'!$A52,'2014'!$A:$A,0),MATCH('Analitika - 2015'!$R$6,'2014'!$6:$6,0))</f>
        <v>608624.21</v>
      </c>
      <c r="S52" s="190">
        <f t="shared" si="6"/>
        <v>-528328.74</v>
      </c>
      <c r="T52" s="194">
        <f t="shared" si="7"/>
        <v>-0.86807052910366478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15258930.949999999</v>
      </c>
      <c r="L53" s="226">
        <f t="shared" si="2"/>
        <v>-15258930.949999999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f>+SUMPRODUCT(('2015'!$G54:$R54)*('2015'!$G$5:$R$5&lt;=Master!$B$3)*($A54='2015'!$A$10:$A$66))</f>
        <v>74831610.319999978</v>
      </c>
      <c r="H54" s="225">
        <v>0</v>
      </c>
      <c r="I54" s="226">
        <f>+G54-H54</f>
        <v>74831610.319999978</v>
      </c>
      <c r="J54" s="227" t="str">
        <f>+IF(ISNUMBER(G54/H54-1),G54/H54-1,"…")</f>
        <v>…</v>
      </c>
      <c r="K54" s="225">
        <f>+SUMPRODUCT(('2014'!$G54:$R54)*('2014'!$G$5:$R$5&lt;=Master!$B$3))</f>
        <v>46356492.430000022</v>
      </c>
      <c r="L54" s="226">
        <f>+G54-K54</f>
        <v>28475117.889999956</v>
      </c>
      <c r="M54" s="228">
        <f>+IF(ISNUMBER(G54/K54-1),G54/K54-1,"…")</f>
        <v>0.61426385814238227</v>
      </c>
      <c r="N54" s="229">
        <f>+INDEX('2015'!$1:$1048576,MATCH('Analitika - 2015'!$A54,'2015'!$A:$A,0),MATCH('Analitika - 2015'!$N$6,'2015'!$6:$6,0))</f>
        <v>2844659.1800000006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27069.180000000633</v>
      </c>
      <c r="Q54" s="227">
        <f>+IF(ISNUMBER(N54/O54-O592),N54/O54-1,"…")</f>
        <v>9.6072104174136363E-3</v>
      </c>
      <c r="R54" s="225">
        <f>+INDEX('2014'!$1:$1048576,MATCH('Analitika - 2015'!$A54,'2014'!$A:$A,0),MATCH('Analitika - 2015'!$R$6,'2014'!$6:$6,0))</f>
        <v>5940231.870000001</v>
      </c>
      <c r="S54" s="226">
        <f>+N54-R54</f>
        <v>-3095572.6900000004</v>
      </c>
      <c r="T54" s="230">
        <f>+IF(ISNUMBER(N54/R54-1),N54/R54-1,"…")</f>
        <v>-0.52111984140444001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+SUMPRODUCT(('2015'!$G56:$R56)*('2015'!$G$5:$R$5&lt;=Master!$B$3)*($A56='2015'!$A$10:$A$66))</f>
        <v>-266025357.1000002</v>
      </c>
      <c r="H56" s="177">
        <f>+SUMPRODUCT(('2015'!$G149:$R149)*('2015'!$G$5:$R$5&lt;=Master!$B$3))</f>
        <v>-262732375.57038411</v>
      </c>
      <c r="I56" s="178">
        <f t="shared" si="0"/>
        <v>-3292981.5296160877</v>
      </c>
      <c r="J56" s="179">
        <f t="shared" si="1"/>
        <v>1.2533596297247707E-2</v>
      </c>
      <c r="K56" s="177">
        <f>+SUMPRODUCT(('2014'!$G56:$R56)*('2014'!$G$5:$R$5&lt;=Master!$B$3))</f>
        <v>-83901825.960000113</v>
      </c>
      <c r="L56" s="178">
        <f t="shared" si="2"/>
        <v>-182123531.1400001</v>
      </c>
      <c r="M56" s="180">
        <f t="shared" si="3"/>
        <v>2.1706742261703198</v>
      </c>
      <c r="N56" s="181">
        <f>+INDEX('2015'!$1:$1048576,MATCH('Analitika - 2015'!$A56,'2015'!$A:$A,0),MATCH('Analitika - 2015'!$N$6,'2015'!$6:$6,0))</f>
        <v>-13890014.75</v>
      </c>
      <c r="O56" s="177">
        <f>+INDEX('2015'!$1:$1048576,MATCH(CONCATENATE('Analitika - 2015'!$A56,"p"),'2015'!$A:$A,0),MATCH('Analitika - 2015'!$O$6,'2015'!$101:$101,0))</f>
        <v>-29583596.075497597</v>
      </c>
      <c r="P56" s="178">
        <f t="shared" si="4"/>
        <v>15693581.325497597</v>
      </c>
      <c r="Q56" s="179">
        <f t="shared" si="5"/>
        <v>-0.53048254463208055</v>
      </c>
      <c r="R56" s="177">
        <f>+INDEX('2014'!$1:$1048576,MATCH('Analitika - 2015'!$A56,'2014'!$A:$A,0),MATCH('Analitika - 2015'!$R$6,'2014'!$6:$6,0))</f>
        <v>-12887782.270000011</v>
      </c>
      <c r="S56" s="178">
        <f t="shared" si="6"/>
        <v>-1002232.4799999893</v>
      </c>
      <c r="T56" s="182">
        <f t="shared" si="7"/>
        <v>7.7766093421128835E-2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+SUMPRODUCT(('2015'!$G57:$R57)*('2015'!$G$5:$R$5&lt;=Master!$B$3)*($A57='2015'!$A$10:$A$66))</f>
        <v>-192243207.2900002</v>
      </c>
      <c r="H57" s="231">
        <f>+SUMPRODUCT(('2015'!$G150:$R150)*('2015'!$G$5:$R$5&lt;=Master!$B$3))</f>
        <v>-193280315.26455081</v>
      </c>
      <c r="I57" s="232">
        <f t="shared" si="0"/>
        <v>1037107.9745506048</v>
      </c>
      <c r="J57" s="233">
        <f t="shared" si="1"/>
        <v>-5.3658230696234099E-3</v>
      </c>
      <c r="K57" s="231">
        <f>+SUMPRODUCT(('2014'!$G57:$R57)*('2014'!$G$5:$R$5&lt;=Master!$B$3))</f>
        <v>-14595972.56000011</v>
      </c>
      <c r="L57" s="232">
        <f t="shared" si="2"/>
        <v>-177647234.73000008</v>
      </c>
      <c r="M57" s="234">
        <f t="shared" si="3"/>
        <v>12.170976205918459</v>
      </c>
      <c r="N57" s="235">
        <f>+INDEX('2015'!$1:$1048576,MATCH('Analitika - 2015'!$A57,'2015'!$A:$A,0),MATCH('Analitika - 2015'!$N$6,'2015'!$6:$6,0))</f>
        <v>-13427487.4</v>
      </c>
      <c r="O57" s="231">
        <f>+INDEX('2015'!$1:$1048576,MATCH(CONCATENATE('Analitika - 2015'!$A57,"p"),'2015'!$A:$A,0),MATCH('Analitika - 2015'!$O$6,'2015'!$101:$101,0))</f>
        <v>-23269772.411330931</v>
      </c>
      <c r="P57" s="232">
        <f t="shared" si="4"/>
        <v>9842285.0113309305</v>
      </c>
      <c r="Q57" s="233">
        <f t="shared" si="5"/>
        <v>-0.42296438647325796</v>
      </c>
      <c r="R57" s="231">
        <f>+INDEX('2014'!$1:$1048576,MATCH('Analitika - 2015'!$A57,'2014'!$A:$A,0),MATCH('Analitika - 2015'!$R$6,'2014'!$6:$6,0))</f>
        <v>-12333406.20000001</v>
      </c>
      <c r="S57" s="232">
        <f t="shared" si="6"/>
        <v>-1094081.1999999899</v>
      </c>
      <c r="T57" s="236">
        <f t="shared" si="7"/>
        <v>8.8708762385527384E-2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>+SUMPRODUCT(('2015'!$G58:$R58)*('2015'!$G$5:$R$5&lt;=Master!$B$3)*($A58='2015'!$A$10:$A$66))</f>
        <v>510685336.12000006</v>
      </c>
      <c r="H58" s="219">
        <f>+SUMPRODUCT(('2015'!$G151:$R151)*('2015'!$G$5:$R$5&lt;=Master!$B$3))</f>
        <v>365101077.33916676</v>
      </c>
      <c r="I58" s="220">
        <f t="shared" si="0"/>
        <v>145584258.7808333</v>
      </c>
      <c r="J58" s="221">
        <f t="shared" si="1"/>
        <v>0.3987505592748235</v>
      </c>
      <c r="K58" s="219">
        <f>+SUMPRODUCT(('2014'!$G58:$R58)*('2014'!$G$5:$R$5&lt;=Master!$B$3))</f>
        <v>178534743.81</v>
      </c>
      <c r="L58" s="220">
        <f t="shared" si="2"/>
        <v>332150592.31000006</v>
      </c>
      <c r="M58" s="222">
        <f t="shared" si="3"/>
        <v>1.8604255128261249</v>
      </c>
      <c r="N58" s="223">
        <f>+INDEX('2015'!$1:$1048576,MATCH('Analitika - 2015'!$A58,'2015'!$A:$A,0),MATCH('Analitika - 2015'!$N$6,'2015'!$6:$6,0))</f>
        <v>5375527.7300000004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-27815479.300833333</v>
      </c>
      <c r="Q58" s="221">
        <f t="shared" si="5"/>
        <v>-0.8380426443522393</v>
      </c>
      <c r="R58" s="219">
        <f>+INDEX('2014'!$1:$1048576,MATCH('Analitika - 2015'!$A58,'2014'!$A:$A,0),MATCH('Analitika - 2015'!$R$6,'2014'!$6:$6,0))</f>
        <v>5468562.75</v>
      </c>
      <c r="S58" s="220">
        <f t="shared" si="6"/>
        <v>-93035.019999999553</v>
      </c>
      <c r="T58" s="224">
        <f t="shared" si="7"/>
        <v>-1.7012700457720742E-2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+SUMPRODUCT(('2015'!$G59:$R59)*('2015'!$G$5:$R$5&lt;=Master!$B$3)*($A59='2015'!$A$10:$A$66))</f>
        <v>212154470.38</v>
      </c>
      <c r="H59" s="237">
        <f>+SUMPRODUCT(('2015'!$G152:$R152)*('2015'!$G$5:$R$5&lt;=Master!$B$3))</f>
        <v>42817611.75999999</v>
      </c>
      <c r="I59" s="238">
        <f t="shared" si="0"/>
        <v>169336858.62</v>
      </c>
      <c r="J59" s="239">
        <f t="shared" si="1"/>
        <v>3.9548412828151633</v>
      </c>
      <c r="K59" s="237">
        <f>+SUMPRODUCT(('2014'!$G59:$R59)*('2014'!$G$5:$R$5&lt;=Master!$B$3))</f>
        <v>89951782.949999988</v>
      </c>
      <c r="L59" s="238">
        <f t="shared" si="2"/>
        <v>122202687.43000001</v>
      </c>
      <c r="M59" s="240">
        <f t="shared" si="3"/>
        <v>1.3585354666947156</v>
      </c>
      <c r="N59" s="241">
        <f>+INDEX('2015'!$1:$1048576,MATCH('Analitika - 2015'!$A59,'2015'!$A:$A,0),MATCH('Analitika - 2015'!$N$6,'2015'!$6:$6,0))</f>
        <v>100930.69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-3791579.47</v>
      </c>
      <c r="Q59" s="239">
        <f t="shared" si="5"/>
        <v>-0.97407053909911956</v>
      </c>
      <c r="R59" s="237">
        <f>+INDEX('2014'!$1:$1048576,MATCH('Analitika - 2015'!$A59,'2014'!$A:$A,0),MATCH('Analitika - 2015'!$R$6,'2014'!$6:$6,0))</f>
        <v>800498.19</v>
      </c>
      <c r="S59" s="238">
        <f t="shared" si="6"/>
        <v>-699567.5</v>
      </c>
      <c r="T59" s="242">
        <f t="shared" si="7"/>
        <v>-0.87391515526100061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+SUMPRODUCT(('2015'!$G60:$R60)*('2015'!$G$5:$R$5&lt;=Master!$B$3)*($A60='2015'!$A$10:$A$66))</f>
        <v>298530865.74000001</v>
      </c>
      <c r="H60" s="237">
        <f>+SUMPRODUCT(('2015'!$G153:$R153)*('2015'!$G$5:$R$5&lt;=Master!$B$3))</f>
        <v>291289975.57916665</v>
      </c>
      <c r="I60" s="238">
        <f t="shared" si="0"/>
        <v>7240890.1608333588</v>
      </c>
      <c r="J60" s="239">
        <f t="shared" si="1"/>
        <v>2.4858013553114677E-2</v>
      </c>
      <c r="K60" s="237">
        <f>+SUMPRODUCT(('2014'!$G60:$R60)*('2014'!$G$5:$R$5&lt;=Master!$B$3))</f>
        <v>88582960.860000014</v>
      </c>
      <c r="L60" s="238">
        <f t="shared" si="2"/>
        <v>209947904.88</v>
      </c>
      <c r="M60" s="240">
        <f t="shared" si="3"/>
        <v>2.3700709802623319</v>
      </c>
      <c r="N60" s="241">
        <f>+INDEX('2015'!$1:$1048576,MATCH('Analitika - 2015'!$A60,'2015'!$A:$A,0),MATCH('Analitika - 2015'!$N$6,'2015'!$6:$6,0))</f>
        <v>5274597.04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-21206309.830833334</v>
      </c>
      <c r="Q60" s="239">
        <f t="shared" si="5"/>
        <v>-0.80081509044504973</v>
      </c>
      <c r="R60" s="237">
        <f>+INDEX('2014'!$1:$1048576,MATCH('Analitika - 2015'!$A60,'2014'!$A:$A,0),MATCH('Analitika - 2015'!$R$6,'2014'!$6:$6,0))</f>
        <v>4668064.5600000005</v>
      </c>
      <c r="S60" s="238">
        <f t="shared" si="6"/>
        <v>606532.47999999952</v>
      </c>
      <c r="T60" s="242">
        <f t="shared" si="7"/>
        <v>0.12993232467204763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30993490</v>
      </c>
      <c r="I61" s="238">
        <f>+G61-H61</f>
        <v>-30993490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f>+SUMPRODUCT(('2015'!$G61:$R61)*('2015'!$G$5:$R$5&lt;=Master!$B$3)*($A62='2015'!$A$10:$A$66))</f>
        <v>-776710693.22000027</v>
      </c>
      <c r="H62" s="243">
        <f>+SUMPRODUCT(('2015'!$G155:$R155)*('2015'!$G$5:$R$5&lt;=Master!$B$3))</f>
        <v>-627833452.90955091</v>
      </c>
      <c r="I62" s="244">
        <f t="shared" si="0"/>
        <v>-148877240.31044936</v>
      </c>
      <c r="J62" s="245">
        <f t="shared" si="1"/>
        <v>0.23712855634008001</v>
      </c>
      <c r="K62" s="243">
        <f>+SUMPRODUCT(('2014'!$G61:$R61)*('2014'!$G$5:$R$5&lt;=Master!$B$3))</f>
        <v>-262436569.77000007</v>
      </c>
      <c r="L62" s="244">
        <f t="shared" si="2"/>
        <v>-514274123.45000017</v>
      </c>
      <c r="M62" s="246">
        <f t="shared" si="3"/>
        <v>1.9596130367833684</v>
      </c>
      <c r="N62" s="247">
        <f>+INDEX('2015'!$1:$1048576,MATCH('Analitika - 2015'!$A62,'2015'!$A:$A,0),MATCH('Analitika - 2015'!$N$6,'2015'!$6:$6,0))</f>
        <v>-19265542.48</v>
      </c>
      <c r="O62" s="243">
        <f>+INDEX('2015'!$1:$1048576,MATCH(CONCATENATE('Analitika - 2015'!$A62,"p"),'2015'!$A:$A,0),MATCH('Analitika - 2015'!$O$6,'2015'!$101:$101,0))</f>
        <v>-62774603.106330931</v>
      </c>
      <c r="P62" s="244">
        <f t="shared" si="4"/>
        <v>43509060.626330927</v>
      </c>
      <c r="Q62" s="245">
        <f t="shared" si="5"/>
        <v>-0.69309973258824098</v>
      </c>
      <c r="R62" s="243">
        <f>+INDEX('2014'!$1:$1048576,MATCH('Analitika - 2015'!$A62,'2014'!$A:$A,0),MATCH('Analitika - 2015'!$R$6,'2014'!$6:$6,0))</f>
        <v>-18356345.020000011</v>
      </c>
      <c r="S62" s="244">
        <f t="shared" si="6"/>
        <v>-909197.45999998972</v>
      </c>
      <c r="T62" s="248">
        <f t="shared" si="7"/>
        <v>4.9530418991873493E-2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f>+SUMPRODUCT(('2015'!$G62:$R62)*('2015'!$G$5:$R$5&lt;=Master!$B$3)*($A63='2015'!$A$10:$A$66))</f>
        <v>776710693.22000027</v>
      </c>
      <c r="H63" s="177">
        <f>+SUMPRODUCT(('2015'!$G156:$R156)*('2015'!$G$5:$R$5&lt;=Master!$B$3))</f>
        <v>627833452.90955091</v>
      </c>
      <c r="I63" s="178">
        <f t="shared" si="0"/>
        <v>148877240.31044936</v>
      </c>
      <c r="J63" s="179">
        <f t="shared" si="1"/>
        <v>0.23712855634008001</v>
      </c>
      <c r="K63" s="177">
        <f>+SUMPRODUCT(('2014'!$G62:$R62)*('2014'!$G$5:$R$5&lt;=Master!$B$3))</f>
        <v>262436569.77000007</v>
      </c>
      <c r="L63" s="178">
        <f t="shared" si="2"/>
        <v>514274123.45000017</v>
      </c>
      <c r="M63" s="180">
        <f t="shared" si="3"/>
        <v>1.9596130367833684</v>
      </c>
      <c r="N63" s="181">
        <f>+INDEX('2015'!$1:$1048576,MATCH('Analitika - 2015'!$A63,'2015'!$A:$A,0),MATCH('Analitika - 2015'!$N$6,'2015'!$6:$6,0))</f>
        <v>19265542.48</v>
      </c>
      <c r="O63" s="177">
        <f>+INDEX('2015'!$1:$1048576,MATCH(CONCATENATE('Analitika - 2015'!$A63,"p"),'2015'!$A:$A,0),MATCH('Analitika - 2015'!$O$6,'2015'!$101:$101,0))</f>
        <v>62774603.106330931</v>
      </c>
      <c r="P63" s="178">
        <f t="shared" si="4"/>
        <v>-43509060.626330927</v>
      </c>
      <c r="Q63" s="179">
        <f t="shared" si="5"/>
        <v>-0.69309973258824098</v>
      </c>
      <c r="R63" s="177">
        <f>+INDEX('2014'!$1:$1048576,MATCH('Analitika - 2015'!$A63,'2014'!$A:$A,0),MATCH('Analitika - 2015'!$R$6,'2014'!$6:$6,0))</f>
        <v>18356345.020000011</v>
      </c>
      <c r="S63" s="178">
        <f t="shared" si="6"/>
        <v>909197.45999998972</v>
      </c>
      <c r="T63" s="182">
        <f t="shared" si="7"/>
        <v>4.9530418991873493E-2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f>+SUMPRODUCT(('2015'!$G63:$R63)*('2015'!$G$5:$R$5&lt;=Master!$B$3)*($A64='2015'!$A$10:$A$66))</f>
        <v>175248203.14000002</v>
      </c>
      <c r="H64" s="237">
        <f>+SUMPRODUCT(('2015'!$G157:$R157)*('2015'!$G$5:$R$5&lt;=Master!$B$3))</f>
        <v>0</v>
      </c>
      <c r="I64" s="238">
        <f t="shared" si="0"/>
        <v>175248203.14000002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76837443.470000014</v>
      </c>
      <c r="M64" s="240">
        <f t="shared" si="3"/>
        <v>0.78078295226719496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f>+SUMPRODUCT(('2015'!$G64:$R64)*('2015'!$G$5:$R$5&lt;=Master!$B$3)*($A65='2015'!$A$10:$A$66))</f>
        <v>649858960.02999997</v>
      </c>
      <c r="H65" s="237">
        <f>+SUMPRODUCT(('2015'!$G158:$R158)*('2015'!$G$5:$R$5&lt;=Master!$B$3))</f>
        <v>581241502.26689911</v>
      </c>
      <c r="I65" s="238">
        <f t="shared" si="0"/>
        <v>68617457.763100863</v>
      </c>
      <c r="J65" s="239">
        <f t="shared" si="1"/>
        <v>0.11805326614752398</v>
      </c>
      <c r="K65" s="237">
        <f>+SUMPRODUCT(('2014'!$G64:$R64)*('2014'!$G$5:$R$5&lt;=Master!$B$3))</f>
        <v>204756103.09999996</v>
      </c>
      <c r="L65" s="238">
        <f t="shared" si="2"/>
        <v>445102856.93000001</v>
      </c>
      <c r="M65" s="240">
        <f t="shared" si="3"/>
        <v>2.1738197308464016</v>
      </c>
      <c r="N65" s="241">
        <f>+INDEX('2015'!$1:$1048576,MATCH('Analitika - 2015'!$A65,'2015'!$A:$A,0),MATCH('Analitika - 2015'!$N$6,'2015'!$6:$6,0))</f>
        <v>1207834.83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-51632301.739718094</v>
      </c>
      <c r="Q65" s="239">
        <f t="shared" si="5"/>
        <v>-0.9771417163465056</v>
      </c>
      <c r="R65" s="237">
        <f>+INDEX('2014'!$1:$1048576,MATCH('Analitika - 2015'!$A65,'2014'!$A:$A,0),MATCH('Analitika - 2015'!$R$6,'2014'!$6:$6,0))</f>
        <v>3183546.63</v>
      </c>
      <c r="S65" s="238">
        <f t="shared" si="6"/>
        <v>-1975711.7999999998</v>
      </c>
      <c r="T65" s="242">
        <f t="shared" si="7"/>
        <v>-0.62060086740428866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f>+SUMPRODUCT(('2015'!$G65:$R65)*('2015'!$G$5:$R$5&lt;=Master!$B$3)*($A66='2015'!$A$10:$A$66))</f>
        <v>6574072.4900000002</v>
      </c>
      <c r="H66" s="237">
        <f>+SUMPRODUCT(('2015'!$G159:$R159)*('2015'!$G$5:$R$5&lt;=Master!$B$3))</f>
        <v>0</v>
      </c>
      <c r="I66" s="238">
        <f t="shared" si="0"/>
        <v>6574072.4900000002</v>
      </c>
      <c r="J66" s="239" t="str">
        <f t="shared" si="1"/>
        <v>…</v>
      </c>
      <c r="K66" s="237">
        <f>+SUMPRODUCT(('2014'!$G65:$R65)*('2014'!$G$5:$R$5&lt;=Master!$B$3))</f>
        <v>3456295.0100000002</v>
      </c>
      <c r="L66" s="238">
        <f t="shared" si="2"/>
        <v>3117777.48</v>
      </c>
      <c r="M66" s="240">
        <f t="shared" si="3"/>
        <v>0.90205768633158412</v>
      </c>
      <c r="N66" s="241">
        <f>+INDEX('2015'!$1:$1048576,MATCH('Analitika - 2015'!$A66,'2015'!$A:$A,0),MATCH('Analitika - 2015'!$N$6,'2015'!$6:$6,0))</f>
        <v>16527.830000000002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16527.830000000002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76598.429999999993</v>
      </c>
      <c r="S66" s="238">
        <f t="shared" si="6"/>
        <v>-60070.599999999991</v>
      </c>
      <c r="T66" s="242">
        <f t="shared" si="7"/>
        <v>-0.78422756184428322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-54970542.439999752</v>
      </c>
      <c r="H67" s="251">
        <f>+SUMPRODUCT(('2015'!$G160:$R160)*('2015'!$G$5:$R$5&lt;=Master!$B$3))</f>
        <v>46591950.642651781</v>
      </c>
      <c r="I67" s="252">
        <f t="shared" si="0"/>
        <v>-101562493.08265153</v>
      </c>
      <c r="J67" s="253">
        <f t="shared" si="1"/>
        <v>-2.1798291696694481</v>
      </c>
      <c r="K67" s="251">
        <f>+SUMPRODUCT(('2014'!$G66:$R66)*('2014'!$G$5:$R$5&lt;=Master!$B$3))</f>
        <v>-44186588.009999834</v>
      </c>
      <c r="L67" s="252">
        <f t="shared" si="2"/>
        <v>-10783954.429999918</v>
      </c>
      <c r="M67" s="254">
        <f t="shared" si="3"/>
        <v>0.24405492516325111</v>
      </c>
      <c r="N67" s="255">
        <f>+INDEX('2015'!$1:$1048576,MATCH('Analitika - 2015'!$A67,'2015'!$A:$A,0),MATCH('Analitika - 2015'!$N$6,'2015'!$6:$6,0))</f>
        <v>18041179.82</v>
      </c>
      <c r="O67" s="251">
        <f>+INDEX('2015'!$1:$1048576,MATCH(CONCATENATE('Analitika - 2015'!$A67,"p"),'2015'!$A:$A,0),MATCH('Analitika - 2015'!$O$6,'2015'!$101:$101,0))</f>
        <v>9934466.5366128385</v>
      </c>
      <c r="P67" s="252">
        <f t="shared" si="4"/>
        <v>8106713.2833871618</v>
      </c>
      <c r="Q67" s="253">
        <f t="shared" si="5"/>
        <v>0.81601898335561263</v>
      </c>
      <c r="R67" s="251">
        <f>+INDEX('2014'!$1:$1048576,MATCH('Analitika - 2015'!$A67,'2014'!$A:$A,0),MATCH('Analitika - 2015'!$R$6,'2014'!$6:$6,0))</f>
        <v>15096199.96000001</v>
      </c>
      <c r="S67" s="252">
        <f t="shared" si="6"/>
        <v>2944979.8599999901</v>
      </c>
      <c r="T67" s="256">
        <f t="shared" si="7"/>
        <v>0.19508087252442485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2015-11</v>
      </c>
      <c r="O6" s="169" t="str">
        <f>+CONCATENATE(N6,"p")</f>
        <v>2015-11p</v>
      </c>
      <c r="P6" s="153"/>
      <c r="Q6" s="153"/>
      <c r="R6" s="169" t="str">
        <f>+IF(Master!B3-10&gt;=0,CONCATENATE(Master!B4-1,"-",Master!B3),CONCATENATE(Master!B4-1,"-0",Master!B3))</f>
        <v>2014-11</v>
      </c>
      <c r="S6" s="153"/>
      <c r="T6" s="153"/>
    </row>
    <row r="7" spans="1:20">
      <c r="A7" s="170"/>
      <c r="B7" s="365" t="s">
        <v>714</v>
      </c>
      <c r="C7" s="366"/>
      <c r="D7" s="366"/>
      <c r="E7" s="366"/>
      <c r="F7" s="366"/>
      <c r="G7" s="373" t="s">
        <v>712</v>
      </c>
      <c r="H7" s="374"/>
      <c r="I7" s="374"/>
      <c r="J7" s="374"/>
      <c r="K7" s="374"/>
      <c r="L7" s="374"/>
      <c r="M7" s="375"/>
      <c r="N7" s="376" t="str">
        <f>+Master!G235</f>
        <v>Decembar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Nov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Novembar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workbookViewId="0">
      <pane ySplit="5" topLeftCell="A6" activePane="bottomLeft" state="frozen"/>
      <selection activeCell="DK219" sqref="DK219"/>
      <selection pane="bottomLeft" activeCell="S66" sqref="S66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2015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3660700000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tr">
        <f>+Master!G238</f>
        <v>Jan - Nov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71181339.669999987</v>
      </c>
      <c r="H10" s="177">
        <f t="shared" ref="H10:R10" si="1">+H11+H20+SUM(H25:H29)</f>
        <v>86812014.340000004</v>
      </c>
      <c r="I10" s="177">
        <f t="shared" si="1"/>
        <v>100426986.79999997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118278734.59</v>
      </c>
      <c r="M10" s="177">
        <f t="shared" si="1"/>
        <v>127529195.14</v>
      </c>
      <c r="N10" s="177">
        <f t="shared" si="1"/>
        <v>124403393.31999996</v>
      </c>
      <c r="O10" s="177">
        <f t="shared" si="1"/>
        <v>123707136.31000002</v>
      </c>
      <c r="P10" s="177">
        <f t="shared" si="1"/>
        <v>110697931.34000005</v>
      </c>
      <c r="Q10" s="177">
        <f t="shared" si="1"/>
        <v>95937187.26000002</v>
      </c>
      <c r="R10" s="177">
        <f t="shared" si="1"/>
        <v>0</v>
      </c>
      <c r="S10" s="265">
        <f>+SUM(G10:R10)</f>
        <v>1170329342.1700001</v>
      </c>
      <c r="T10" s="266">
        <f>+S10/$T$7</f>
        <v>0.31970097035266481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0</v>
      </c>
      <c r="S11" s="268">
        <f t="shared" ref="S11:S66" si="3">+SUM(G11:R11)</f>
        <v>725415485.72000003</v>
      </c>
      <c r="T11" s="269">
        <f t="shared" ref="T11:T66" si="4">+S11/$T$7</f>
        <v>0.19816305234517989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0</v>
      </c>
      <c r="S12" s="270">
        <f t="shared" si="3"/>
        <v>87778140.36999999</v>
      </c>
      <c r="T12" s="271">
        <f t="shared" si="4"/>
        <v>2.397851240746305E-2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0</v>
      </c>
      <c r="S13" s="270">
        <f t="shared" si="3"/>
        <v>40709529.239999995</v>
      </c>
      <c r="T13" s="271">
        <f t="shared" si="4"/>
        <v>1.1120695287786487E-2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0</v>
      </c>
      <c r="S14" s="270">
        <f t="shared" si="3"/>
        <v>1240393.26</v>
      </c>
      <c r="T14" s="271">
        <f t="shared" si="4"/>
        <v>3.3884045674324585E-4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48200089.809999995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0</v>
      </c>
      <c r="S15" s="270">
        <f t="shared" si="3"/>
        <v>416193436.86000001</v>
      </c>
      <c r="T15" s="271">
        <f t="shared" si="4"/>
        <v>0.11369230935613407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0</v>
      </c>
      <c r="S16" s="270">
        <f t="shared" si="3"/>
        <v>152417001.65000001</v>
      </c>
      <c r="T16" s="271">
        <f t="shared" si="4"/>
        <v>4.1636026347419891E-2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0</v>
      </c>
      <c r="S17" s="270">
        <f t="shared" si="3"/>
        <v>20911349.990000002</v>
      </c>
      <c r="T17" s="271">
        <f t="shared" si="4"/>
        <v>5.712391070013932E-3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721824.67999999982</v>
      </c>
      <c r="O19" s="189">
        <f>+INDEX(DataEx!$1:$1048576,MATCH('2015'!$A19,DataEx!$D:$D,0),MATCH('2015'!O$6,DataEx!$7:$7,0))</f>
        <v>652826.26</v>
      </c>
      <c r="P19" s="189">
        <f>+INDEX(DataEx!$1:$1048576,MATCH('2015'!$A19,DataEx!$D:$D,0),MATCH('2015'!P$6,DataEx!$7:$7,0))</f>
        <v>545196.38</v>
      </c>
      <c r="Q19" s="189">
        <f>+INDEX(DataEx!$1:$1048576,MATCH('2015'!$A19,DataEx!$D:$D,0),MATCH('2015'!Q$6,DataEx!$7:$7,0))</f>
        <v>614231.27</v>
      </c>
      <c r="R19" s="189">
        <f>+INDEX(DataEx!$1:$1048576,MATCH('2015'!$A19,DataEx!$D:$D,0),MATCH('2015'!R$6,DataEx!$7:$7,0))</f>
        <v>0</v>
      </c>
      <c r="S19" s="270">
        <f t="shared" si="3"/>
        <v>6165634.3499999996</v>
      </c>
      <c r="T19" s="271">
        <f t="shared" si="4"/>
        <v>1.6842774196191984E-3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38587920.599999979</v>
      </c>
      <c r="O20" s="195">
        <f>+INDEX(DataEx!$1:$1048576,MATCH('2015'!$A20,DataEx!$D:$D,0),MATCH('2015'!O$6,DataEx!$7:$7,0))</f>
        <v>37149241.379999995</v>
      </c>
      <c r="P20" s="195">
        <f>+INDEX(DataEx!$1:$1048576,MATCH('2015'!$A20,DataEx!$D:$D,0),MATCH('2015'!P$6,DataEx!$7:$7,0))</f>
        <v>40193107.020000026</v>
      </c>
      <c r="Q20" s="195">
        <f>+INDEX(DataEx!$1:$1048576,MATCH('2015'!$A20,DataEx!$D:$D,0),MATCH('2015'!Q$6,DataEx!$7:$7,0))</f>
        <v>27196160.52</v>
      </c>
      <c r="R20" s="272">
        <f>+INDEX(DataEx!$1:$1048576,MATCH('2015'!$A20,DataEx!$D:$D,0),MATCH('2015'!R$6,DataEx!$7:$7,0))</f>
        <v>0</v>
      </c>
      <c r="S20" s="273">
        <f t="shared" si="3"/>
        <v>372895786.13000005</v>
      </c>
      <c r="T20" s="274">
        <f t="shared" si="4"/>
        <v>0.10186461226814546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23215461.899999999</v>
      </c>
      <c r="O21" s="189">
        <f>+INDEX(DataEx!$1:$1048576,MATCH('2015'!$A21,DataEx!$D:$D,0),MATCH('2015'!O$6,DataEx!$7:$7,0))</f>
        <v>22364190.540000003</v>
      </c>
      <c r="P21" s="189">
        <f>+INDEX(DataEx!$1:$1048576,MATCH('2015'!$A21,DataEx!$D:$D,0),MATCH('2015'!P$6,DataEx!$7:$7,0))</f>
        <v>23824814.610000018</v>
      </c>
      <c r="Q21" s="189">
        <f>+INDEX(DataEx!$1:$1048576,MATCH('2015'!$A21,DataEx!$D:$D,0),MATCH('2015'!Q$6,DataEx!$7:$7,0))</f>
        <v>16253765.800000006</v>
      </c>
      <c r="R21" s="189">
        <f>+INDEX(DataEx!$1:$1048576,MATCH('2015'!$A21,DataEx!$D:$D,0),MATCH('2015'!R$6,DataEx!$7:$7,0))</f>
        <v>0</v>
      </c>
      <c r="S21" s="270">
        <f t="shared" si="3"/>
        <v>224233829.49000007</v>
      </c>
      <c r="T21" s="271">
        <f t="shared" si="4"/>
        <v>6.1254358316715399E-2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13329494.45999999</v>
      </c>
      <c r="O22" s="189">
        <f>+INDEX(DataEx!$1:$1048576,MATCH('2015'!$A22,DataEx!$D:$D,0),MATCH('2015'!O$6,DataEx!$7:$7,0))</f>
        <v>12780379.539999986</v>
      </c>
      <c r="P22" s="189">
        <f>+INDEX(DataEx!$1:$1048576,MATCH('2015'!$A22,DataEx!$D:$D,0),MATCH('2015'!P$6,DataEx!$7:$7,0))</f>
        <v>14186939.740000004</v>
      </c>
      <c r="Q22" s="189">
        <f>+INDEX(DataEx!$1:$1048576,MATCH('2015'!$A22,DataEx!$D:$D,0),MATCH('2015'!Q$6,DataEx!$7:$7,0))</f>
        <v>9643918.1799999941</v>
      </c>
      <c r="R22" s="189">
        <f>+INDEX(DataEx!$1:$1048576,MATCH('2015'!$A22,DataEx!$D:$D,0),MATCH('2015'!R$6,DataEx!$7:$7,0))</f>
        <v>0</v>
      </c>
      <c r="S22" s="270">
        <f t="shared" si="3"/>
        <v>128847293.08999994</v>
      </c>
      <c r="T22" s="271">
        <f t="shared" si="4"/>
        <v>3.5197446687791935E-2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1073369.5099999995</v>
      </c>
      <c r="O23" s="189">
        <f>+INDEX(DataEx!$1:$1048576,MATCH('2015'!$A23,DataEx!$D:$D,0),MATCH('2015'!O$6,DataEx!$7:$7,0))</f>
        <v>1037271.42</v>
      </c>
      <c r="P23" s="189">
        <f>+INDEX(DataEx!$1:$1048576,MATCH('2015'!$A23,DataEx!$D:$D,0),MATCH('2015'!P$6,DataEx!$7:$7,0))</f>
        <v>1099016.6800000006</v>
      </c>
      <c r="Q23" s="189">
        <f>+INDEX(DataEx!$1:$1048576,MATCH('2015'!$A23,DataEx!$D:$D,0),MATCH('2015'!Q$6,DataEx!$7:$7,0))</f>
        <v>732084.04999999981</v>
      </c>
      <c r="R23" s="189">
        <f>+INDEX(DataEx!$1:$1048576,MATCH('2015'!$A23,DataEx!$D:$D,0),MATCH('2015'!R$6,DataEx!$7:$7,0))</f>
        <v>0</v>
      </c>
      <c r="S23" s="270">
        <f t="shared" si="3"/>
        <v>10314779.91</v>
      </c>
      <c r="T23" s="271">
        <f t="shared" si="4"/>
        <v>2.8177069713442786E-3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969594.72999999986</v>
      </c>
      <c r="O24" s="189">
        <f>+INDEX(DataEx!$1:$1048576,MATCH('2015'!$A24,DataEx!$D:$D,0),MATCH('2015'!O$6,DataEx!$7:$7,0))</f>
        <v>967399.87999999954</v>
      </c>
      <c r="P24" s="189">
        <f>+INDEX(DataEx!$1:$1048576,MATCH('2015'!$A24,DataEx!$D:$D,0),MATCH('2015'!P$6,DataEx!$7:$7,0))</f>
        <v>1082335.99</v>
      </c>
      <c r="Q24" s="189">
        <f>+INDEX(DataEx!$1:$1048576,MATCH('2015'!$A24,DataEx!$D:$D,0),MATCH('2015'!Q$6,DataEx!$7:$7,0))</f>
        <v>566392.49</v>
      </c>
      <c r="R24" s="189">
        <f>+INDEX(DataEx!$1:$1048576,MATCH('2015'!$A24,DataEx!$D:$D,0),MATCH('2015'!R$6,DataEx!$7:$7,0))</f>
        <v>0</v>
      </c>
      <c r="S24" s="270">
        <f t="shared" si="3"/>
        <v>9499883.6400000006</v>
      </c>
      <c r="T24" s="271">
        <f t="shared" si="4"/>
        <v>2.5951002922938236E-3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1347126.1600000001</v>
      </c>
      <c r="M25" s="201">
        <f>+INDEX(DataEx!$1:$1048576,MATCH('2015'!$A25,DataEx!$D:$D,0),MATCH('2015'!M$6,DataEx!$7:$7,0))</f>
        <v>1276781.7799999998</v>
      </c>
      <c r="N25" s="201">
        <f>+INDEX(DataEx!$1:$1048576,MATCH('2015'!$A25,DataEx!$D:$D,0),MATCH('2015'!N$6,DataEx!$7:$7,0))</f>
        <v>1455129.9900000002</v>
      </c>
      <c r="O25" s="201">
        <f>+INDEX(DataEx!$1:$1048576,MATCH('2015'!$A25,DataEx!$D:$D,0),MATCH('2015'!O$6,DataEx!$7:$7,0))</f>
        <v>1280973.7399999998</v>
      </c>
      <c r="P25" s="201">
        <f>+INDEX(DataEx!$1:$1048576,MATCH('2015'!$A25,DataEx!$D:$D,0),MATCH('2015'!P$6,DataEx!$7:$7,0))</f>
        <v>1121434.51</v>
      </c>
      <c r="Q25" s="201">
        <f>+INDEX(DataEx!$1:$1048576,MATCH('2015'!$A25,DataEx!$D:$D,0),MATCH('2015'!Q$6,DataEx!$7:$7,0))</f>
        <v>974039.35000000033</v>
      </c>
      <c r="R25" s="275">
        <f>+INDEX(DataEx!$1:$1048576,MATCH('2015'!$A25,DataEx!$D:$D,0),MATCH('2015'!R$6,DataEx!$7:$7,0))</f>
        <v>0</v>
      </c>
      <c r="S25" s="273">
        <f t="shared" si="3"/>
        <v>11923673.609999999</v>
      </c>
      <c r="T25" s="274">
        <f t="shared" si="4"/>
        <v>3.257211355751632E-3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1085966.3999999999</v>
      </c>
      <c r="I26" s="201">
        <f>+INDEX(DataEx!$1:$1048576,MATCH('2015'!$A26,DataEx!$D:$D,0),MATCH('2015'!I$6,DataEx!$7:$7,0))</f>
        <v>1540359.5299999998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3472067.07</v>
      </c>
      <c r="O26" s="201">
        <f>+INDEX(DataEx!$1:$1048576,MATCH('2015'!$A26,DataEx!$D:$D,0),MATCH('2015'!O$6,DataEx!$7:$7,0))</f>
        <v>4203901.9700000007</v>
      </c>
      <c r="P26" s="201">
        <f>+INDEX(DataEx!$1:$1048576,MATCH('2015'!$A26,DataEx!$D:$D,0),MATCH('2015'!P$6,DataEx!$7:$7,0))</f>
        <v>3485443.8899999997</v>
      </c>
      <c r="Q26" s="201">
        <f>+INDEX(DataEx!$1:$1048576,MATCH('2015'!$A26,DataEx!$D:$D,0),MATCH('2015'!Q$6,DataEx!$7:$7,0))</f>
        <v>2847513.03</v>
      </c>
      <c r="R26" s="275">
        <f>+INDEX(DataEx!$1:$1048576,MATCH('2015'!$A26,DataEx!$D:$D,0),MATCH('2015'!R$6,DataEx!$7:$7,0))</f>
        <v>0</v>
      </c>
      <c r="S26" s="273">
        <f t="shared" si="3"/>
        <v>27035990.000000004</v>
      </c>
      <c r="T26" s="274">
        <f t="shared" si="4"/>
        <v>7.3854699920780191E-3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+INDEX(DataEx!$1:$1048576,MATCH('2015'!$A27,DataEx!$D:$D,0),MATCH('2015'!G$6,DataEx!$7:$7,0))</f>
        <v>1078993.6399999997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1983825.9099999992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2215879.2099999981</v>
      </c>
      <c r="M27" s="201">
        <f>+INDEX(DataEx!$1:$1048576,MATCH('2015'!$A27,DataEx!$D:$D,0),MATCH('2015'!M$6,DataEx!$7:$7,0))</f>
        <v>2312538.1100000008</v>
      </c>
      <c r="N27" s="201">
        <f>+INDEX(DataEx!$1:$1048576,MATCH('2015'!$A27,DataEx!$D:$D,0),MATCH('2015'!N$6,DataEx!$7:$7,0))</f>
        <v>2702633.3299999977</v>
      </c>
      <c r="O27" s="201">
        <f>+INDEX(DataEx!$1:$1048576,MATCH('2015'!$A27,DataEx!$D:$D,0),MATCH('2015'!O$6,DataEx!$7:$7,0))</f>
        <v>1765568.7499999993</v>
      </c>
      <c r="P27" s="201">
        <f>+INDEX(DataEx!$1:$1048576,MATCH('2015'!$A27,DataEx!$D:$D,0),MATCH('2015'!P$6,DataEx!$7:$7,0))</f>
        <v>1563645.2699999996</v>
      </c>
      <c r="Q27" s="201">
        <f>+INDEX(DataEx!$1:$1048576,MATCH('2015'!$A27,DataEx!$D:$D,0),MATCH('2015'!Q$6,DataEx!$7:$7,0))</f>
        <v>2196630.459999999</v>
      </c>
      <c r="R27" s="275">
        <f>+INDEX(DataEx!$1:$1048576,MATCH('2015'!$A27,DataEx!$D:$D,0),MATCH('2015'!R$6,DataEx!$7:$7,0))</f>
        <v>0</v>
      </c>
      <c r="S27" s="273">
        <f t="shared" si="3"/>
        <v>22910245.389999993</v>
      </c>
      <c r="T27" s="274">
        <f t="shared" si="4"/>
        <v>6.2584329199333443E-3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79534.3</v>
      </c>
      <c r="O28" s="201">
        <f>+INDEX(DataEx!$1:$1048576,MATCH('2015'!$A28,DataEx!$D:$D,0),MATCH('2015'!O$6,DataEx!$7:$7,0))</f>
        <v>141338.74</v>
      </c>
      <c r="P28" s="201">
        <f>+INDEX(DataEx!$1:$1048576,MATCH('2015'!$A28,DataEx!$D:$D,0),MATCH('2015'!P$6,DataEx!$7:$7,0))</f>
        <v>599188.87</v>
      </c>
      <c r="Q28" s="201">
        <f>+INDEX(DataEx!$1:$1048576,MATCH('2015'!$A28,DataEx!$D:$D,0),MATCH('2015'!Q$6,DataEx!$7:$7,0))</f>
        <v>330568.99</v>
      </c>
      <c r="R28" s="275">
        <f>+INDEX(DataEx!$1:$1048576,MATCH('2015'!$A28,DataEx!$D:$D,0),MATCH('2015'!R$6,DataEx!$7:$7,0))</f>
        <v>0</v>
      </c>
      <c r="S28" s="273">
        <f t="shared" si="3"/>
        <v>5754697.0200000005</v>
      </c>
      <c r="T28" s="274">
        <f t="shared" si="4"/>
        <v>1.5720209304231432E-3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752588.29</v>
      </c>
      <c r="N29" s="201">
        <f>+INDEX(DataEx!$1:$1048576,MATCH('2015'!$A29,DataEx!$D:$D,0),MATCH('2015'!N$6,DataEx!$7:$7,0))</f>
        <v>159688.91999999998</v>
      </c>
      <c r="O29" s="201">
        <f>+INDEX(DataEx!$1:$1048576,MATCH('2015'!$A29,DataEx!$D:$D,0),MATCH('2015'!O$6,DataEx!$7:$7,0))</f>
        <v>396068.30999999994</v>
      </c>
      <c r="P29" s="201">
        <f>+INDEX(DataEx!$1:$1048576,MATCH('2015'!$A29,DataEx!$D:$D,0),MATCH('2015'!P$6,DataEx!$7:$7,0))</f>
        <v>623657.68999999994</v>
      </c>
      <c r="Q29" s="201">
        <f>+INDEX(DataEx!$1:$1048576,MATCH('2015'!$A29,DataEx!$D:$D,0),MATCH('2015'!Q$6,DataEx!$7:$7,0))</f>
        <v>458785.53999999986</v>
      </c>
      <c r="R29" s="275">
        <f>+INDEX(DataEx!$1:$1048576,MATCH('2015'!$A29,DataEx!$D:$D,0),MATCH('2015'!R$6,DataEx!$7:$7,0))</f>
        <v>0</v>
      </c>
      <c r="S29" s="276">
        <f t="shared" si="3"/>
        <v>4393464.3</v>
      </c>
      <c r="T29" s="277">
        <f t="shared" si="4"/>
        <v>1.2001705411533313E-3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93097973.25000003</v>
      </c>
      <c r="H30" s="177">
        <f t="shared" ref="H30:R30" si="5">+H32+H43+H49+SUM(H50:H54)</f>
        <v>107941846.33000004</v>
      </c>
      <c r="I30" s="177">
        <f t="shared" si="5"/>
        <v>111300663.39999999</v>
      </c>
      <c r="J30" s="177">
        <f t="shared" si="5"/>
        <v>211001406.72000003</v>
      </c>
      <c r="K30" s="177">
        <f t="shared" si="5"/>
        <v>113224639.34</v>
      </c>
      <c r="L30" s="177">
        <f t="shared" si="5"/>
        <v>207763285.97</v>
      </c>
      <c r="M30" s="177">
        <f t="shared" si="5"/>
        <v>128045572.99000002</v>
      </c>
      <c r="N30" s="177">
        <f t="shared" si="5"/>
        <v>102392345.67000003</v>
      </c>
      <c r="O30" s="177">
        <f t="shared" si="5"/>
        <v>137103444.75000006</v>
      </c>
      <c r="P30" s="177">
        <f t="shared" si="5"/>
        <v>114656318.84</v>
      </c>
      <c r="Q30" s="177">
        <f t="shared" si="5"/>
        <v>109827202.01000002</v>
      </c>
      <c r="R30" s="177">
        <f t="shared" si="5"/>
        <v>0</v>
      </c>
      <c r="S30" s="278">
        <f t="shared" si="3"/>
        <v>1436354699.27</v>
      </c>
      <c r="T30" s="279">
        <f t="shared" si="4"/>
        <v>0.39237159539705518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92906938.330000028</v>
      </c>
      <c r="H31" s="207">
        <f t="shared" ref="H31:R31" si="6">+H30-H50</f>
        <v>95101625.13000004</v>
      </c>
      <c r="I31" s="207">
        <f t="shared" si="6"/>
        <v>108006835.94999999</v>
      </c>
      <c r="J31" s="207">
        <f t="shared" si="6"/>
        <v>126925102.93000002</v>
      </c>
      <c r="K31" s="207">
        <f t="shared" si="6"/>
        <v>111027549.66</v>
      </c>
      <c r="L31" s="207">
        <f t="shared" si="6"/>
        <v>127592651.51000001</v>
      </c>
      <c r="M31" s="207">
        <f t="shared" si="6"/>
        <v>123691916.00000003</v>
      </c>
      <c r="N31" s="207">
        <f t="shared" si="6"/>
        <v>98577560.860000029</v>
      </c>
      <c r="O31" s="207">
        <f t="shared" si="6"/>
        <v>132215839.60000005</v>
      </c>
      <c r="P31" s="207">
        <f t="shared" si="6"/>
        <v>108176704.85000001</v>
      </c>
      <c r="Q31" s="207">
        <f t="shared" si="6"/>
        <v>103906711.01000002</v>
      </c>
      <c r="R31" s="207">
        <f t="shared" si="6"/>
        <v>0</v>
      </c>
      <c r="S31" s="280">
        <f t="shared" si="3"/>
        <v>1228129435.8300002</v>
      </c>
      <c r="T31" s="281">
        <f t="shared" si="4"/>
        <v>0.33549032584751554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40114151.419999994</v>
      </c>
      <c r="H32" s="213">
        <f t="shared" ref="H32:R32" si="7">+SUM(H33:H42)</f>
        <v>46037742.180000022</v>
      </c>
      <c r="I32" s="213">
        <f t="shared" si="7"/>
        <v>52898763.169999994</v>
      </c>
      <c r="J32" s="213">
        <f t="shared" si="7"/>
        <v>65049024.950000003</v>
      </c>
      <c r="K32" s="213">
        <f t="shared" si="7"/>
        <v>59712106.119999997</v>
      </c>
      <c r="L32" s="213">
        <f t="shared" si="7"/>
        <v>47558961.679999992</v>
      </c>
      <c r="M32" s="213">
        <f t="shared" si="7"/>
        <v>56740389.430000037</v>
      </c>
      <c r="N32" s="213">
        <f t="shared" si="7"/>
        <v>44069723.819999993</v>
      </c>
      <c r="O32" s="213">
        <f t="shared" si="7"/>
        <v>67967691.340000004</v>
      </c>
      <c r="P32" s="213">
        <f t="shared" si="7"/>
        <v>46478399.609999999</v>
      </c>
      <c r="Q32" s="213">
        <f t="shared" si="7"/>
        <v>49403178.680000007</v>
      </c>
      <c r="R32" s="282">
        <f t="shared" si="7"/>
        <v>0</v>
      </c>
      <c r="S32" s="268">
        <f t="shared" si="3"/>
        <v>576030132.4000001</v>
      </c>
      <c r="T32" s="269">
        <f t="shared" si="4"/>
        <v>0.15735518682219252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28050654.489999987</v>
      </c>
      <c r="O33" s="189">
        <f>+INDEX(DataEx!$1:$1048576,MATCH('2015'!$A33,DataEx!$D:$D,0),MATCH('2015'!O$6,DataEx!$7:$7,0))</f>
        <v>34903249.240000002</v>
      </c>
      <c r="P33" s="189">
        <f>+INDEX(DataEx!$1:$1048576,MATCH('2015'!$A33,DataEx!$D:$D,0),MATCH('2015'!P$6,DataEx!$7:$7,0))</f>
        <v>29141461.659999989</v>
      </c>
      <c r="Q33" s="189">
        <f>+INDEX(DataEx!$1:$1048576,MATCH('2015'!$A33,DataEx!$D:$D,0),MATCH('2015'!Q$6,DataEx!$7:$7,0))</f>
        <v>35946041.440000005</v>
      </c>
      <c r="R33" s="189">
        <f>+INDEX(DataEx!$1:$1048576,MATCH('2015'!$A33,DataEx!$D:$D,0),MATCH('2015'!R$6,DataEx!$7:$7,0))</f>
        <v>0</v>
      </c>
      <c r="S33" s="270">
        <f t="shared" si="3"/>
        <v>348496561.85999995</v>
      </c>
      <c r="T33" s="271">
        <f t="shared" si="4"/>
        <v>9.5199432310760224E-2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637736.28000000026</v>
      </c>
      <c r="O34" s="189">
        <f>+INDEX(DataEx!$1:$1048576,MATCH('2015'!$A34,DataEx!$D:$D,0),MATCH('2015'!O$6,DataEx!$7:$7,0))</f>
        <v>956789.28</v>
      </c>
      <c r="P34" s="189">
        <f>+INDEX(DataEx!$1:$1048576,MATCH('2015'!$A34,DataEx!$D:$D,0),MATCH('2015'!P$6,DataEx!$7:$7,0))</f>
        <v>1028424.9800000017</v>
      </c>
      <c r="Q34" s="189">
        <f>+INDEX(DataEx!$1:$1048576,MATCH('2015'!$A34,DataEx!$D:$D,0),MATCH('2015'!Q$6,DataEx!$7:$7,0))</f>
        <v>1064836.9699999997</v>
      </c>
      <c r="R34" s="189">
        <f>+INDEX(DataEx!$1:$1048576,MATCH('2015'!$A34,DataEx!$D:$D,0),MATCH('2015'!R$6,DataEx!$7:$7,0))</f>
        <v>0</v>
      </c>
      <c r="S34" s="270">
        <f t="shared" si="3"/>
        <v>11518724.270000003</v>
      </c>
      <c r="T34" s="271">
        <f t="shared" si="4"/>
        <v>3.1465906165487486E-3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1897974.1600000004</v>
      </c>
      <c r="O35" s="189">
        <f>+INDEX(DataEx!$1:$1048576,MATCH('2015'!$A35,DataEx!$D:$D,0),MATCH('2015'!O$6,DataEx!$7:$7,0))</f>
        <v>1943518.7799999991</v>
      </c>
      <c r="P35" s="189">
        <f>+INDEX(DataEx!$1:$1048576,MATCH('2015'!$A35,DataEx!$D:$D,0),MATCH('2015'!P$6,DataEx!$7:$7,0))</f>
        <v>1834158.5300000005</v>
      </c>
      <c r="Q35" s="189">
        <f>+INDEX(DataEx!$1:$1048576,MATCH('2015'!$A35,DataEx!$D:$D,0),MATCH('2015'!Q$6,DataEx!$7:$7,0))</f>
        <v>2651425.5700000012</v>
      </c>
      <c r="R35" s="189">
        <f>+INDEX(DataEx!$1:$1048576,MATCH('2015'!$A35,DataEx!$D:$D,0),MATCH('2015'!R$6,DataEx!$7:$7,0))</f>
        <v>0</v>
      </c>
      <c r="S35" s="270">
        <f t="shared" si="3"/>
        <v>20153253.119999997</v>
      </c>
      <c r="T35" s="271">
        <f t="shared" si="4"/>
        <v>5.5053003851722338E-3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+INDEX(DataEx!$1:$1048576,MATCH('2015'!$A36,DataEx!$D:$D,0),MATCH('2015'!G$6,DataEx!$7:$7,0))</f>
        <v>1667941.2800000003</v>
      </c>
      <c r="H36" s="189">
        <f>2959220.45</f>
        <v>2959220.45</v>
      </c>
      <c r="I36" s="189">
        <f>3874037.27</f>
        <v>3874037.27</v>
      </c>
      <c r="J36" s="189">
        <f>5366232.75</f>
        <v>5366232.75</v>
      </c>
      <c r="K36" s="189">
        <f>3882305.58</f>
        <v>3882305.58</v>
      </c>
      <c r="L36" s="189">
        <f>3999739.45</f>
        <v>3999739.45</v>
      </c>
      <c r="M36" s="189">
        <f>5431030.81</f>
        <v>5431030.8099999996</v>
      </c>
      <c r="N36" s="189">
        <f>3431579.25</f>
        <v>3431579.25</v>
      </c>
      <c r="O36" s="189">
        <f>4672449.64</f>
        <v>4672449.6399999997</v>
      </c>
      <c r="P36" s="189">
        <f>+INDEX(DataEx!$1:$1048576,MATCH('2015'!$A36,DataEx!$D:$D,0),MATCH('2015'!P$6,DataEx!$7:$7,0))</f>
        <v>3928940.0300000031</v>
      </c>
      <c r="Q36" s="189">
        <f>+INDEX(DataEx!$1:$1048576,MATCH('2015'!$A36,DataEx!$D:$D,0),MATCH('2015'!Q$6,DataEx!$7:$7,0))</f>
        <v>3629164.8400000073</v>
      </c>
      <c r="R36" s="189">
        <f>+INDEX(DataEx!$1:$1048576,MATCH('2015'!$A36,DataEx!$D:$D,0),MATCH('2015'!R$6,DataEx!$7:$7,0))</f>
        <v>0</v>
      </c>
      <c r="S36" s="270">
        <f t="shared" si="3"/>
        <v>42842641.350000009</v>
      </c>
      <c r="T36" s="271">
        <f t="shared" si="4"/>
        <v>1.1703401357663836E-2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787283.64</v>
      </c>
      <c r="N37" s="189">
        <f>+INDEX(DataEx!$1:$1048576,MATCH('2015'!$A37,DataEx!$D:$D,0),MATCH('2015'!N$6,DataEx!$7:$7,0))</f>
        <v>1786413.21</v>
      </c>
      <c r="O37" s="189">
        <f>+INDEX(DataEx!$1:$1048576,MATCH('2015'!$A37,DataEx!$D:$D,0),MATCH('2015'!O$6,DataEx!$7:$7,0))</f>
        <v>3880961.3100000005</v>
      </c>
      <c r="P37" s="189">
        <f>+INDEX(DataEx!$1:$1048576,MATCH('2015'!$A37,DataEx!$D:$D,0),MATCH('2015'!P$6,DataEx!$7:$7,0))</f>
        <v>962610.54</v>
      </c>
      <c r="Q37" s="189">
        <f>+INDEX(DataEx!$1:$1048576,MATCH('2015'!$A37,DataEx!$D:$D,0),MATCH('2015'!Q$6,DataEx!$7:$7,0))</f>
        <v>1789182.7099999997</v>
      </c>
      <c r="R37" s="189">
        <f>+INDEX(DataEx!$1:$1048576,MATCH('2015'!$A37,DataEx!$D:$D,0),MATCH('2015'!R$6,DataEx!$7:$7,0))</f>
        <v>0</v>
      </c>
      <c r="S37" s="270">
        <f t="shared" si="3"/>
        <v>17289436.41</v>
      </c>
      <c r="T37" s="271">
        <f t="shared" si="4"/>
        <v>4.72298642609337E-3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6120956.6900000004</v>
      </c>
      <c r="N38" s="189">
        <f>+INDEX(DataEx!$1:$1048576,MATCH('2015'!$A38,DataEx!$D:$D,0),MATCH('2015'!N$6,DataEx!$7:$7,0))</f>
        <v>983659.16</v>
      </c>
      <c r="O38" s="189">
        <f>+INDEX(DataEx!$1:$1048576,MATCH('2015'!$A38,DataEx!$D:$D,0),MATCH('2015'!O$6,DataEx!$7:$7,0))</f>
        <v>16144426.140000001</v>
      </c>
      <c r="P38" s="189">
        <f>+INDEX(DataEx!$1:$1048576,MATCH('2015'!$A38,DataEx!$D:$D,0),MATCH('2015'!P$6,DataEx!$7:$7,0))</f>
        <v>488401.27</v>
      </c>
      <c r="Q38" s="189">
        <f>+INDEX(DataEx!$1:$1048576,MATCH('2015'!$A38,DataEx!$D:$D,0),MATCH('2015'!Q$6,DataEx!$7:$7,0))</f>
        <v>462527.35</v>
      </c>
      <c r="R38" s="189">
        <f>+INDEX(DataEx!$1:$1048576,MATCH('2015'!$A38,DataEx!$D:$D,0),MATCH('2015'!R$6,DataEx!$7:$7,0))</f>
        <v>0</v>
      </c>
      <c r="S38" s="270">
        <f t="shared" si="3"/>
        <v>73782149.809999987</v>
      </c>
      <c r="T38" s="271">
        <f t="shared" si="4"/>
        <v>2.015520250498538E-2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646855.39</v>
      </c>
      <c r="O39" s="189">
        <f>+INDEX(DataEx!$1:$1048576,MATCH('2015'!$A39,DataEx!$D:$D,0),MATCH('2015'!O$6,DataEx!$7:$7,0))</f>
        <v>645629.50000000012</v>
      </c>
      <c r="P39" s="189">
        <f>+INDEX(DataEx!$1:$1048576,MATCH('2015'!$A39,DataEx!$D:$D,0),MATCH('2015'!P$6,DataEx!$7:$7,0))</f>
        <v>307234.48999999993</v>
      </c>
      <c r="Q39" s="189">
        <f>+INDEX(DataEx!$1:$1048576,MATCH('2015'!$A39,DataEx!$D:$D,0),MATCH('2015'!Q$6,DataEx!$7:$7,0))</f>
        <v>532511.6</v>
      </c>
      <c r="R39" s="189">
        <f>+INDEX(DataEx!$1:$1048576,MATCH('2015'!$A39,DataEx!$D:$D,0),MATCH('2015'!R$6,DataEx!$7:$7,0))</f>
        <v>0</v>
      </c>
      <c r="S39" s="270">
        <f t="shared" si="3"/>
        <v>7276427.4699999997</v>
      </c>
      <c r="T39" s="271">
        <f t="shared" si="4"/>
        <v>1.9877147731308218E-3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2984947.5200000005</v>
      </c>
      <c r="O40" s="189">
        <f>+INDEX(DataEx!$1:$1048576,MATCH('2015'!$A40,DataEx!$D:$D,0),MATCH('2015'!O$6,DataEx!$7:$7,0))</f>
        <v>987522.90000000037</v>
      </c>
      <c r="P40" s="189">
        <f>+INDEX(DataEx!$1:$1048576,MATCH('2015'!$A40,DataEx!$D:$D,0),MATCH('2015'!P$6,DataEx!$7:$7,0))</f>
        <v>2646244.100000001</v>
      </c>
      <c r="Q40" s="189">
        <f>+INDEX(DataEx!$1:$1048576,MATCH('2015'!$A40,DataEx!$D:$D,0),MATCH('2015'!Q$6,DataEx!$7:$7,0))</f>
        <v>740388.31</v>
      </c>
      <c r="R40" s="189">
        <f>+INDEX(DataEx!$1:$1048576,MATCH('2015'!$A40,DataEx!$D:$D,0),MATCH('2015'!R$6,DataEx!$7:$7,0))</f>
        <v>0</v>
      </c>
      <c r="S40" s="270">
        <f t="shared" si="3"/>
        <v>14317050.870000003</v>
      </c>
      <c r="T40" s="271">
        <f t="shared" si="4"/>
        <v>3.9110145245444868E-3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1631606.9099999997</v>
      </c>
      <c r="O41" s="189">
        <f>+INDEX(DataEx!$1:$1048576,MATCH('2015'!$A41,DataEx!$D:$D,0),MATCH('2015'!O$6,DataEx!$7:$7,0))</f>
        <v>2241110.1399999992</v>
      </c>
      <c r="P41" s="189">
        <f>+INDEX(DataEx!$1:$1048576,MATCH('2015'!$A41,DataEx!$D:$D,0),MATCH('2015'!P$6,DataEx!$7:$7,0))</f>
        <v>1981720.889999999</v>
      </c>
      <c r="Q41" s="189">
        <f>+INDEX(DataEx!$1:$1048576,MATCH('2015'!$A41,DataEx!$D:$D,0),MATCH('2015'!Q$6,DataEx!$7:$7,0))</f>
        <v>1732608.9800000004</v>
      </c>
      <c r="R41" s="189">
        <f>+INDEX(DataEx!$1:$1048576,MATCH('2015'!$A41,DataEx!$D:$D,0),MATCH('2015'!R$6,DataEx!$7:$7,0))</f>
        <v>0</v>
      </c>
      <c r="S41" s="270">
        <f t="shared" si="3"/>
        <v>22696271.669999998</v>
      </c>
      <c r="T41" s="271">
        <f t="shared" si="4"/>
        <v>6.19998133417106E-3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2090071.33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2828250.97</v>
      </c>
      <c r="N42" s="189">
        <f>+INDEX(DataEx!$1:$1048576,MATCH('2015'!$A42,DataEx!$D:$D,0),MATCH('2015'!N$6,DataEx!$7:$7,0))</f>
        <v>2018297.4499999997</v>
      </c>
      <c r="O42" s="189">
        <f>+INDEX(DataEx!$1:$1048576,MATCH('2015'!$A42,DataEx!$D:$D,0),MATCH('2015'!O$6,DataEx!$7:$7,0))</f>
        <v>1592034.4099999997</v>
      </c>
      <c r="P42" s="189">
        <f>+INDEX(DataEx!$1:$1048576,MATCH('2015'!$A42,DataEx!$D:$D,0),MATCH('2015'!P$6,DataEx!$7:$7,0))</f>
        <v>4159203.1199999996</v>
      </c>
      <c r="Q42" s="189">
        <f>+INDEX(DataEx!$1:$1048576,MATCH('2015'!$A42,DataEx!$D:$D,0),MATCH('2015'!Q$6,DataEx!$7:$7,0))</f>
        <v>854490.90999999968</v>
      </c>
      <c r="R42" s="189">
        <f>+INDEX(DataEx!$1:$1048576,MATCH('2015'!$A42,DataEx!$D:$D,0),MATCH('2015'!R$6,DataEx!$7:$7,0))</f>
        <v>0</v>
      </c>
      <c r="S42" s="270">
        <f t="shared" si="3"/>
        <v>17657615.570000004</v>
      </c>
      <c r="T42" s="271">
        <f t="shared" si="4"/>
        <v>4.8235625891223004E-3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39162482.690000027</v>
      </c>
      <c r="O43" s="219">
        <f t="shared" si="8"/>
        <v>41715778.810000032</v>
      </c>
      <c r="P43" s="219">
        <f t="shared" si="8"/>
        <v>40336270.130000018</v>
      </c>
      <c r="Q43" s="219">
        <f t="shared" si="8"/>
        <v>40385800.150000006</v>
      </c>
      <c r="R43" s="283">
        <f t="shared" si="8"/>
        <v>0</v>
      </c>
      <c r="S43" s="273">
        <f t="shared" si="3"/>
        <v>445150227.62000012</v>
      </c>
      <c r="T43" s="274">
        <f t="shared" si="4"/>
        <v>0.1216024879449286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4825685.17</v>
      </c>
      <c r="O44" s="189">
        <f>+INDEX(DataEx!$1:$1048576,MATCH('2015'!$A44,DataEx!$D:$D,0),MATCH('2015'!O$6,DataEx!$7:$7,0))</f>
        <v>5003935.6600000011</v>
      </c>
      <c r="P44" s="189">
        <f>+INDEX(DataEx!$1:$1048576,MATCH('2015'!$A44,DataEx!$D:$D,0),MATCH('2015'!P$6,DataEx!$7:$7,0))</f>
        <v>5224803.1099999994</v>
      </c>
      <c r="Q44" s="189">
        <f>+INDEX(DataEx!$1:$1048576,MATCH('2015'!$A44,DataEx!$D:$D,0),MATCH('2015'!Q$6,DataEx!$7:$7,0))</f>
        <v>5200634.1900000013</v>
      </c>
      <c r="R44" s="189">
        <f>+INDEX(DataEx!$1:$1048576,MATCH('2015'!$A44,DataEx!$D:$D,0),MATCH('2015'!R$6,DataEx!$7:$7,0))</f>
        <v>0</v>
      </c>
      <c r="S44" s="270">
        <f t="shared" si="3"/>
        <v>55556429.629999995</v>
      </c>
      <c r="T44" s="271">
        <f t="shared" si="4"/>
        <v>1.5176449758242958E-2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683868.67</v>
      </c>
      <c r="O45" s="189">
        <f>+INDEX(DataEx!$1:$1048576,MATCH('2015'!$A45,DataEx!$D:$D,0),MATCH('2015'!O$6,DataEx!$7:$7,0))</f>
        <v>2245233.77</v>
      </c>
      <c r="P45" s="189">
        <f>+INDEX(DataEx!$1:$1048576,MATCH('2015'!$A45,DataEx!$D:$D,0),MATCH('2015'!P$6,DataEx!$7:$7,0))</f>
        <v>787040.37000000011</v>
      </c>
      <c r="Q45" s="189">
        <f>+INDEX(DataEx!$1:$1048576,MATCH('2015'!$A45,DataEx!$D:$D,0),MATCH('2015'!Q$6,DataEx!$7:$7,0))</f>
        <v>1015844.7199999999</v>
      </c>
      <c r="R45" s="189">
        <f>+INDEX(DataEx!$1:$1048576,MATCH('2015'!$A45,DataEx!$D:$D,0),MATCH('2015'!R$6,DataEx!$7:$7,0))</f>
        <v>0</v>
      </c>
      <c r="S45" s="270">
        <f t="shared" si="3"/>
        <v>14849042.110000001</v>
      </c>
      <c r="T45" s="271">
        <f t="shared" si="4"/>
        <v>4.0563395279591338E-3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32321913.98000003</v>
      </c>
      <c r="O46" s="189">
        <f>+INDEX(DataEx!$1:$1048576,MATCH('2015'!$A46,DataEx!$D:$D,0),MATCH('2015'!O$6,DataEx!$7:$7,0))</f>
        <v>32215414.010000028</v>
      </c>
      <c r="P46" s="189">
        <f>+INDEX(DataEx!$1:$1048576,MATCH('2015'!$A46,DataEx!$D:$D,0),MATCH('2015'!P$6,DataEx!$7:$7,0))</f>
        <v>32423340.340000022</v>
      </c>
      <c r="Q46" s="189">
        <f>+INDEX(DataEx!$1:$1048576,MATCH('2015'!$A46,DataEx!$D:$D,0),MATCH('2015'!Q$6,DataEx!$7:$7,0))</f>
        <v>32644778.940000001</v>
      </c>
      <c r="R46" s="189">
        <f>+INDEX(DataEx!$1:$1048576,MATCH('2015'!$A46,DataEx!$D:$D,0),MATCH('2015'!R$6,DataEx!$7:$7,0))</f>
        <v>0</v>
      </c>
      <c r="S46" s="270">
        <f t="shared" si="3"/>
        <v>354600559.44000012</v>
      </c>
      <c r="T46" s="271">
        <f t="shared" si="4"/>
        <v>9.6866872303111459E-2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1006470.19</v>
      </c>
      <c r="O47" s="189">
        <f>+INDEX(DataEx!$1:$1048576,MATCH('2015'!$A47,DataEx!$D:$D,0),MATCH('2015'!O$6,DataEx!$7:$7,0))</f>
        <v>1242793.6300000001</v>
      </c>
      <c r="P47" s="189">
        <f>+INDEX(DataEx!$1:$1048576,MATCH('2015'!$A47,DataEx!$D:$D,0),MATCH('2015'!P$6,DataEx!$7:$7,0))</f>
        <v>1182832.1200000001</v>
      </c>
      <c r="Q47" s="189">
        <f>+INDEX(DataEx!$1:$1048576,MATCH('2015'!$A47,DataEx!$D:$D,0),MATCH('2015'!Q$6,DataEx!$7:$7,0))</f>
        <v>745599.45999999985</v>
      </c>
      <c r="R47" s="189">
        <f>+INDEX(DataEx!$1:$1048576,MATCH('2015'!$A47,DataEx!$D:$D,0),MATCH('2015'!R$6,DataEx!$7:$7,0))</f>
        <v>0</v>
      </c>
      <c r="S47" s="270">
        <f t="shared" si="3"/>
        <v>12785539.999999998</v>
      </c>
      <c r="T47" s="271">
        <f t="shared" si="4"/>
        <v>3.4926489469227192E-3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324544.67999999993</v>
      </c>
      <c r="O48" s="189">
        <f>+INDEX(DataEx!$1:$1048576,MATCH('2015'!$A48,DataEx!$D:$D,0),MATCH('2015'!O$6,DataEx!$7:$7,0))</f>
        <v>1008401.7400000005</v>
      </c>
      <c r="P48" s="189">
        <f>+INDEX(DataEx!$1:$1048576,MATCH('2015'!$A48,DataEx!$D:$D,0),MATCH('2015'!P$6,DataEx!$7:$7,0))</f>
        <v>718254.19</v>
      </c>
      <c r="Q48" s="189">
        <f>+INDEX(DataEx!$1:$1048576,MATCH('2015'!$A48,DataEx!$D:$D,0),MATCH('2015'!Q$6,DataEx!$7:$7,0))</f>
        <v>778942.84</v>
      </c>
      <c r="R48" s="189">
        <f>+INDEX(DataEx!$1:$1048576,MATCH('2015'!$A48,DataEx!$D:$D,0),MATCH('2015'!R$6,DataEx!$7:$7,0))</f>
        <v>0</v>
      </c>
      <c r="S48" s="270">
        <f t="shared" si="3"/>
        <v>7358656.4399999995</v>
      </c>
      <c r="T48" s="271">
        <f t="shared" si="4"/>
        <v>2.0101774086923267E-3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11333981.32</v>
      </c>
      <c r="O49" s="201">
        <f>+INDEX(DataEx!$1:$1048576,MATCH('2015'!$A49,DataEx!$D:$D,0),MATCH('2015'!O$6,DataEx!$7:$7,0))</f>
        <v>10383700.710000008</v>
      </c>
      <c r="P49" s="201">
        <f>+INDEX(DataEx!$1:$1048576,MATCH('2015'!$A49,DataEx!$D:$D,0),MATCH('2015'!P$6,DataEx!$7:$7,0))</f>
        <v>11050474.780000005</v>
      </c>
      <c r="Q49" s="201">
        <f>+INDEX(DataEx!$1:$1048576,MATCH('2015'!$A49,DataEx!$D:$D,0),MATCH('2015'!Q$6,DataEx!$7:$7,0))</f>
        <v>10760211.210000003</v>
      </c>
      <c r="R49" s="275">
        <f>+INDEX(DataEx!$1:$1048576,MATCH('2015'!$A49,DataEx!$D:$D,0),MATCH('2015'!R$6,DataEx!$7:$7,0))</f>
        <v>0</v>
      </c>
      <c r="S49" s="273">
        <f t="shared" si="3"/>
        <v>114927366.74000004</v>
      </c>
      <c r="T49" s="274">
        <f t="shared" si="4"/>
        <v>3.1394915382303941E-2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v>191034.92</v>
      </c>
      <c r="H50" s="201">
        <v>12840221.199999999</v>
      </c>
      <c r="I50" s="201">
        <v>3293827.45</v>
      </c>
      <c r="J50" s="201">
        <v>84076303.790000007</v>
      </c>
      <c r="K50" s="201">
        <v>2197089.6800000002</v>
      </c>
      <c r="L50" s="201">
        <v>80170634.459999993</v>
      </c>
      <c r="M50" s="201">
        <v>4353656.99</v>
      </c>
      <c r="N50" s="201">
        <v>3814784.81</v>
      </c>
      <c r="O50" s="201">
        <v>4887605.1500000004</v>
      </c>
      <c r="P50" s="201">
        <f>+INDEX(DataEx!$1:$1048576,MATCH('2015'!$A50,DataEx!$D:$D,0),MATCH('2015'!P$6,DataEx!$7:$7,0))</f>
        <v>6479613.9900000002</v>
      </c>
      <c r="Q50" s="201">
        <f>+INDEX(DataEx!$1:$1048576,MATCH('2015'!$A50,DataEx!$D:$D,0),MATCH('2015'!Q$6,DataEx!$7:$7,0))</f>
        <v>5920491.0000000037</v>
      </c>
      <c r="R50" s="201">
        <f>+INDEX(DataEx!$1:$1048576,MATCH('2015'!$A50,DataEx!$D:$D,0),MATCH('2015'!R$6,DataEx!$7:$7,0))</f>
        <v>0</v>
      </c>
      <c r="S50" s="273">
        <f t="shared" si="3"/>
        <v>208225263.44000003</v>
      </c>
      <c r="T50" s="274">
        <f t="shared" si="4"/>
        <v>5.6881269549539711E-2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161666.66999999998</v>
      </c>
      <c r="O51" s="189">
        <f>+INDEX(DataEx!$1:$1048576,MATCH('2015'!$A51,DataEx!$D:$D,0),MATCH('2015'!O$6,DataEx!$7:$7,0))</f>
        <v>287766</v>
      </c>
      <c r="P51" s="189">
        <f>+INDEX(DataEx!$1:$1048576,MATCH('2015'!$A51,DataEx!$D:$D,0),MATCH('2015'!P$6,DataEx!$7:$7,0))</f>
        <v>331666.67</v>
      </c>
      <c r="Q51" s="189">
        <f>+INDEX(DataEx!$1:$1048576,MATCH('2015'!$A51,DataEx!$D:$D,0),MATCH('2015'!Q$6,DataEx!$7:$7,0))</f>
        <v>432566.31999999995</v>
      </c>
      <c r="R51" s="189">
        <f>+INDEX(DataEx!$1:$1048576,MATCH('2015'!$A51,DataEx!$D:$D,0),MATCH('2015'!R$6,DataEx!$7:$7,0))</f>
        <v>0</v>
      </c>
      <c r="S51" s="270">
        <f t="shared" si="3"/>
        <v>2280322.1199999996</v>
      </c>
      <c r="T51" s="271">
        <f t="shared" si="4"/>
        <v>6.2291969295489929E-4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487975.56</v>
      </c>
      <c r="O52" s="189">
        <f>+INDEX(DataEx!$1:$1048576,MATCH('2015'!$A52,DataEx!$D:$D,0),MATCH('2015'!O$6,DataEx!$7:$7,0))</f>
        <v>3584705.7499999995</v>
      </c>
      <c r="P52" s="189">
        <f>+INDEX(DataEx!$1:$1048576,MATCH('2015'!$A52,DataEx!$D:$D,0),MATCH('2015'!P$6,DataEx!$7:$7,0))</f>
        <v>589832.69999999995</v>
      </c>
      <c r="Q52" s="189">
        <f>+INDEX(DataEx!$1:$1048576,MATCH('2015'!$A52,DataEx!$D:$D,0),MATCH('2015'!Q$6,DataEx!$7:$7,0))</f>
        <v>80295.47</v>
      </c>
      <c r="R52" s="189">
        <f>+INDEX(DataEx!$1:$1048576,MATCH('2015'!$A52,DataEx!$D:$D,0),MATCH('2015'!R$6,DataEx!$7:$7,0))</f>
        <v>0</v>
      </c>
      <c r="S52" s="270">
        <f t="shared" si="3"/>
        <v>14909776.630000001</v>
      </c>
      <c r="T52" s="271">
        <f t="shared" si="4"/>
        <v>4.0729304859726282E-3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2400528.1499999985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11577992.679999953</v>
      </c>
      <c r="N54" s="225">
        <f>+INDEX(DataEx!$1:$1048576,MATCH('2015'!$A54,DataEx!$D:$D,0),MATCH('2015'!N$6,DataEx!$7:$7,0))</f>
        <v>3361730.8000000138</v>
      </c>
      <c r="O54" s="225">
        <f>+INDEX(DataEx!$1:$1048576,MATCH('2015'!$A54,DataEx!$D:$D,0),MATCH('2015'!O$6,DataEx!$7:$7,0))</f>
        <v>8276196.9900000012</v>
      </c>
      <c r="P54" s="225">
        <f>+INDEX(DataEx!$1:$1048576,MATCH('2015'!$A54,DataEx!$D:$D,0),MATCH('2015'!P$6,DataEx!$7:$7,0))</f>
        <v>9390060.9599999879</v>
      </c>
      <c r="Q54" s="225">
        <f>+INDEX(DataEx!$1:$1048576,MATCH('2015'!$A54,DataEx!$D:$D,0),MATCH('2015'!Q$6,DataEx!$7:$7,0))</f>
        <v>2844659.1800000006</v>
      </c>
      <c r="R54" s="225">
        <f>+INDEX(DataEx!$1:$1048576,MATCH('2015'!$A54,DataEx!$D:$D,0),MATCH('2015'!R$6,DataEx!$7:$7,0))</f>
        <v>0</v>
      </c>
      <c r="S54" s="284">
        <f>+SUM(G54:R54)</f>
        <v>74831610.319999978</v>
      </c>
      <c r="T54" s="285">
        <f>+S54/$T$7</f>
        <v>2.0441885519162997E-2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-21916633.580000043</v>
      </c>
      <c r="H56" s="177">
        <f t="shared" ref="H56:R56" si="9">+H10-H30</f>
        <v>-21129831.990000039</v>
      </c>
      <c r="I56" s="177">
        <f t="shared" si="9"/>
        <v>-10873676.600000024</v>
      </c>
      <c r="J56" s="177">
        <f t="shared" si="9"/>
        <v>-99448261.12000002</v>
      </c>
      <c r="K56" s="177">
        <f t="shared" si="9"/>
        <v>-13422361.539999992</v>
      </c>
      <c r="L56" s="177">
        <f t="shared" si="9"/>
        <v>-89484551.379999995</v>
      </c>
      <c r="M56" s="177">
        <f t="shared" si="9"/>
        <v>-516377.85000002384</v>
      </c>
      <c r="N56" s="177">
        <f t="shared" si="9"/>
        <v>22011047.649999931</v>
      </c>
      <c r="O56" s="177">
        <f t="shared" si="9"/>
        <v>-13396308.440000042</v>
      </c>
      <c r="P56" s="177">
        <f t="shared" si="9"/>
        <v>-3958387.4999999553</v>
      </c>
      <c r="Q56" s="177">
        <f t="shared" si="9"/>
        <v>-13890014.75</v>
      </c>
      <c r="R56" s="177">
        <f t="shared" si="9"/>
        <v>0</v>
      </c>
      <c r="S56" s="286">
        <f t="shared" si="3"/>
        <v>-266025357.1000002</v>
      </c>
      <c r="T56" s="287">
        <f t="shared" si="4"/>
        <v>-7.2670625044390466E-2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-19685182.570000045</v>
      </c>
      <c r="H57" s="231">
        <f t="shared" ref="H57:R57" si="10">+H56+H38</f>
        <v>-18239624.11000004</v>
      </c>
      <c r="I57" s="231">
        <f t="shared" si="10"/>
        <v>-5833102.6300000232</v>
      </c>
      <c r="J57" s="231">
        <f t="shared" si="10"/>
        <v>-80374408.600000024</v>
      </c>
      <c r="K57" s="231">
        <f t="shared" si="10"/>
        <v>2553832.810000008</v>
      </c>
      <c r="L57" s="231">
        <f t="shared" si="10"/>
        <v>-85114651.909999996</v>
      </c>
      <c r="M57" s="231">
        <f t="shared" si="10"/>
        <v>5604578.8399999766</v>
      </c>
      <c r="N57" s="231">
        <f t="shared" si="10"/>
        <v>22994706.809999932</v>
      </c>
      <c r="O57" s="231">
        <f t="shared" si="10"/>
        <v>2748117.6999999583</v>
      </c>
      <c r="P57" s="231">
        <f t="shared" si="10"/>
        <v>-3469986.2299999553</v>
      </c>
      <c r="Q57" s="231">
        <f t="shared" si="10"/>
        <v>-13427487.4</v>
      </c>
      <c r="R57" s="231">
        <f t="shared" si="10"/>
        <v>0</v>
      </c>
      <c r="S57" s="286">
        <f t="shared" si="3"/>
        <v>-192243207.2900002</v>
      </c>
      <c r="T57" s="287">
        <f t="shared" si="4"/>
        <v>-5.2515422539405089E-2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30743987.649999999</v>
      </c>
      <c r="H58" s="219">
        <f t="shared" si="11"/>
        <v>41933056.25</v>
      </c>
      <c r="I58" s="219">
        <f t="shared" si="11"/>
        <v>60545576.710000008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65561192.199999996</v>
      </c>
      <c r="N58" s="219">
        <f t="shared" si="11"/>
        <v>41358707.579999998</v>
      </c>
      <c r="O58" s="219">
        <f t="shared" si="11"/>
        <v>179755989.35000002</v>
      </c>
      <c r="P58" s="219">
        <f t="shared" si="11"/>
        <v>5631090.1799999997</v>
      </c>
      <c r="Q58" s="219">
        <f t="shared" si="11"/>
        <v>5375527.7300000004</v>
      </c>
      <c r="R58" s="219">
        <f t="shared" si="11"/>
        <v>0</v>
      </c>
      <c r="S58" s="288">
        <f t="shared" si="3"/>
        <v>510685336.12000006</v>
      </c>
      <c r="T58" s="289">
        <f t="shared" si="4"/>
        <v>0.13950483134919553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+INDEX(DataEx!$1:$1048576,MATCH('2015'!$A59,DataEx!$D:$D,0),MATCH('2015'!G$6,DataEx!$7:$7,0))</f>
        <v>14310568.83</v>
      </c>
      <c r="H59" s="237">
        <f>+INDEX(DataEx!$1:$1048576,MATCH('2015'!$A59,DataEx!$D:$D,0),MATCH('2015'!H$6,DataEx!$7:$7,0))</f>
        <v>40814379.619999997</v>
      </c>
      <c r="I59" s="237">
        <f>+INDEX(DataEx!$1:$1048576,MATCH('2015'!$A59,DataEx!$D:$D,0),MATCH('2015'!I$6,DataEx!$7:$7,0))</f>
        <v>48535287.670000002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37597928.459999993</v>
      </c>
      <c r="N59" s="237">
        <f>+INDEX(DataEx!$1:$1048576,MATCH('2015'!$A59,DataEx!$D:$D,0),MATCH('2015'!N$6,DataEx!$7:$7,0))</f>
        <v>40099266.369999997</v>
      </c>
      <c r="O59" s="237">
        <f>+INDEX(DataEx!$1:$1048576,MATCH('2015'!$A59,DataEx!$D:$D,0),MATCH('2015'!O$6,DataEx!$7:$7,0))</f>
        <v>12694753.58</v>
      </c>
      <c r="P59" s="237">
        <f>+INDEX(DataEx!$1:$1048576,MATCH('2015'!$A59,DataEx!$D:$D,0),MATCH('2015'!P$6,DataEx!$7:$7,0))</f>
        <v>100557.85</v>
      </c>
      <c r="Q59" s="237">
        <f>+INDEX(DataEx!$1:$1048576,MATCH('2015'!$A59,DataEx!$D:$D,0),MATCH('2015'!Q$6,DataEx!$7:$7,0))</f>
        <v>100930.69</v>
      </c>
      <c r="R59" s="237">
        <f>+INDEX(DataEx!$1:$1048576,MATCH('2015'!$A59,DataEx!$D:$D,0),MATCH('2015'!R$6,DataEx!$7:$7,0))</f>
        <v>0</v>
      </c>
      <c r="S59" s="290">
        <f t="shared" si="3"/>
        <v>212154470.38</v>
      </c>
      <c r="T59" s="291">
        <f t="shared" si="4"/>
        <v>5.7954618073046138E-2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27963263.740000002</v>
      </c>
      <c r="N60" s="237">
        <f>+INDEX(DataEx!$1:$1048576,MATCH('2015'!$A60,DataEx!$D:$D,0),MATCH('2015'!N$6,DataEx!$7:$7,0))</f>
        <v>1259441.21</v>
      </c>
      <c r="O60" s="237">
        <f>+INDEX(DataEx!$1:$1048576,MATCH('2015'!$A60,DataEx!$D:$D,0),MATCH('2015'!O$6,DataEx!$7:$7,0))</f>
        <v>167061235.77000001</v>
      </c>
      <c r="P60" s="237">
        <f>+INDEX(DataEx!$1:$1048576,MATCH('2015'!$A60,DataEx!$D:$D,0),MATCH('2015'!P$6,DataEx!$7:$7,0))</f>
        <v>5530532.3300000001</v>
      </c>
      <c r="Q60" s="237">
        <f>+INDEX(DataEx!$1:$1048576,MATCH('2015'!$A60,DataEx!$D:$D,0),MATCH('2015'!Q$6,DataEx!$7:$7,0))</f>
        <v>5274597.04</v>
      </c>
      <c r="R60" s="237">
        <f>+INDEX(DataEx!$1:$1048576,MATCH('2015'!$A60,DataEx!$D:$D,0),MATCH('2015'!R$6,DataEx!$7:$7,0))</f>
        <v>0</v>
      </c>
      <c r="S60" s="290">
        <f t="shared" si="3"/>
        <v>298530865.74000001</v>
      </c>
      <c r="T60" s="291">
        <f t="shared" si="4"/>
        <v>8.1550213276149378E-2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-52660621.230000041</v>
      </c>
      <c r="H61" s="243">
        <f t="shared" si="12"/>
        <v>-63062888.240000039</v>
      </c>
      <c r="I61" s="243">
        <f t="shared" si="12"/>
        <v>-71419253.310000032</v>
      </c>
      <c r="J61" s="243">
        <f t="shared" si="12"/>
        <v>-139164641.43000001</v>
      </c>
      <c r="K61" s="243">
        <f t="shared" si="12"/>
        <v>-18587397.739999991</v>
      </c>
      <c r="L61" s="243">
        <f t="shared" si="12"/>
        <v>-124383343.34</v>
      </c>
      <c r="M61" s="243">
        <f t="shared" si="12"/>
        <v>-66077570.050000019</v>
      </c>
      <c r="N61" s="243">
        <f t="shared" si="12"/>
        <v>-19347659.930000067</v>
      </c>
      <c r="O61" s="243">
        <f t="shared" si="12"/>
        <v>-193152297.79000008</v>
      </c>
      <c r="P61" s="243">
        <f t="shared" si="12"/>
        <v>-9589477.679999955</v>
      </c>
      <c r="Q61" s="243">
        <f t="shared" si="12"/>
        <v>-19265542.48</v>
      </c>
      <c r="R61" s="243">
        <f t="shared" si="12"/>
        <v>0</v>
      </c>
      <c r="S61" s="292">
        <f t="shared" si="3"/>
        <v>-776710693.22000027</v>
      </c>
      <c r="T61" s="293">
        <f t="shared" si="4"/>
        <v>-0.21217545639358601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52660621.230000041</v>
      </c>
      <c r="H62" s="177">
        <f t="shared" ref="H62:R62" si="13">+SUM(H63:H66)</f>
        <v>63062888.240000039</v>
      </c>
      <c r="I62" s="177">
        <f t="shared" si="13"/>
        <v>71419253.310000002</v>
      </c>
      <c r="J62" s="177">
        <f t="shared" si="13"/>
        <v>139164641.43000001</v>
      </c>
      <c r="K62" s="177">
        <f t="shared" si="13"/>
        <v>18587397.739999991</v>
      </c>
      <c r="L62" s="177">
        <f t="shared" si="13"/>
        <v>124383343.34</v>
      </c>
      <c r="M62" s="177">
        <f t="shared" si="13"/>
        <v>66077570.050000027</v>
      </c>
      <c r="N62" s="177">
        <f t="shared" si="13"/>
        <v>19347659.930000067</v>
      </c>
      <c r="O62" s="177">
        <f t="shared" si="13"/>
        <v>193152297.79000008</v>
      </c>
      <c r="P62" s="177">
        <f t="shared" si="13"/>
        <v>9589477.679999955</v>
      </c>
      <c r="Q62" s="177">
        <f t="shared" si="13"/>
        <v>19265542.48</v>
      </c>
      <c r="R62" s="177">
        <f t="shared" si="13"/>
        <v>0</v>
      </c>
      <c r="S62" s="294">
        <f t="shared" si="3"/>
        <v>776710693.22000027</v>
      </c>
      <c r="T62" s="295">
        <f t="shared" si="4"/>
        <v>0.21217545639358601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+INDEX(DataEx!$1:$1048576,MATCH('2015'!$A63,DataEx!$D:$D,0),MATCH('2015'!G$6,DataEx!$7:$7,0))</f>
        <v>34828188.379999995</v>
      </c>
      <c r="H63" s="237">
        <f>+INDEX(DataEx!$1:$1048576,MATCH('2015'!$A63,DataEx!$D:$D,0),MATCH('2015'!H$6,DataEx!$7:$7,0))</f>
        <v>41475711.619999997</v>
      </c>
      <c r="I63" s="237">
        <f>+INDEX(DataEx!$1:$1048576,MATCH('2015'!$A63,DataEx!$D:$D,0),MATCH('2015'!I$6,DataEx!$7:$7,0))</f>
        <v>21230003.140000001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15234209.67</v>
      </c>
      <c r="N63" s="237">
        <f>+INDEX(DataEx!$1:$1048576,MATCH('2015'!$A63,DataEx!$D:$D,0),MATCH('2015'!N$6,DataEx!$7:$7,0))</f>
        <v>40000000</v>
      </c>
      <c r="O63" s="237">
        <f>+INDEX(DataEx!$1:$1048576,MATCH('2015'!$A63,DataEx!$D:$D,0),MATCH('2015'!O$6,DataEx!$7:$7,0))</f>
        <v>21230000</v>
      </c>
      <c r="P63" s="237">
        <f>+INDEX(DataEx!$1:$1048576,MATCH('2015'!$A63,DataEx!$D:$D,0),MATCH('2015'!P$6,DataEx!$7:$7,0))</f>
        <v>1250090.33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175248203.14000002</v>
      </c>
      <c r="T63" s="291">
        <f t="shared" si="4"/>
        <v>4.787286670308958E-2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70655228.329999983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69672474.810000002</v>
      </c>
      <c r="M64" s="237">
        <f>+INDEX(DataEx!$1:$1048576,MATCH('2015'!$A64,DataEx!$D:$D,0),MATCH('2015'!M$6,DataEx!$7:$7,0))</f>
        <v>4037741.08</v>
      </c>
      <c r="N64" s="237">
        <f>+INDEX(DataEx!$1:$1048576,MATCH('2015'!$A64,DataEx!$D:$D,0),MATCH('2015'!N$6,DataEx!$7:$7,0))</f>
        <v>857073.49999999988</v>
      </c>
      <c r="O64" s="237">
        <f>+INDEX(DataEx!$1:$1048576,MATCH('2015'!$A64,DataEx!$D:$D,0),MATCH('2015'!O$6,DataEx!$7:$7,0))</f>
        <v>603054.99</v>
      </c>
      <c r="P64" s="237">
        <f>+INDEX(DataEx!$1:$1048576,MATCH('2015'!$A64,DataEx!$D:$D,0),MATCH('2015'!P$6,DataEx!$7:$7,0))</f>
        <v>5090177.8100000005</v>
      </c>
      <c r="Q64" s="237">
        <f>+INDEX(DataEx!$1:$1048576,MATCH('2015'!$A64,DataEx!$D:$D,0),MATCH('2015'!Q$6,DataEx!$7:$7,0))</f>
        <v>1207834.83</v>
      </c>
      <c r="R64" s="237">
        <f>+INDEX(DataEx!$1:$1048576,MATCH('2015'!$A64,DataEx!$D:$D,0),MATCH('2015'!R$6,DataEx!$7:$7,0))</f>
        <v>0</v>
      </c>
      <c r="S64" s="290">
        <f t="shared" si="3"/>
        <v>649858960.02999997</v>
      </c>
      <c r="T64" s="291">
        <f t="shared" si="4"/>
        <v>0.177523140391182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+INDEX(DataEx!$1:$1048576,MATCH('2015'!$A65,DataEx!$D:$D,0),MATCH('2015'!G$6,DataEx!$7:$7,0))</f>
        <v>11355.319999999949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1708340.73</v>
      </c>
      <c r="O65" s="237">
        <f>+INDEX(DataEx!$1:$1048576,MATCH('2015'!$A65,DataEx!$D:$D,0),MATCH('2015'!O$6,DataEx!$7:$7,0))</f>
        <v>12333.03</v>
      </c>
      <c r="P65" s="237">
        <f>+INDEX(DataEx!$1:$1048576,MATCH('2015'!$A65,DataEx!$D:$D,0),MATCH('2015'!P$6,DataEx!$7:$7,0))</f>
        <v>93178.12000000001</v>
      </c>
      <c r="Q65" s="237">
        <f>+INDEX(DataEx!$1:$1048576,MATCH('2015'!$A65,DataEx!$D:$D,0),MATCH('2015'!Q$6,DataEx!$7:$7,0))</f>
        <v>16527.830000000002</v>
      </c>
      <c r="R65" s="237">
        <f>+INDEX(DataEx!$1:$1048576,MATCH('2015'!$A65,DataEx!$D:$D,0),MATCH('2015'!R$6,DataEx!$7:$7,0))</f>
        <v>0</v>
      </c>
      <c r="S65" s="290">
        <f t="shared" si="3"/>
        <v>6574072.4900000002</v>
      </c>
      <c r="T65" s="291">
        <f t="shared" si="4"/>
        <v>1.7958512005900511E-3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17790044.940000042</v>
      </c>
      <c r="H66" s="251">
        <f t="shared" ref="H66:R66" si="14">-H61-SUM(H63:H65)</f>
        <v>21086743.220000036</v>
      </c>
      <c r="I66" s="251">
        <f t="shared" si="14"/>
        <v>-447336941.03999996</v>
      </c>
      <c r="J66" s="251">
        <f t="shared" si="14"/>
        <v>68485466.830000028</v>
      </c>
      <c r="K66" s="251">
        <f t="shared" si="14"/>
        <v>15068981.219999991</v>
      </c>
      <c r="L66" s="251">
        <f t="shared" si="14"/>
        <v>54670848.939999998</v>
      </c>
      <c r="M66" s="251">
        <f t="shared" si="14"/>
        <v>45977946.740000024</v>
      </c>
      <c r="N66" s="251">
        <f t="shared" si="14"/>
        <v>-23217754.29999993</v>
      </c>
      <c r="O66" s="251">
        <f t="shared" si="14"/>
        <v>171306909.77000007</v>
      </c>
      <c r="P66" s="251">
        <f t="shared" si="14"/>
        <v>3156031.4199999543</v>
      </c>
      <c r="Q66" s="251">
        <f t="shared" si="14"/>
        <v>18041179.82</v>
      </c>
      <c r="R66" s="251">
        <f t="shared" si="14"/>
        <v>0</v>
      </c>
      <c r="S66" s="296">
        <f t="shared" si="3"/>
        <v>-54970542.439999752</v>
      </c>
      <c r="T66" s="297">
        <f t="shared" si="4"/>
        <v>-1.5016401901275645E-2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2015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f>+T7</f>
        <v>3660700000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69711123.673160329</v>
      </c>
      <c r="H105" s="97">
        <f t="shared" ref="H105:Q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115436070.88666166</v>
      </c>
      <c r="Q105" s="97">
        <f t="shared" si="18"/>
        <v>100830471.93450241</v>
      </c>
      <c r="R105" s="97">
        <f>+R106+R115+SUM(R120:R124)</f>
        <v>157356889.11376727</v>
      </c>
      <c r="S105" s="122">
        <f>+SUM(G105:R105)</f>
        <v>1329179261.6533833</v>
      </c>
      <c r="T105" s="123">
        <f>+S105/$T$7</f>
        <v>0.36309428842936686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0.22746267641963056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2.9483334560422694E-2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1.2739519337847272E-2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4.2492634063004544E-4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0.1311894310913358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4.5813585223487316E-2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6.249198881385064E-3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1.5626809845223643E-3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0.11404708737487389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6.7311005832159376E-2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3.9734438070711912E-2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3.475210134368723E-3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3.5264333376338738E-3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4.6173919372392239E-3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1378353.6704010672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1342481.0432510113</v>
      </c>
      <c r="S121" s="128">
        <f t="shared" si="20"/>
        <v>13478728.643637203</v>
      </c>
      <c r="T121" s="129">
        <f t="shared" si="21"/>
        <v>3.6820085348805427E-3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1.0098338113757745E-2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1.3860048294856956E-3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1.8007812194992079E-3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0.42750534491217529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0.34973413257573693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0.17259714100308685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0.10363143571721256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3.1741483923839698E-3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8.0329123063894881E-3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1.1344981429781187E-2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5.6850387439560763E-3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2.0697102731717976E-2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2.2749639385909793E-3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5.8053377769279099E-3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8.1678241101428659E-3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3.7833958559838269E-3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0.13790955964706206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1.6535259649793754E-2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5.3104597481356021E-3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0.10993932854372113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4.0975769661540139E-3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2.0269347392575182E-3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3.5046492916655285E-2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7.777121233643837E-2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6.1463654492310209E-4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3.5663024640096149E-3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-14977997.123338342</v>
      </c>
      <c r="Q149" s="97">
        <f t="shared" si="27"/>
        <v>-29583596.075497597</v>
      </c>
      <c r="R149" s="97">
        <f t="shared" si="27"/>
        <v>26942821.103767261</v>
      </c>
      <c r="S149" s="114">
        <f t="shared" si="20"/>
        <v>-235789554.46661687</v>
      </c>
      <c r="T149" s="115">
        <f t="shared" si="21"/>
        <v>-6.441105648280844E-2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-8664173.4591716751</v>
      </c>
      <c r="Q150" s="98">
        <f t="shared" si="28"/>
        <v>-23269772.411330931</v>
      </c>
      <c r="R150" s="98">
        <f t="shared" si="28"/>
        <v>33256644.767933927</v>
      </c>
      <c r="S150" s="114">
        <f t="shared" si="20"/>
        <v>-160023670.49661687</v>
      </c>
      <c r="T150" s="115">
        <f t="shared" si="21"/>
        <v>-4.3713953751090467E-2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0.10880216471439892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1.2759887977709179E-2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8.6806043229436997E-2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9.236233507252712E-3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-48169004.154171675</v>
      </c>
      <c r="Q155" s="79">
        <f t="shared" si="31"/>
        <v>-62774603.106330931</v>
      </c>
      <c r="R155" s="79">
        <f t="shared" si="31"/>
        <v>-6248185.9270660728</v>
      </c>
      <c r="S155" s="118">
        <f t="shared" si="20"/>
        <v>-634081638.83661699</v>
      </c>
      <c r="T155" s="119">
        <f t="shared" si="21"/>
        <v>-0.17321322119720736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48169004.154171675</v>
      </c>
      <c r="Q156" s="97">
        <f t="shared" si="32"/>
        <v>62774603.106330931</v>
      </c>
      <c r="R156" s="97">
        <f t="shared" si="32"/>
        <v>6248185.9270660728</v>
      </c>
      <c r="S156" s="120">
        <f t="shared" si="20"/>
        <v>634081638.83661699</v>
      </c>
      <c r="T156" s="121">
        <f t="shared" si="21"/>
        <v>0.17321322119720736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0.17321322119720742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-4671132.4155464172</v>
      </c>
      <c r="Q160" s="101">
        <f t="shared" si="33"/>
        <v>9934466.5366128385</v>
      </c>
      <c r="R160" s="101">
        <f t="shared" si="33"/>
        <v>-46591950.64265202</v>
      </c>
      <c r="S160" s="112">
        <f t="shared" si="20"/>
        <v>-2.384185791015625E-7</v>
      </c>
      <c r="T160" s="113">
        <f t="shared" si="21"/>
        <v>-6.5129231868648758E-17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2014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3424880000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">
        <v>712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2014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v>3393200615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3327000000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">
        <v>713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7" t="str">
        <f>+VLOOKUP($A54,Master!$D$22:$G$218,4,FALSE)</f>
        <v>Otplata obaveza iz prethodnih godina</v>
      </c>
      <c r="C54" s="388"/>
      <c r="D54" s="388"/>
      <c r="E54" s="388"/>
      <c r="F54" s="388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5" t="str">
        <f>+VLOOKUP($A56,Master!$D$22:$G$218,4,FALSE)</f>
        <v>Suficit / deficit</v>
      </c>
      <c r="C56" s="396"/>
      <c r="D56" s="396"/>
      <c r="E56" s="396"/>
      <c r="F56" s="396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7" t="str">
        <f>+VLOOKUP($A57,Master!$D$22:$G$218,4,FALSE)</f>
        <v>Primarni bilans</v>
      </c>
      <c r="C57" s="398"/>
      <c r="D57" s="398"/>
      <c r="E57" s="398"/>
      <c r="F57" s="398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5" t="str">
        <f>+VLOOKUP($A58,Master!$D$22:$G$218,4,FALSE)</f>
        <v>Otplata dugova</v>
      </c>
      <c r="C58" s="386"/>
      <c r="D58" s="386"/>
      <c r="E58" s="386"/>
      <c r="F58" s="386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1" t="str">
        <f>+VLOOKUP($A59,Master!$D$22:$G$218,4,FALSE)</f>
        <v>Otplata hartija od vrijednosti i kredita rezidentima</v>
      </c>
      <c r="C59" s="382"/>
      <c r="D59" s="382"/>
      <c r="E59" s="382"/>
      <c r="F59" s="382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3" t="str">
        <f>+VLOOKUP($A60,Master!$D$22:$G$218,4,FALSE)</f>
        <v>Otplata hartija od vrijednosti i kredita nerezidentima</v>
      </c>
      <c r="C60" s="384"/>
      <c r="D60" s="384"/>
      <c r="E60" s="384"/>
      <c r="F60" s="384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9" t="str">
        <f>+VLOOKUP($A61,Master!$D$22:$G$218,4,FALSE)</f>
        <v>Nedostajuća sredstva</v>
      </c>
      <c r="C61" s="390"/>
      <c r="D61" s="390"/>
      <c r="E61" s="390"/>
      <c r="F61" s="390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1" t="str">
        <f>+VLOOKUP($A62,Master!$D$22:$G$218,4,FALSE)</f>
        <v>Finansiranje</v>
      </c>
      <c r="C62" s="392"/>
      <c r="D62" s="392"/>
      <c r="E62" s="392"/>
      <c r="F62" s="392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1" t="str">
        <f>+VLOOKUP($A63,Master!$D$22:$G$218,4,FALSE)</f>
        <v>Pozajmice i krediti od domaćih izvora</v>
      </c>
      <c r="C63" s="382"/>
      <c r="D63" s="382"/>
      <c r="E63" s="382"/>
      <c r="F63" s="382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3" t="str">
        <f>+VLOOKUP($A64,Master!$D$22:$G$218,4,FALSE)</f>
        <v>Pozajmice i krediti od inostranih izvora</v>
      </c>
      <c r="C64" s="384"/>
      <c r="D64" s="384"/>
      <c r="E64" s="384"/>
      <c r="F64" s="384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3" t="str">
        <f>+VLOOKUP($A65,Master!$D$22:$G$218,4,FALSE)</f>
        <v>Primici od prodaje imovine</v>
      </c>
      <c r="C65" s="384"/>
      <c r="D65" s="384"/>
      <c r="E65" s="384"/>
      <c r="F65" s="384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6" t="str">
        <f>+Master!G245</f>
        <v>Plan ostvarenja budžeta</v>
      </c>
      <c r="C102" s="366"/>
      <c r="D102" s="366"/>
      <c r="E102" s="366"/>
      <c r="F102" s="366"/>
      <c r="G102" s="373">
        <v>2013</v>
      </c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7"/>
      <c r="S102" s="261" t="str">
        <f>+S7</f>
        <v>BDP</v>
      </c>
      <c r="T102" s="262">
        <v>3393200615</v>
      </c>
    </row>
    <row r="103" spans="1:20" ht="15.75" customHeight="1">
      <c r="A103" s="170"/>
      <c r="B103" s="367"/>
      <c r="C103" s="368"/>
      <c r="D103" s="368"/>
      <c r="E103" s="368"/>
      <c r="F103" s="369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3" t="str">
        <f>+Master!G239</f>
        <v>Jan - Dec</v>
      </c>
      <c r="T103" s="377">
        <f>+T8</f>
        <v>0</v>
      </c>
    </row>
    <row r="104" spans="1:20" ht="13.5" thickBot="1">
      <c r="A104" s="170"/>
      <c r="B104" s="370"/>
      <c r="C104" s="371"/>
      <c r="D104" s="371"/>
      <c r="E104" s="371"/>
      <c r="F104" s="372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9" t="str">
        <f>+VLOOKUP(LEFT($A105,LEN(A105)-1)*1,Master!$D$22:$G$218,4,FALSE)</f>
        <v>Prihodi budžeta</v>
      </c>
      <c r="C105" s="360"/>
      <c r="D105" s="360"/>
      <c r="E105" s="360"/>
      <c r="F105" s="360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1" t="str">
        <f>+VLOOKUP(LEFT($A106,LEN(A106)-1)*1,Master!$D$22:$G$218,4,FALSE)</f>
        <v>Porezi</v>
      </c>
      <c r="C106" s="362"/>
      <c r="D106" s="362"/>
      <c r="E106" s="362"/>
      <c r="F106" s="362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3" t="str">
        <f>+VLOOKUP(LEFT($A107,LEN(A107)-1)*1,Master!$D$22:$G$218,4,FALSE)</f>
        <v>Porez na dohodak fizičkih lica</v>
      </c>
      <c r="C107" s="344"/>
      <c r="D107" s="344"/>
      <c r="E107" s="344"/>
      <c r="F107" s="344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3" t="str">
        <f>+VLOOKUP(LEFT($A108,LEN(A108)-1)*1,Master!$D$22:$G$218,4,FALSE)</f>
        <v>Porez na dobit pravnih lica</v>
      </c>
      <c r="C108" s="344"/>
      <c r="D108" s="344"/>
      <c r="E108" s="344"/>
      <c r="F108" s="344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3" t="str">
        <f>+VLOOKUP(LEFT($A109,LEN(A109)-1)*1,Master!$D$22:$G$218,4,FALSE)</f>
        <v>Porez na promet nepokretnosti</v>
      </c>
      <c r="C109" s="344"/>
      <c r="D109" s="344"/>
      <c r="E109" s="344"/>
      <c r="F109" s="344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3" t="str">
        <f>+VLOOKUP(LEFT($A110,LEN(A110)-1)*1,Master!$D$22:$G$218,4,FALSE)</f>
        <v>Porez na dodatu vrijednost</v>
      </c>
      <c r="C110" s="344"/>
      <c r="D110" s="344"/>
      <c r="E110" s="344"/>
      <c r="F110" s="344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3" t="str">
        <f>+VLOOKUP(LEFT($A111,LEN(A111)-1)*1,Master!$D$22:$G$218,4,FALSE)</f>
        <v>Akcize</v>
      </c>
      <c r="C111" s="344"/>
      <c r="D111" s="344"/>
      <c r="E111" s="344"/>
      <c r="F111" s="344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3" t="str">
        <f>+VLOOKUP(LEFT($A112,LEN(A112)-1)*1,Master!$D$22:$G$218,4,FALSE)</f>
        <v>Porez na međunarodnu trgovinu i transakcije</v>
      </c>
      <c r="C112" s="344"/>
      <c r="D112" s="344"/>
      <c r="E112" s="344"/>
      <c r="F112" s="344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3" t="str">
        <f>+VLOOKUP(LEFT($A113,LEN(A113)-1)*1,Master!$D$22:$G$218,4,FALSE)</f>
        <v>Lokalni porezi</v>
      </c>
      <c r="C113" s="344"/>
      <c r="D113" s="344"/>
      <c r="E113" s="344"/>
      <c r="F113" s="344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3" t="str">
        <f>+VLOOKUP(LEFT($A114,LEN(A114)-1)*1,Master!$D$22:$G$218,4,FALSE)</f>
        <v>Ostali republički porezi</v>
      </c>
      <c r="C114" s="344"/>
      <c r="D114" s="344"/>
      <c r="E114" s="344"/>
      <c r="F114" s="344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3" t="str">
        <f>+VLOOKUP(LEFT($A115,LEN(A115)-1)*1,Master!$D$22:$G$218,4,FALSE)</f>
        <v>Doprinosi</v>
      </c>
      <c r="C115" s="364"/>
      <c r="D115" s="364"/>
      <c r="E115" s="364"/>
      <c r="F115" s="364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3" t="str">
        <f>+VLOOKUP(LEFT($A116,LEN(A116)-1)*1,Master!$D$22:$G$218,4,FALSE)</f>
        <v>Doprinosi za penzijsko i invalidsko osiguranje</v>
      </c>
      <c r="C116" s="344"/>
      <c r="D116" s="344"/>
      <c r="E116" s="344"/>
      <c r="F116" s="344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3" t="str">
        <f>+VLOOKUP(LEFT($A117,LEN(A117)-1)*1,Master!$D$22:$G$218,4,FALSE)</f>
        <v>Doprinosi za zdravstveno osiguranje</v>
      </c>
      <c r="C117" s="344"/>
      <c r="D117" s="344"/>
      <c r="E117" s="344"/>
      <c r="F117" s="344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3" t="str">
        <f>+VLOOKUP(LEFT($A118,LEN(A118)-1)*1,Master!$D$22:$G$218,4,FALSE)</f>
        <v>Doprinosi za osiguranje od nezaposlenosti</v>
      </c>
      <c r="C118" s="344"/>
      <c r="D118" s="344"/>
      <c r="E118" s="344"/>
      <c r="F118" s="344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3" t="str">
        <f>+VLOOKUP(LEFT($A119,LEN(A119)-1)*1,Master!$D$22:$G$218,4,FALSE)</f>
        <v>Ostali doprinosi</v>
      </c>
      <c r="C119" s="344"/>
      <c r="D119" s="344"/>
      <c r="E119" s="344"/>
      <c r="F119" s="344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1" t="str">
        <f>+VLOOKUP(LEFT($A120,LEN(A120)-1)*1,Master!$D$22:$G$218,4,FALSE)</f>
        <v>Takse</v>
      </c>
      <c r="C120" s="352"/>
      <c r="D120" s="352"/>
      <c r="E120" s="352"/>
      <c r="F120" s="352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1" t="str">
        <f>+VLOOKUP(LEFT($A121,LEN(A121)-1)*1,Master!$D$22:$G$218,4,FALSE)</f>
        <v>Naknade</v>
      </c>
      <c r="C121" s="352"/>
      <c r="D121" s="352"/>
      <c r="E121" s="352"/>
      <c r="F121" s="352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1" t="str">
        <f>+VLOOKUP(LEFT($A122,LEN(A122)-1)*1,Master!$D$22:$G$218,4,FALSE)</f>
        <v>Ostali prihodi</v>
      </c>
      <c r="C122" s="352"/>
      <c r="D122" s="352"/>
      <c r="E122" s="352"/>
      <c r="F122" s="352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1" t="str">
        <f>+VLOOKUP(LEFT($A123,LEN(A123)-1)*1,Master!$D$22:$G$218,4,FALSE)</f>
        <v>Primici od otplate kredita i sredstva prenesena iz prethodne godine</v>
      </c>
      <c r="C123" s="352"/>
      <c r="D123" s="352"/>
      <c r="E123" s="352"/>
      <c r="F123" s="352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3" t="str">
        <f>+VLOOKUP(LEFT($A124,LEN(A124)-1)*1,Master!$D$22:$G$218,4,FALSE)</f>
        <v>Donacije i transferi</v>
      </c>
      <c r="C124" s="354"/>
      <c r="D124" s="354"/>
      <c r="E124" s="354"/>
      <c r="F124" s="354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9" t="str">
        <f>+VLOOKUP(LEFT($A125,LEN(A125)-1)*1,Master!$D$22:$G$218,4,FALSE)</f>
        <v>Budžetki izdaci</v>
      </c>
      <c r="C125" s="340"/>
      <c r="D125" s="340"/>
      <c r="E125" s="340"/>
      <c r="F125" s="340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5" t="str">
        <f>+VLOOKUP(LEFT($A126,LEN(A126)-1)*1,Master!$D$22:$G$218,4,FALSE)</f>
        <v>Tekući izdaci</v>
      </c>
      <c r="C126" s="356"/>
      <c r="D126" s="356"/>
      <c r="E126" s="356"/>
      <c r="F126" s="356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7" t="str">
        <f>+VLOOKUP(LEFT($A127,LEN(A127)-1)*1,Master!$D$22:$G$218,4,FALSE)</f>
        <v>Tekući budžetski izdaci</v>
      </c>
      <c r="C127" s="358"/>
      <c r="D127" s="358"/>
      <c r="E127" s="358"/>
      <c r="F127" s="358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3" t="str">
        <f>+VLOOKUP(LEFT($A128,LEN(A128)-1)*1,Master!$D$22:$G$218,4,FALSE)</f>
        <v>Bruto zarade i doprinosi na teret poslodavca</v>
      </c>
      <c r="C128" s="344"/>
      <c r="D128" s="344"/>
      <c r="E128" s="344"/>
      <c r="F128" s="344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3" t="str">
        <f>+VLOOKUP(LEFT($A129,LEN(A129)-1)*1,Master!$D$22:$G$218,4,FALSE)</f>
        <v>Ostala lična primanja</v>
      </c>
      <c r="C129" s="344"/>
      <c r="D129" s="344"/>
      <c r="E129" s="344"/>
      <c r="F129" s="344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3" t="str">
        <f>+VLOOKUP(LEFT($A130,LEN(A130)-1)*1,Master!$D$22:$G$218,4,FALSE)</f>
        <v>Rashodi za materijal</v>
      </c>
      <c r="C130" s="344"/>
      <c r="D130" s="344"/>
      <c r="E130" s="344"/>
      <c r="F130" s="344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3" t="str">
        <f>+VLOOKUP(LEFT($A131,LEN(A131)-1)*1,Master!$D$22:$G$218,4,FALSE)</f>
        <v>Rashodi za usluge</v>
      </c>
      <c r="C131" s="344"/>
      <c r="D131" s="344"/>
      <c r="E131" s="344"/>
      <c r="F131" s="344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3" t="str">
        <f>+VLOOKUP(LEFT($A132,LEN(A132)-1)*1,Master!$D$22:$G$218,4,FALSE)</f>
        <v>Rashodi za tekuće održavanje</v>
      </c>
      <c r="C132" s="344"/>
      <c r="D132" s="344"/>
      <c r="E132" s="344"/>
      <c r="F132" s="344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3" t="str">
        <f>+VLOOKUP(LEFT($A133,LEN(A133)-1)*1,Master!$D$22:$G$218,4,FALSE)</f>
        <v>Kamate</v>
      </c>
      <c r="C133" s="344"/>
      <c r="D133" s="344"/>
      <c r="E133" s="344"/>
      <c r="F133" s="344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3" t="str">
        <f>+VLOOKUP(LEFT($A134,LEN(A134)-1)*1,Master!$D$22:$G$218,4,FALSE)</f>
        <v>Renta</v>
      </c>
      <c r="C134" s="344"/>
      <c r="D134" s="344"/>
      <c r="E134" s="344"/>
      <c r="F134" s="344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3" t="str">
        <f>+VLOOKUP(LEFT($A135,LEN(A135)-1)*1,Master!$D$22:$G$218,4,FALSE)</f>
        <v>Subvencije</v>
      </c>
      <c r="C135" s="344"/>
      <c r="D135" s="344"/>
      <c r="E135" s="344"/>
      <c r="F135" s="344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3" t="str">
        <f>+VLOOKUP(LEFT($A136,LEN(A136)-1)*1,Master!$D$22:$G$218,4,FALSE)</f>
        <v>Ostali izdaci</v>
      </c>
      <c r="C136" s="344"/>
      <c r="D136" s="344"/>
      <c r="E136" s="344"/>
      <c r="F136" s="344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3" t="str">
        <f>+VLOOKUP(LEFT($A137,LEN(A137)-1)*1,Master!$D$22:$G$218,4,FALSE)</f>
        <v>Kapitalni izdaci u tekućem budžetu</v>
      </c>
      <c r="C137" s="344"/>
      <c r="D137" s="344"/>
      <c r="E137" s="344"/>
      <c r="F137" s="344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3" t="str">
        <f>+VLOOKUP(LEFT($A138,LEN(A138)-1)*1,Master!$D$22:$G$218,4,FALSE)</f>
        <v>Transferi za socijalnu zaštitu</v>
      </c>
      <c r="C138" s="334"/>
      <c r="D138" s="334"/>
      <c r="E138" s="334"/>
      <c r="F138" s="334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3" t="str">
        <f>+VLOOKUP(LEFT($A139,LEN(A139)-1)*1,Master!$D$22:$G$218,4,FALSE)</f>
        <v>Prava iz oblasti socijalne zaštite</v>
      </c>
      <c r="C139" s="344"/>
      <c r="D139" s="344"/>
      <c r="E139" s="344"/>
      <c r="F139" s="344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3" t="str">
        <f>+VLOOKUP(LEFT($A140,LEN(A140)-1)*1,Master!$D$22:$G$218,4,FALSE)</f>
        <v>Sredstva za tehnološke viškove</v>
      </c>
      <c r="C140" s="344"/>
      <c r="D140" s="344"/>
      <c r="E140" s="344"/>
      <c r="F140" s="344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3" t="str">
        <f>+VLOOKUP(LEFT($A141,LEN(A141)-1)*1,Master!$D$22:$G$218,4,FALSE)</f>
        <v>Prava iz oblasti penzijskog i invalidskog osiguranja</v>
      </c>
      <c r="C141" s="344"/>
      <c r="D141" s="344"/>
      <c r="E141" s="344"/>
      <c r="F141" s="344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3" t="str">
        <f>+VLOOKUP(LEFT($A142,LEN(A142)-1)*1,Master!$D$22:$G$218,4,FALSE)</f>
        <v>Ostala prava iz oblasti zdravstvene zaštite</v>
      </c>
      <c r="C142" s="344"/>
      <c r="D142" s="344"/>
      <c r="E142" s="344"/>
      <c r="F142" s="344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3" t="str">
        <f>+VLOOKUP(LEFT($A143,LEN(A143)-1)*1,Master!$D$22:$G$218,4,FALSE)</f>
        <v>Ostala prava iz zdravstvenog osiguranja</v>
      </c>
      <c r="C143" s="344"/>
      <c r="D143" s="344"/>
      <c r="E143" s="344"/>
      <c r="F143" s="344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5" t="str">
        <f>+VLOOKUP(LEFT($A144,LEN(A144)-1)*1,Master!$D$22:$G$218,4,FALSE)</f>
        <v xml:space="preserve">Transferi institucijama, pojedincima, nevladinom i javnom sektoru </v>
      </c>
      <c r="C144" s="346"/>
      <c r="D144" s="346"/>
      <c r="E144" s="346"/>
      <c r="F144" s="346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5" t="str">
        <f>+VLOOKUP(LEFT($A145,LEN(A145)-1)*1,Master!$D$22:$G$218,4,FALSE)</f>
        <v>Kapitalni budžet</v>
      </c>
      <c r="C145" s="346"/>
      <c r="D145" s="346"/>
      <c r="E145" s="346"/>
      <c r="F145" s="346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1" t="str">
        <f>+VLOOKUP(LEFT($A146,LEN(A146)-1)*1,Master!$D$22:$G$218,4,FALSE)</f>
        <v>Pozajmice i krediti</v>
      </c>
      <c r="C146" s="332"/>
      <c r="D146" s="332"/>
      <c r="E146" s="332"/>
      <c r="F146" s="332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1" t="str">
        <f>+VLOOKUP(LEFT($A147,LEN(A147)-1)*1,Master!$D$22:$G$218,4,FALSE)</f>
        <v>Rezerve</v>
      </c>
      <c r="C147" s="332"/>
      <c r="D147" s="332"/>
      <c r="E147" s="332"/>
      <c r="F147" s="332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7" t="str">
        <f>+VLOOKUP(LEFT($A148,LEN(A148)-1)*1,Master!$D$22:$G$218,4,FALSE)</f>
        <v>Otplata garancija</v>
      </c>
      <c r="C148" s="348"/>
      <c r="D148" s="348"/>
      <c r="E148" s="348"/>
      <c r="F148" s="348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9" t="str">
        <f>+VLOOKUP(LEFT($A149,LEN(A149)-1)*1,Master!$D$22:$G$218,4,FALSE)</f>
        <v>Suficit / deficit</v>
      </c>
      <c r="C149" s="350"/>
      <c r="D149" s="350"/>
      <c r="E149" s="350"/>
      <c r="F149" s="350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1" t="str">
        <f>+VLOOKUP(LEFT($A150,LEN(A150)-1)*1,Master!$D$22:$G$218,4,FALSE)</f>
        <v>Primarni bilans</v>
      </c>
      <c r="C150" s="342"/>
      <c r="D150" s="342"/>
      <c r="E150" s="342"/>
      <c r="F150" s="342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3" t="str">
        <f>+VLOOKUP(LEFT($A151,LEN(A151)-1)*1,Master!$D$22:$G$218,4,FALSE)</f>
        <v>Otplata dugova</v>
      </c>
      <c r="C151" s="334"/>
      <c r="D151" s="334"/>
      <c r="E151" s="334"/>
      <c r="F151" s="334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5" t="str">
        <f>+VLOOKUP(LEFT($A152,LEN(A152)-1)*1,Master!$D$22:$G$218,4,FALSE)</f>
        <v>Otplata hartija od vrijednosti i kredita rezidentima</v>
      </c>
      <c r="C152" s="336"/>
      <c r="D152" s="336"/>
      <c r="E152" s="336"/>
      <c r="F152" s="336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1" t="str">
        <f>+VLOOKUP(LEFT($A153,LEN(A153)-1)*1,Master!$D$22:$G$218,4,FALSE)</f>
        <v>Otplata hartija od vrijednosti i kredita nerezidentima</v>
      </c>
      <c r="C153" s="332"/>
      <c r="D153" s="332"/>
      <c r="E153" s="332"/>
      <c r="F153" s="33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7" t="str">
        <f>+VLOOKUP(LEFT($A154,LEN(A154)-1)*1,Master!$D$22:$G$218,4,FALSE)</f>
        <v>Otplata obaveza iz prethodnih godina</v>
      </c>
      <c r="C154" s="348"/>
      <c r="D154" s="348"/>
      <c r="E154" s="348"/>
      <c r="F154" s="348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7" t="str">
        <f>+VLOOKUP(LEFT($A155,LEN(A155)-1)*1,Master!$D$22:$G$218,4,FALSE)</f>
        <v>Nedostajuća sredstva</v>
      </c>
      <c r="C155" s="338"/>
      <c r="D155" s="338"/>
      <c r="E155" s="338"/>
      <c r="F155" s="338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9" t="str">
        <f>+VLOOKUP(LEFT($A156,LEN(A156)-1)*1,Master!$D$22:$G$218,4,FALSE)</f>
        <v>Finansiranje</v>
      </c>
      <c r="C156" s="340"/>
      <c r="D156" s="340"/>
      <c r="E156" s="340"/>
      <c r="F156" s="340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5" t="str">
        <f>+VLOOKUP(LEFT($A157,LEN(A157)-1)*1,Master!$D$22:$G$218,4,FALSE)</f>
        <v>Pozajmice i krediti od domaćih izvora</v>
      </c>
      <c r="C157" s="336"/>
      <c r="D157" s="336"/>
      <c r="E157" s="336"/>
      <c r="F157" s="336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1" t="str">
        <f>+VLOOKUP(LEFT($A158,LEN(A158)-1)*1,Master!$D$22:$G$218,4,FALSE)</f>
        <v>Pozajmice i krediti od inostranih izvora</v>
      </c>
      <c r="C158" s="332"/>
      <c r="D158" s="332"/>
      <c r="E158" s="332"/>
      <c r="F158" s="33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1" t="str">
        <f>+VLOOKUP(LEFT($A159,LEN(A159)-1)*1,Master!$D$22:$G$218,4,FALSE)</f>
        <v>Primici od prodaje imovine</v>
      </c>
      <c r="C159" s="332"/>
      <c r="D159" s="332"/>
      <c r="E159" s="332"/>
      <c r="F159" s="33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3393200615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tr">
        <f>+Master!G238</f>
        <v>Jan - Nov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5" t="str">
        <f>+VLOOKUP($A54,Master!$D$22:$G$218,4,FALSE)</f>
        <v>Suficit / deficit</v>
      </c>
      <c r="C54" s="396"/>
      <c r="D54" s="396"/>
      <c r="E54" s="396"/>
      <c r="F54" s="396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7" t="str">
        <f>+VLOOKUP($A55,Master!$D$22:$G$218,4,FALSE)</f>
        <v>Primarni bilans</v>
      </c>
      <c r="C55" s="398"/>
      <c r="D55" s="398"/>
      <c r="E55" s="398"/>
      <c r="F55" s="398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5" t="str">
        <f>+VLOOKUP($A56,Master!$D$22:$G$218,4,FALSE)</f>
        <v>Otplata dugova</v>
      </c>
      <c r="C56" s="386"/>
      <c r="D56" s="386"/>
      <c r="E56" s="386"/>
      <c r="F56" s="386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1" t="str">
        <f>+VLOOKUP($A57,Master!$D$22:$G$218,4,FALSE)</f>
        <v>Otplata hartija od vrijednosti i kredita rezidentima</v>
      </c>
      <c r="C57" s="382"/>
      <c r="D57" s="382"/>
      <c r="E57" s="382"/>
      <c r="F57" s="382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3" t="str">
        <f>+VLOOKUP($A58,Master!$D$22:$G$218,4,FALSE)</f>
        <v>Otplata hartija od vrijednosti i kredita nerezidentima</v>
      </c>
      <c r="C58" s="384"/>
      <c r="D58" s="384"/>
      <c r="E58" s="384"/>
      <c r="F58" s="384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7" t="str">
        <f>+VLOOKUP($A59,Master!$D$22:$G$218,4,FALSE)</f>
        <v>Otplata obaveza iz prethodnih godina</v>
      </c>
      <c r="C59" s="388"/>
      <c r="D59" s="388"/>
      <c r="E59" s="388"/>
      <c r="F59" s="388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9" t="str">
        <f>+VLOOKUP($A60,Master!$D$22:$G$218,4,FALSE)</f>
        <v>Nedostajuća sredstva</v>
      </c>
      <c r="C60" s="390"/>
      <c r="D60" s="390"/>
      <c r="E60" s="390"/>
      <c r="F60" s="390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1" t="str">
        <f>+VLOOKUP($A61,Master!$D$22:$G$218,4,FALSE)</f>
        <v>Finansiranje</v>
      </c>
      <c r="C61" s="392"/>
      <c r="D61" s="392"/>
      <c r="E61" s="392"/>
      <c r="F61" s="392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1" t="str">
        <f>+VLOOKUP($A62,Master!$D$22:$G$218,4,FALSE)</f>
        <v>Pozajmice i krediti od domaćih izvora</v>
      </c>
      <c r="C62" s="382"/>
      <c r="D62" s="382"/>
      <c r="E62" s="382"/>
      <c r="F62" s="382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3" t="str">
        <f>+VLOOKUP($A63,Master!$D$22:$G$218,4,FALSE)</f>
        <v>Pozajmice i krediti od inostranih izvora</v>
      </c>
      <c r="C63" s="384"/>
      <c r="D63" s="384"/>
      <c r="E63" s="384"/>
      <c r="F63" s="384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3" t="str">
        <f>+VLOOKUP($A64,Master!$D$22:$G$218,4,FALSE)</f>
        <v>Primici od prodaje imovine</v>
      </c>
      <c r="C64" s="384"/>
      <c r="D64" s="384"/>
      <c r="E64" s="384"/>
      <c r="F64" s="384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6" t="str">
        <f>+Master!G245</f>
        <v>Plan ostvarenja budžeta</v>
      </c>
      <c r="C101" s="366"/>
      <c r="D101" s="366"/>
      <c r="E101" s="366"/>
      <c r="F101" s="366"/>
      <c r="G101" s="373">
        <v>2014</v>
      </c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7"/>
      <c r="S101" s="261" t="str">
        <f>+S7</f>
        <v>BDP</v>
      </c>
      <c r="T101" s="262">
        <v>3393200615</v>
      </c>
    </row>
    <row r="102" spans="1:20" ht="15.75" customHeight="1">
      <c r="A102" s="170"/>
      <c r="B102" s="367"/>
      <c r="C102" s="368"/>
      <c r="D102" s="368"/>
      <c r="E102" s="368"/>
      <c r="F102" s="369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3" t="str">
        <f>+Master!G239</f>
        <v>Jan - Dec</v>
      </c>
      <c r="T102" s="377">
        <f t="shared" si="16"/>
        <v>0</v>
      </c>
    </row>
    <row r="103" spans="1:20" ht="13.5" thickBot="1">
      <c r="A103" s="170"/>
      <c r="B103" s="370"/>
      <c r="C103" s="371"/>
      <c r="D103" s="371"/>
      <c r="E103" s="371"/>
      <c r="F103" s="372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9" t="str">
        <f>+VLOOKUP(LEFT($A104,LEN(A104)-1)*1,Master!$D$22:$G$218,4,FALSE)</f>
        <v>Prihodi budžeta</v>
      </c>
      <c r="C104" s="360"/>
      <c r="D104" s="360"/>
      <c r="E104" s="360"/>
      <c r="F104" s="360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1" t="str">
        <f>+VLOOKUP(LEFT($A105,LEN(A105)-1)*1,Master!$D$22:$G$218,4,FALSE)</f>
        <v>Porezi</v>
      </c>
      <c r="C105" s="362"/>
      <c r="D105" s="362"/>
      <c r="E105" s="362"/>
      <c r="F105" s="362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3" t="str">
        <f>+VLOOKUP(LEFT($A106,LEN(A106)-1)*1,Master!$D$22:$G$218,4,FALSE)</f>
        <v>Porez na dohodak fizičkih lica</v>
      </c>
      <c r="C106" s="344"/>
      <c r="D106" s="344"/>
      <c r="E106" s="344"/>
      <c r="F106" s="344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3" t="str">
        <f>+VLOOKUP(LEFT($A107,LEN(A107)-1)*1,Master!$D$22:$G$218,4,FALSE)</f>
        <v>Porez na dobit pravnih lica</v>
      </c>
      <c r="C107" s="344"/>
      <c r="D107" s="344"/>
      <c r="E107" s="344"/>
      <c r="F107" s="344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3" t="str">
        <f>+VLOOKUP(LEFT($A108,LEN(A108)-1)*1,Master!$D$22:$G$218,4,FALSE)</f>
        <v>Porez na promet nepokretnosti</v>
      </c>
      <c r="C108" s="344"/>
      <c r="D108" s="344"/>
      <c r="E108" s="344"/>
      <c r="F108" s="344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3" t="str">
        <f>+VLOOKUP(LEFT($A109,LEN(A109)-1)*1,Master!$D$22:$G$218,4,FALSE)</f>
        <v>Porez na dodatu vrijednost</v>
      </c>
      <c r="C109" s="344"/>
      <c r="D109" s="344"/>
      <c r="E109" s="344"/>
      <c r="F109" s="344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3" t="str">
        <f>+VLOOKUP(LEFT($A110,LEN(A110)-1)*1,Master!$D$22:$G$218,4,FALSE)</f>
        <v>Akcize</v>
      </c>
      <c r="C110" s="344"/>
      <c r="D110" s="344"/>
      <c r="E110" s="344"/>
      <c r="F110" s="344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3" t="str">
        <f>+VLOOKUP(LEFT($A111,LEN(A111)-1)*1,Master!$D$22:$G$218,4,FALSE)</f>
        <v>Porez na međunarodnu trgovinu i transakcije</v>
      </c>
      <c r="C111" s="344"/>
      <c r="D111" s="344"/>
      <c r="E111" s="344"/>
      <c r="F111" s="344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3" t="str">
        <f>+VLOOKUP(LEFT($A112,LEN(A112)-1)*1,Master!$D$22:$G$218,4,FALSE)</f>
        <v>Lokalni porezi</v>
      </c>
      <c r="C112" s="344"/>
      <c r="D112" s="344"/>
      <c r="E112" s="344"/>
      <c r="F112" s="344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3" t="str">
        <f>+VLOOKUP(LEFT($A113,LEN(A113)-1)*1,Master!$D$22:$G$218,4,FALSE)</f>
        <v>Ostali republički porezi</v>
      </c>
      <c r="C113" s="344"/>
      <c r="D113" s="344"/>
      <c r="E113" s="344"/>
      <c r="F113" s="344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3" t="str">
        <f>+VLOOKUP(LEFT($A114,LEN(A114)-1)*1,Master!$D$22:$G$218,4,FALSE)</f>
        <v>Doprinosi</v>
      </c>
      <c r="C114" s="364"/>
      <c r="D114" s="364"/>
      <c r="E114" s="364"/>
      <c r="F114" s="36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3" t="str">
        <f>+VLOOKUP(LEFT($A115,LEN(A115)-1)*1,Master!$D$22:$G$218,4,FALSE)</f>
        <v>Doprinosi za penzijsko i invalidsko osiguranje</v>
      </c>
      <c r="C115" s="344"/>
      <c r="D115" s="344"/>
      <c r="E115" s="344"/>
      <c r="F115" s="344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3" t="str">
        <f>+VLOOKUP(LEFT($A116,LEN(A116)-1)*1,Master!$D$22:$G$218,4,FALSE)</f>
        <v>Doprinosi za zdravstveno osiguranje</v>
      </c>
      <c r="C116" s="344"/>
      <c r="D116" s="344"/>
      <c r="E116" s="344"/>
      <c r="F116" s="344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3" t="str">
        <f>+VLOOKUP(LEFT($A117,LEN(A117)-1)*1,Master!$D$22:$G$218,4,FALSE)</f>
        <v>Doprinosi za osiguranje od nezaposlenosti</v>
      </c>
      <c r="C117" s="344"/>
      <c r="D117" s="344"/>
      <c r="E117" s="344"/>
      <c r="F117" s="344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3" t="str">
        <f>+VLOOKUP(LEFT($A118,LEN(A118)-1)*1,Master!$D$22:$G$218,4,FALSE)</f>
        <v>Ostali doprinosi</v>
      </c>
      <c r="C118" s="344"/>
      <c r="D118" s="344"/>
      <c r="E118" s="344"/>
      <c r="F118" s="344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1" t="str">
        <f>+VLOOKUP(LEFT($A119,LEN(A119)-1)*1,Master!$D$22:$G$218,4,FALSE)</f>
        <v>Takse</v>
      </c>
      <c r="C119" s="352"/>
      <c r="D119" s="352"/>
      <c r="E119" s="352"/>
      <c r="F119" s="352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1" t="str">
        <f>+VLOOKUP(LEFT($A120,LEN(A120)-1)*1,Master!$D$22:$G$218,4,FALSE)</f>
        <v>Naknade</v>
      </c>
      <c r="C120" s="352"/>
      <c r="D120" s="352"/>
      <c r="E120" s="352"/>
      <c r="F120" s="352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1" t="str">
        <f>+VLOOKUP(LEFT($A121,LEN(A121)-1)*1,Master!$D$22:$G$218,4,FALSE)</f>
        <v>Ostali prihodi</v>
      </c>
      <c r="C121" s="352"/>
      <c r="D121" s="352"/>
      <c r="E121" s="352"/>
      <c r="F121" s="352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1" t="str">
        <f>+VLOOKUP(LEFT($A122,LEN(A122)-1)*1,Master!$D$22:$G$218,4,FALSE)</f>
        <v>Primici od otplate kredita i sredstva prenesena iz prethodne godine</v>
      </c>
      <c r="C122" s="352"/>
      <c r="D122" s="352"/>
      <c r="E122" s="352"/>
      <c r="F122" s="352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3" t="str">
        <f>+VLOOKUP(LEFT($A123,LEN(A123)-1)*1,Master!$D$22:$G$218,4,FALSE)</f>
        <v>Donacije i transferi</v>
      </c>
      <c r="C123" s="354"/>
      <c r="D123" s="354"/>
      <c r="E123" s="354"/>
      <c r="F123" s="354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9" t="str">
        <f>+VLOOKUP(LEFT($A124,LEN(A124)-1)*1,Master!$D$22:$G$218,4,FALSE)</f>
        <v>Budžetki izdaci</v>
      </c>
      <c r="C124" s="340"/>
      <c r="D124" s="340"/>
      <c r="E124" s="340"/>
      <c r="F124" s="34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5" t="str">
        <f>+VLOOKUP(LEFT($A125,LEN(A125)-1)*1,Master!$D$22:$G$218,4,FALSE)</f>
        <v>Tekući izdaci</v>
      </c>
      <c r="C125" s="356"/>
      <c r="D125" s="356"/>
      <c r="E125" s="356"/>
      <c r="F125" s="356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7" t="str">
        <f>+VLOOKUP(LEFT($A126,LEN(A126)-1)*1,Master!$D$22:$G$218,4,FALSE)</f>
        <v>Tekući budžetski izdaci</v>
      </c>
      <c r="C126" s="358"/>
      <c r="D126" s="358"/>
      <c r="E126" s="358"/>
      <c r="F126" s="358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3" t="str">
        <f>+VLOOKUP(LEFT($A127,LEN(A127)-1)*1,Master!$D$22:$G$218,4,FALSE)</f>
        <v>Bruto zarade i doprinosi na teret poslodavca</v>
      </c>
      <c r="C127" s="344"/>
      <c r="D127" s="344"/>
      <c r="E127" s="344"/>
      <c r="F127" s="344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3" t="str">
        <f>+VLOOKUP(LEFT($A128,LEN(A128)-1)*1,Master!$D$22:$G$218,4,FALSE)</f>
        <v>Ostala lična primanja</v>
      </c>
      <c r="C128" s="344"/>
      <c r="D128" s="344"/>
      <c r="E128" s="344"/>
      <c r="F128" s="344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3" t="str">
        <f>+VLOOKUP(LEFT($A129,LEN(A129)-1)*1,Master!$D$22:$G$218,4,FALSE)</f>
        <v>Rashodi za materijal</v>
      </c>
      <c r="C129" s="344"/>
      <c r="D129" s="344"/>
      <c r="E129" s="344"/>
      <c r="F129" s="344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3" t="str">
        <f>+VLOOKUP(LEFT($A130,LEN(A130)-1)*1,Master!$D$22:$G$218,4,FALSE)</f>
        <v>Rashodi za usluge</v>
      </c>
      <c r="C130" s="344"/>
      <c r="D130" s="344"/>
      <c r="E130" s="344"/>
      <c r="F130" s="344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3" t="str">
        <f>+VLOOKUP(LEFT($A131,LEN(A131)-1)*1,Master!$D$22:$G$218,4,FALSE)</f>
        <v>Rashodi za tekuće održavanje</v>
      </c>
      <c r="C131" s="344"/>
      <c r="D131" s="344"/>
      <c r="E131" s="344"/>
      <c r="F131" s="344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3" t="str">
        <f>+VLOOKUP(LEFT($A132,LEN(A132)-1)*1,Master!$D$22:$G$218,4,FALSE)</f>
        <v>Kamate</v>
      </c>
      <c r="C132" s="344"/>
      <c r="D132" s="344"/>
      <c r="E132" s="344"/>
      <c r="F132" s="344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3" t="str">
        <f>+VLOOKUP(LEFT($A133,LEN(A133)-1)*1,Master!$D$22:$G$218,4,FALSE)</f>
        <v>Renta</v>
      </c>
      <c r="C133" s="344"/>
      <c r="D133" s="344"/>
      <c r="E133" s="344"/>
      <c r="F133" s="344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3" t="str">
        <f>+VLOOKUP(LEFT($A134,LEN(A134)-1)*1,Master!$D$22:$G$218,4,FALSE)</f>
        <v>Subvencije</v>
      </c>
      <c r="C134" s="344"/>
      <c r="D134" s="344"/>
      <c r="E134" s="344"/>
      <c r="F134" s="344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3" t="str">
        <f>+VLOOKUP(LEFT($A135,LEN(A135)-1)*1,Master!$D$22:$G$218,4,FALSE)</f>
        <v>Ostali izdaci</v>
      </c>
      <c r="C135" s="344"/>
      <c r="D135" s="344"/>
      <c r="E135" s="344"/>
      <c r="F135" s="344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3" t="str">
        <f>+VLOOKUP(LEFT($A136,LEN(A136)-1)*1,Master!$D$22:$G$218,4,FALSE)</f>
        <v>Kapitalni izdaci u tekućem budžetu</v>
      </c>
      <c r="C136" s="344"/>
      <c r="D136" s="344"/>
      <c r="E136" s="344"/>
      <c r="F136" s="344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3" t="str">
        <f>+VLOOKUP(LEFT($A137,LEN(A137)-1)*1,Master!$D$22:$G$218,4,FALSE)</f>
        <v>Transferi za socijalnu zaštitu</v>
      </c>
      <c r="C137" s="334"/>
      <c r="D137" s="334"/>
      <c r="E137" s="334"/>
      <c r="F137" s="334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3" t="str">
        <f>+VLOOKUP(LEFT($A138,LEN(A138)-1)*1,Master!$D$22:$G$218,4,FALSE)</f>
        <v>Prava iz oblasti socijalne zaštite</v>
      </c>
      <c r="C138" s="344"/>
      <c r="D138" s="344"/>
      <c r="E138" s="344"/>
      <c r="F138" s="344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3" t="str">
        <f>+VLOOKUP(LEFT($A139,LEN(A139)-1)*1,Master!$D$22:$G$218,4,FALSE)</f>
        <v>Sredstva za tehnološke viškove</v>
      </c>
      <c r="C139" s="344"/>
      <c r="D139" s="344"/>
      <c r="E139" s="344"/>
      <c r="F139" s="344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3" t="str">
        <f>+VLOOKUP(LEFT($A140,LEN(A140)-1)*1,Master!$D$22:$G$218,4,FALSE)</f>
        <v>Prava iz oblasti penzijskog i invalidskog osiguranja</v>
      </c>
      <c r="C140" s="344"/>
      <c r="D140" s="344"/>
      <c r="E140" s="344"/>
      <c r="F140" s="344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3" t="str">
        <f>+VLOOKUP(LEFT($A141,LEN(A141)-1)*1,Master!$D$22:$G$218,4,FALSE)</f>
        <v>Ostala prava iz oblasti zdravstvene zaštite</v>
      </c>
      <c r="C141" s="344"/>
      <c r="D141" s="344"/>
      <c r="E141" s="344"/>
      <c r="F141" s="344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3" t="str">
        <f>+VLOOKUP(LEFT($A142,LEN(A142)-1)*1,Master!$D$22:$G$218,4,FALSE)</f>
        <v>Ostala prava iz zdravstvenog osiguranja</v>
      </c>
      <c r="C142" s="344"/>
      <c r="D142" s="344"/>
      <c r="E142" s="344"/>
      <c r="F142" s="344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5" t="str">
        <f>+VLOOKUP(LEFT($A143,LEN(A143)-1)*1,Master!$D$22:$G$218,4,FALSE)</f>
        <v xml:space="preserve">Transferi institucijama, pojedincima, nevladinom i javnom sektoru </v>
      </c>
      <c r="C143" s="346"/>
      <c r="D143" s="346"/>
      <c r="E143" s="346"/>
      <c r="F143" s="346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5" t="str">
        <f>+VLOOKUP(LEFT($A144,LEN(A144)-1)*1,Master!$D$22:$G$218,4,FALSE)</f>
        <v>Kapitalni budžet</v>
      </c>
      <c r="C144" s="346"/>
      <c r="D144" s="346"/>
      <c r="E144" s="346"/>
      <c r="F144" s="346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1" t="str">
        <f>+VLOOKUP(LEFT($A145,LEN(A145)-1)*1,Master!$D$22:$G$218,4,FALSE)</f>
        <v>Pozajmice i krediti</v>
      </c>
      <c r="C145" s="332"/>
      <c r="D145" s="332"/>
      <c r="E145" s="332"/>
      <c r="F145" s="332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1" t="str">
        <f>+VLOOKUP(LEFT($A146,LEN(A146)-1)*1,Master!$D$22:$G$218,4,FALSE)</f>
        <v>Rezerve</v>
      </c>
      <c r="C146" s="332"/>
      <c r="D146" s="332"/>
      <c r="E146" s="332"/>
      <c r="F146" s="332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7" t="str">
        <f>+VLOOKUP(LEFT($A147,LEN(A147)-1)*1,Master!$D$22:$G$218,4,FALSE)</f>
        <v>Otplata garancija</v>
      </c>
      <c r="C147" s="348"/>
      <c r="D147" s="348"/>
      <c r="E147" s="348"/>
      <c r="F147" s="348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9" t="str">
        <f>+VLOOKUP(LEFT($A148,LEN(A148)-1)*1,Master!$D$22:$G$218,4,FALSE)</f>
        <v>Suficit / deficit</v>
      </c>
      <c r="C148" s="350"/>
      <c r="D148" s="350"/>
      <c r="E148" s="350"/>
      <c r="F148" s="350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1" t="str">
        <f>+VLOOKUP(LEFT($A149,LEN(A149)-1)*1,Master!$D$22:$G$218,4,FALSE)</f>
        <v>Primarni bilans</v>
      </c>
      <c r="C149" s="342"/>
      <c r="D149" s="342"/>
      <c r="E149" s="342"/>
      <c r="F149" s="342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3" t="str">
        <f>+VLOOKUP(LEFT($A150,LEN(A150)-1)*1,Master!$D$22:$G$218,4,FALSE)</f>
        <v>Otplata dugova</v>
      </c>
      <c r="C150" s="334"/>
      <c r="D150" s="334"/>
      <c r="E150" s="334"/>
      <c r="F150" s="334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5" t="str">
        <f>+VLOOKUP(LEFT($A151,LEN(A151)-1)*1,Master!$D$22:$G$218,4,FALSE)</f>
        <v>Otplata hartija od vrijednosti i kredita rezidentima</v>
      </c>
      <c r="C151" s="336"/>
      <c r="D151" s="336"/>
      <c r="E151" s="336"/>
      <c r="F151" s="336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1" t="str">
        <f>+VLOOKUP(LEFT($A152,LEN(A152)-1)*1,Master!$D$22:$G$218,4,FALSE)</f>
        <v>Otplata hartija od vrijednosti i kredita nerezidentima</v>
      </c>
      <c r="C152" s="332"/>
      <c r="D152" s="332"/>
      <c r="E152" s="332"/>
      <c r="F152" s="33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7" t="str">
        <f>+VLOOKUP(LEFT($A153,LEN(A153)-1)*1,Master!$D$22:$G$218,4,FALSE)</f>
        <v>Otplata obaveza iz prethodnih godina</v>
      </c>
      <c r="C153" s="348"/>
      <c r="D153" s="348"/>
      <c r="E153" s="348"/>
      <c r="F153" s="348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7" t="str">
        <f>+VLOOKUP(LEFT($A154,LEN(A154)-1)*1,Master!$D$22:$G$218,4,FALSE)</f>
        <v>Nedostajuća sredstva</v>
      </c>
      <c r="C154" s="338"/>
      <c r="D154" s="338"/>
      <c r="E154" s="338"/>
      <c r="F154" s="338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9" t="str">
        <f>+VLOOKUP(LEFT($A155,LEN(A155)-1)*1,Master!$D$22:$G$218,4,FALSE)</f>
        <v>Finansiranje</v>
      </c>
      <c r="C155" s="340"/>
      <c r="D155" s="340"/>
      <c r="E155" s="340"/>
      <c r="F155" s="340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5" t="str">
        <f>+VLOOKUP(LEFT($A156,LEN(A156)-1)*1,Master!$D$22:$G$218,4,FALSE)</f>
        <v>Pozajmice i krediti od domaćih izvora</v>
      </c>
      <c r="C156" s="336"/>
      <c r="D156" s="336"/>
      <c r="E156" s="336"/>
      <c r="F156" s="336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1" t="str">
        <f>+VLOOKUP(LEFT($A157,LEN(A157)-1)*1,Master!$D$22:$G$218,4,FALSE)</f>
        <v>Pozajmice i krediti od inostranih izvora</v>
      </c>
      <c r="C157" s="332"/>
      <c r="D157" s="332"/>
      <c r="E157" s="332"/>
      <c r="F157" s="33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1" t="str">
        <f>+VLOOKUP(LEFT($A158,LEN(A158)-1)*1,Master!$D$22:$G$218,4,FALSE)</f>
        <v>Primici od prodaje imovine</v>
      </c>
      <c r="C158" s="332"/>
      <c r="D158" s="332"/>
      <c r="E158" s="332"/>
      <c r="F158" s="33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V411"/>
  <sheetViews>
    <sheetView zoomScaleNormal="100" workbookViewId="0">
      <pane xSplit="5" ySplit="7" topLeftCell="DJ8" activePane="bottomRight" state="frozen"/>
      <selection pane="topRight" activeCell="F1" sqref="F1"/>
      <selection pane="bottomLeft" activeCell="A8" sqref="A8"/>
      <selection pane="bottomRight" activeCell="DQ4" sqref="DQ4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26" width="15.42578125" style="41" bestFit="1" customWidth="1"/>
    <col min="127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30" t="s">
        <v>575</v>
      </c>
      <c r="F6" s="428">
        <v>2006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9"/>
      <c r="R6" s="428">
        <v>2007</v>
      </c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9"/>
      <c r="AD6" s="428">
        <v>2008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9"/>
      <c r="AP6" s="428">
        <v>2009</v>
      </c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9"/>
      <c r="BB6" s="428">
        <v>2010</v>
      </c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9"/>
      <c r="BN6" s="428">
        <v>2011</v>
      </c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9"/>
      <c r="BZ6" s="427">
        <v>2012</v>
      </c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8">
        <v>2013</v>
      </c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9"/>
      <c r="CX6" s="428">
        <v>2014</v>
      </c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9"/>
      <c r="DJ6" s="428">
        <v>2015</v>
      </c>
      <c r="DK6" s="427"/>
      <c r="DL6" s="427"/>
      <c r="DM6" s="427"/>
      <c r="DN6" s="427"/>
      <c r="DO6" s="427"/>
      <c r="DP6" s="427"/>
      <c r="DQ6" s="427"/>
      <c r="DR6" s="427"/>
      <c r="DS6" s="427"/>
      <c r="DT6" s="427"/>
      <c r="DU6" s="429"/>
    </row>
    <row r="7" spans="1:125">
      <c r="E7" s="430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106051915.95999998</v>
      </c>
      <c r="DK8" s="105">
        <v>128788159.36</v>
      </c>
      <c r="DL8" s="105">
        <v>619183181.14999986</v>
      </c>
      <c r="DM8" s="105">
        <v>182232320.19999999</v>
      </c>
      <c r="DN8" s="105">
        <v>103320694.32000001</v>
      </c>
      <c r="DO8" s="105">
        <v>187991228.99000001</v>
      </c>
      <c r="DP8" s="105">
        <v>147628818.44999999</v>
      </c>
      <c r="DQ8" s="105">
        <v>166968807.54999995</v>
      </c>
      <c r="DR8" s="105">
        <v>145552524.33000001</v>
      </c>
      <c r="DS8" s="105">
        <v>117131377.60000005</v>
      </c>
      <c r="DT8" s="105">
        <v>97161549.920000002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86812014.340000004</v>
      </c>
      <c r="DL9" s="105">
        <v>100426986.79999995</v>
      </c>
      <c r="DM9" s="105">
        <v>111553145.60000001</v>
      </c>
      <c r="DN9" s="105">
        <v>99802277.799999997</v>
      </c>
      <c r="DO9" s="105">
        <v>118278734.59</v>
      </c>
      <c r="DP9" s="105">
        <v>127529195.14</v>
      </c>
      <c r="DQ9" s="105">
        <v>124403393.31999995</v>
      </c>
      <c r="DR9" s="105">
        <v>123707136.31</v>
      </c>
      <c r="DS9" s="105">
        <v>110697931.34000005</v>
      </c>
      <c r="DT9" s="105">
        <v>95937187.260000005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48200089.809999995</v>
      </c>
      <c r="DS14" s="105">
        <v>32697450.309999999</v>
      </c>
      <c r="DT14" s="105">
        <v>34204989.410000004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721824.67999999982</v>
      </c>
      <c r="DR18" s="105">
        <v>652826.26</v>
      </c>
      <c r="DS18" s="105">
        <v>545196.38</v>
      </c>
      <c r="DT18" s="105">
        <v>614231.27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38587920.599999979</v>
      </c>
      <c r="DR19" s="143">
        <v>37149241.379999995</v>
      </c>
      <c r="DS19" s="143">
        <v>40193107.020000026</v>
      </c>
      <c r="DT19" s="143">
        <v>27196160.52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23215461.899999999</v>
      </c>
      <c r="DR20" s="105">
        <v>22364190.540000003</v>
      </c>
      <c r="DS20" s="105">
        <v>23824814.610000018</v>
      </c>
      <c r="DT20" s="105">
        <v>16253765.800000006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13329494.45999999</v>
      </c>
      <c r="DR21" s="105">
        <v>12780379.539999986</v>
      </c>
      <c r="DS21" s="105">
        <v>14186939.740000004</v>
      </c>
      <c r="DT21" s="105">
        <v>9643918.1799999941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1073369.5099999995</v>
      </c>
      <c r="DR22" s="105">
        <v>1037271.42</v>
      </c>
      <c r="DS22" s="105">
        <v>1099016.6800000006</v>
      </c>
      <c r="DT22" s="105">
        <v>732084.04999999981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969594.72999999986</v>
      </c>
      <c r="DR23" s="105">
        <v>967399.87999999954</v>
      </c>
      <c r="DS23" s="105">
        <v>1082335.99</v>
      </c>
      <c r="DT23" s="105">
        <v>566392.49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1347126.1600000001</v>
      </c>
      <c r="DP24" s="143">
        <v>1276781.7799999998</v>
      </c>
      <c r="DQ24" s="143">
        <v>1455129.9900000002</v>
      </c>
      <c r="DR24" s="143">
        <v>1280973.7399999998</v>
      </c>
      <c r="DS24" s="143">
        <v>1121434.51</v>
      </c>
      <c r="DT24" s="143">
        <v>974039.35000000033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958002.76000000024</v>
      </c>
      <c r="DP25" s="105">
        <v>746600.32</v>
      </c>
      <c r="DQ25" s="105">
        <v>765465.40000000026</v>
      </c>
      <c r="DR25" s="105">
        <v>751632.22999999986</v>
      </c>
      <c r="DS25" s="105">
        <v>720684.08</v>
      </c>
      <c r="DT25" s="105">
        <v>629679.23000000033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147618.66000000006</v>
      </c>
      <c r="DR26" s="105">
        <v>135965.31000000006</v>
      </c>
      <c r="DS26" s="105">
        <v>145879.53</v>
      </c>
      <c r="DT26" s="105">
        <v>113196.71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296917.56999999995</v>
      </c>
      <c r="DR27" s="105">
        <v>123895.80999999998</v>
      </c>
      <c r="DS27" s="105">
        <v>52619.149999999994</v>
      </c>
      <c r="DT27" s="105">
        <v>25217.25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181479.16999999995</v>
      </c>
      <c r="DQ30" s="105">
        <v>245128.36</v>
      </c>
      <c r="DR30" s="105">
        <v>269480.39</v>
      </c>
      <c r="DS30" s="105">
        <v>202251.75</v>
      </c>
      <c r="DT30" s="105">
        <v>205946.15999999997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1085966.3999999999</v>
      </c>
      <c r="DL31" s="143">
        <v>1540359.5299999998</v>
      </c>
      <c r="DM31" s="143">
        <v>925997.17999999993</v>
      </c>
      <c r="DN31" s="143">
        <v>2000871.4600000004</v>
      </c>
      <c r="DO31" s="143">
        <v>3067345.37</v>
      </c>
      <c r="DP31" s="143">
        <v>3701757.8800000008</v>
      </c>
      <c r="DQ31" s="143">
        <v>3472067.07</v>
      </c>
      <c r="DR31" s="143">
        <v>4203901.9700000007</v>
      </c>
      <c r="DS31" s="143">
        <v>3485443.8899999997</v>
      </c>
      <c r="DT31" s="143">
        <v>2847513.03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71448.240000000005</v>
      </c>
      <c r="DR32" s="105">
        <v>100000.09999999998</v>
      </c>
      <c r="DS32" s="105">
        <v>58422.01</v>
      </c>
      <c r="DT32" s="105">
        <v>85119.760000000024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104769.60999999999</v>
      </c>
      <c r="DR33" s="105">
        <v>102156.98</v>
      </c>
      <c r="DS33" s="105">
        <v>124206.12999999999</v>
      </c>
      <c r="DT33" s="105">
        <v>191978.25000000003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14159.26</v>
      </c>
      <c r="DR34" s="105">
        <v>17809.689999999999</v>
      </c>
      <c r="DS34" s="105">
        <v>21494.939999999995</v>
      </c>
      <c r="DT34" s="105">
        <v>17048.189999999999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678925.78000000014</v>
      </c>
      <c r="DR35" s="105">
        <v>668593.31999999995</v>
      </c>
      <c r="DS35" s="105">
        <v>489848.26999999996</v>
      </c>
      <c r="DT35" s="105">
        <v>620822.77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2143300.5900000008</v>
      </c>
      <c r="DQ39" s="105">
        <v>2473196.61</v>
      </c>
      <c r="DR39" s="105">
        <v>3019846.4600000009</v>
      </c>
      <c r="DS39" s="105">
        <v>1897296.93</v>
      </c>
      <c r="DT39" s="105">
        <v>1555727.4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239884.82999999993</v>
      </c>
      <c r="DL40" s="105">
        <v>911531.44999999972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129567.57000000002</v>
      </c>
      <c r="DR40" s="105">
        <v>295495.41999999993</v>
      </c>
      <c r="DS40" s="105">
        <v>894175.60999999975</v>
      </c>
      <c r="DT40" s="105">
        <v>376816.6599999998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1078993.6399999997</v>
      </c>
      <c r="DK41" s="143">
        <v>1357152.6799999995</v>
      </c>
      <c r="DL41" s="143">
        <v>1983825.9099999992</v>
      </c>
      <c r="DM41" s="143">
        <v>3053596.8600000003</v>
      </c>
      <c r="DN41" s="143">
        <v>2679781.1700000018</v>
      </c>
      <c r="DO41" s="143">
        <v>2215879.2099999981</v>
      </c>
      <c r="DP41" s="143">
        <v>2312538.1100000008</v>
      </c>
      <c r="DQ41" s="143">
        <v>2702633.3299999977</v>
      </c>
      <c r="DR41" s="143">
        <v>1765568.7499999993</v>
      </c>
      <c r="DS41" s="143">
        <v>1563645.2699999996</v>
      </c>
      <c r="DT41" s="143">
        <v>2196630.459999999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94468.24</v>
      </c>
      <c r="DK42" s="105">
        <v>11948.380000000003</v>
      </c>
      <c r="DL42" s="105">
        <v>385981.36000000004</v>
      </c>
      <c r="DM42" s="105">
        <v>710303.47</v>
      </c>
      <c r="DN42" s="105">
        <v>301859.41000000003</v>
      </c>
      <c r="DO42" s="105">
        <v>102862.66</v>
      </c>
      <c r="DP42" s="105">
        <v>65896.25</v>
      </c>
      <c r="DQ42" s="105">
        <v>26410.94</v>
      </c>
      <c r="DR42" s="105">
        <v>54288.5</v>
      </c>
      <c r="DS42" s="105">
        <v>64386.57</v>
      </c>
      <c r="DT42" s="105">
        <v>31365.079999999998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1454883.4800000009</v>
      </c>
      <c r="DQ43" s="105">
        <v>1669311.7199999983</v>
      </c>
      <c r="DR43" s="105">
        <v>1030777.3999999996</v>
      </c>
      <c r="DS43" s="105">
        <v>859172.76999999932</v>
      </c>
      <c r="DT43" s="105">
        <v>918744.99999999953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192790.5</v>
      </c>
      <c r="DR44" s="105">
        <v>161271.62000000005</v>
      </c>
      <c r="DS44" s="105">
        <v>202040.25000000003</v>
      </c>
      <c r="DT44" s="105">
        <v>168196.06999999995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626866.83999999973</v>
      </c>
      <c r="DQ46" s="105">
        <v>814120.16999999946</v>
      </c>
      <c r="DR46" s="105">
        <v>519231.22999999975</v>
      </c>
      <c r="DS46" s="105">
        <v>438045.68000000023</v>
      </c>
      <c r="DT46" s="105">
        <v>1078324.3099999996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11355.319999999949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1708340.73</v>
      </c>
      <c r="DR47" s="143">
        <v>12333.03</v>
      </c>
      <c r="DS47" s="143">
        <v>93178.12000000001</v>
      </c>
      <c r="DT47" s="143">
        <v>16527.830000000002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11355.319999999949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1708340.73</v>
      </c>
      <c r="DR48" s="105">
        <v>12333.03</v>
      </c>
      <c r="DS48" s="105">
        <v>93178.12000000001</v>
      </c>
      <c r="DT48" s="105">
        <v>16527.830000000002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90543.209999999992</v>
      </c>
      <c r="DQ50" s="143">
        <v>79534.3</v>
      </c>
      <c r="DR50" s="143">
        <v>141338.74</v>
      </c>
      <c r="DS50" s="143">
        <v>599188.87</v>
      </c>
      <c r="DT50" s="143">
        <v>330568.99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90543.209999999992</v>
      </c>
      <c r="DQ51" s="105">
        <v>79534.3</v>
      </c>
      <c r="DR51" s="105">
        <v>141338.74</v>
      </c>
      <c r="DS51" s="105">
        <v>599188.87</v>
      </c>
      <c r="DT51" s="105">
        <v>330568.99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752588.29</v>
      </c>
      <c r="DQ53" s="143">
        <v>159688.91999999998</v>
      </c>
      <c r="DR53" s="143">
        <v>396068.30999999994</v>
      </c>
      <c r="DS53" s="143">
        <v>623657.68999999994</v>
      </c>
      <c r="DT53" s="143">
        <v>458785.53999999986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752588.29</v>
      </c>
      <c r="DQ54" s="105">
        <v>159688.91999999998</v>
      </c>
      <c r="DR54" s="105">
        <v>396068.30999999994</v>
      </c>
      <c r="DS54" s="105">
        <v>623657.68999999994</v>
      </c>
      <c r="DT54" s="105">
        <v>458785.53999999986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34859220.969999999</v>
      </c>
      <c r="DK56" s="143">
        <v>41805682.140000001</v>
      </c>
      <c r="DL56" s="143">
        <v>517759784.27999997</v>
      </c>
      <c r="DM56" s="143">
        <v>70655228.329999983</v>
      </c>
      <c r="DN56" s="143">
        <v>844590.42999999993</v>
      </c>
      <c r="DO56" s="143">
        <v>69672474.810000002</v>
      </c>
      <c r="DP56" s="143">
        <v>19271950.75</v>
      </c>
      <c r="DQ56" s="143">
        <v>40857073.5</v>
      </c>
      <c r="DR56" s="143">
        <v>21833054.989999998</v>
      </c>
      <c r="DS56" s="143">
        <v>6340268.1400000006</v>
      </c>
      <c r="DT56" s="143">
        <v>1207834.83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34859220.969999999</v>
      </c>
      <c r="DK57" s="105">
        <v>41805682.140000001</v>
      </c>
      <c r="DL57" s="105">
        <v>517759784.27999997</v>
      </c>
      <c r="DM57" s="105">
        <v>70655228.329999983</v>
      </c>
      <c r="DN57" s="105">
        <v>844590.42999999993</v>
      </c>
      <c r="DO57" s="105">
        <v>69672474.810000002</v>
      </c>
      <c r="DP57" s="105">
        <v>19271950.75</v>
      </c>
      <c r="DQ57" s="105">
        <v>40857073.5</v>
      </c>
      <c r="DR57" s="105">
        <v>21833054.989999998</v>
      </c>
      <c r="DS57" s="105">
        <v>6340268.1400000006</v>
      </c>
      <c r="DT57" s="105">
        <v>1207834.83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34828188.379999995</v>
      </c>
      <c r="DK58" s="105">
        <v>41475711.619999997</v>
      </c>
      <c r="DL58" s="105">
        <v>21230003.140000001</v>
      </c>
      <c r="DM58" s="105">
        <v>0</v>
      </c>
      <c r="DN58" s="105">
        <v>0</v>
      </c>
      <c r="DO58" s="105">
        <v>0</v>
      </c>
      <c r="DP58" s="105">
        <v>15234209.67</v>
      </c>
      <c r="DQ58" s="105">
        <v>40000000</v>
      </c>
      <c r="DR58" s="105">
        <v>21230000</v>
      </c>
      <c r="DS58" s="105">
        <v>1250090.33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70655228.329999983</v>
      </c>
      <c r="DN59" s="105">
        <v>844590.42999999993</v>
      </c>
      <c r="DO59" s="105">
        <v>69672474.810000002</v>
      </c>
      <c r="DP59" s="105">
        <v>4037741.08</v>
      </c>
      <c r="DQ59" s="105">
        <v>857073.49999999988</v>
      </c>
      <c r="DR59" s="105">
        <v>603054.99</v>
      </c>
      <c r="DS59" s="105">
        <v>5090177.8100000005</v>
      </c>
      <c r="DT59" s="105">
        <v>1207834.83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122327427.87000003</v>
      </c>
      <c r="DK60" s="105">
        <v>148052603.74000004</v>
      </c>
      <c r="DL60" s="105">
        <v>169887317.56000003</v>
      </c>
      <c r="DM60" s="105">
        <v>246732920.69</v>
      </c>
      <c r="DN60" s="105">
        <v>116025559.72000001</v>
      </c>
      <c r="DO60" s="105">
        <v>215439881.51999998</v>
      </c>
      <c r="DP60" s="105">
        <v>182066976.71000007</v>
      </c>
      <c r="DQ60" s="105">
        <v>140414378.29000002</v>
      </c>
      <c r="DR60" s="105">
        <v>309277675.91000009</v>
      </c>
      <c r="DS60" s="105">
        <v>110897348.06000002</v>
      </c>
      <c r="DT60" s="105">
        <v>112358070.56000002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64330069.110000007</v>
      </c>
      <c r="DN61" s="105">
        <v>59572004.990000002</v>
      </c>
      <c r="DO61" s="105">
        <v>46793420.569999993</v>
      </c>
      <c r="DP61" s="105">
        <v>56435102.910000034</v>
      </c>
      <c r="DQ61" s="105">
        <v>43906963.54999999</v>
      </c>
      <c r="DR61" s="105">
        <v>67426061.030000001</v>
      </c>
      <c r="DS61" s="105">
        <v>46478399.609999999</v>
      </c>
      <c r="DT61" s="105">
        <v>49403178.680000007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28050654.489999987</v>
      </c>
      <c r="DR62" s="105">
        <v>34903249.240000002</v>
      </c>
      <c r="DS62" s="105">
        <v>29141461.659999989</v>
      </c>
      <c r="DT62" s="105">
        <v>35946041.440000005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17852104.219999988</v>
      </c>
      <c r="DR63" s="105">
        <v>18750182.190000005</v>
      </c>
      <c r="DS63" s="105">
        <v>18466417.239999983</v>
      </c>
      <c r="DT63" s="105">
        <v>19240845.700000007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2002758.5399999996</v>
      </c>
      <c r="DR64" s="105">
        <v>3298968.2999999984</v>
      </c>
      <c r="DS64" s="105">
        <v>2101454.4200000004</v>
      </c>
      <c r="DT64" s="105">
        <v>3913359.4899999993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5060799.5999999968</v>
      </c>
      <c r="DR65" s="105">
        <v>8081364.7399999993</v>
      </c>
      <c r="DS65" s="105">
        <v>5301625.0700000022</v>
      </c>
      <c r="DT65" s="105">
        <v>8428394.6099999994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2815699.8800000013</v>
      </c>
      <c r="DR66" s="105">
        <v>4297429.7400000067</v>
      </c>
      <c r="DS66" s="105">
        <v>2973218.0700000008</v>
      </c>
      <c r="DT66" s="105">
        <v>4185686.9399999962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319292.24999999971</v>
      </c>
      <c r="DR67" s="105">
        <v>475304.26999999944</v>
      </c>
      <c r="DS67" s="105">
        <v>298746.86000000016</v>
      </c>
      <c r="DT67" s="105">
        <v>177754.69999999995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637736.28000000026</v>
      </c>
      <c r="DR68" s="105">
        <v>956789.28</v>
      </c>
      <c r="DS68" s="105">
        <v>1028424.9800000017</v>
      </c>
      <c r="DT68" s="105">
        <v>1064836.9699999997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159610.72000000003</v>
      </c>
      <c r="DR70" s="105">
        <v>177017.31999999998</v>
      </c>
      <c r="DS70" s="105">
        <v>184511.68999999989</v>
      </c>
      <c r="DT70" s="105">
        <v>184175.1399999999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9687.9699999999975</v>
      </c>
      <c r="DR71" s="105">
        <v>16575.490000000002</v>
      </c>
      <c r="DS71" s="105">
        <v>16325.65</v>
      </c>
      <c r="DT71" s="105">
        <v>28277.719999999987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805.82</v>
      </c>
      <c r="DS72" s="105">
        <v>913.11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19070</v>
      </c>
      <c r="DR73" s="105">
        <v>116401.85</v>
      </c>
      <c r="DS73" s="105">
        <v>133549.82</v>
      </c>
      <c r="DT73" s="105">
        <v>71913.899999999994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43620.53</v>
      </c>
      <c r="DR74" s="105">
        <v>31470.530000000002</v>
      </c>
      <c r="DS74" s="105">
        <v>31382.89</v>
      </c>
      <c r="DT74" s="105">
        <v>31078.760000000002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405747.06000000029</v>
      </c>
      <c r="DR75" s="105">
        <v>614518.27</v>
      </c>
      <c r="DS75" s="105">
        <v>661741.82000000181</v>
      </c>
      <c r="DT75" s="105">
        <v>749391.44999999972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1570319.5000000002</v>
      </c>
      <c r="DQ76" s="105">
        <v>1897974.1600000004</v>
      </c>
      <c r="DR76" s="105">
        <v>1943518.7799999991</v>
      </c>
      <c r="DS76" s="105">
        <v>1834158.5300000005</v>
      </c>
      <c r="DT76" s="105">
        <v>2651425.5700000012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214198.51000000018</v>
      </c>
      <c r="DQ77" s="105">
        <v>319910.18999999994</v>
      </c>
      <c r="DR77" s="105">
        <v>395481.64999999979</v>
      </c>
      <c r="DS77" s="105">
        <v>262292.9200000001</v>
      </c>
      <c r="DT77" s="105">
        <v>352617.48000000051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65151.12</v>
      </c>
      <c r="DR78" s="105">
        <v>59732.159999999996</v>
      </c>
      <c r="DS78" s="105">
        <v>60135.98</v>
      </c>
      <c r="DT78" s="105">
        <v>86034.569999999992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379815.09000000026</v>
      </c>
      <c r="DR79" s="105">
        <v>350416.36999999994</v>
      </c>
      <c r="DS79" s="105">
        <v>361116.42000000016</v>
      </c>
      <c r="DT79" s="105">
        <v>332955.7100000002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587547.57000000007</v>
      </c>
      <c r="DR80" s="105">
        <v>780215.44999999937</v>
      </c>
      <c r="DS80" s="105">
        <v>259446.22999999998</v>
      </c>
      <c r="DT80" s="105">
        <v>571478.31000000006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544542.09000000008</v>
      </c>
      <c r="DR81" s="105">
        <v>356854.52999999997</v>
      </c>
      <c r="DS81" s="105">
        <v>882739.91</v>
      </c>
      <c r="DT81" s="105">
        <v>1305497.3400000003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1008.1</v>
      </c>
      <c r="DR82" s="105">
        <v>818.62</v>
      </c>
      <c r="DS82" s="105">
        <v>8427.0700000000015</v>
      </c>
      <c r="DT82" s="105">
        <v>2842.16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3234198.3400000026</v>
      </c>
      <c r="DP83" s="105">
        <v>5125744.2900000028</v>
      </c>
      <c r="DQ83" s="105">
        <v>3268818.9799999995</v>
      </c>
      <c r="DR83" s="105">
        <v>4130819.3299999991</v>
      </c>
      <c r="DS83" s="105">
        <v>3928940.0300000031</v>
      </c>
      <c r="DT83" s="105">
        <v>3629164.8400000073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502101.75000000029</v>
      </c>
      <c r="DQ84" s="105">
        <v>320657.53000000003</v>
      </c>
      <c r="DR84" s="105">
        <v>624503.57999999949</v>
      </c>
      <c r="DS84" s="105">
        <v>638375.55999999982</v>
      </c>
      <c r="DT84" s="105">
        <v>483454.0799999999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21940.289999999997</v>
      </c>
      <c r="DR85" s="105">
        <v>44757.55999999999</v>
      </c>
      <c r="DS85" s="105">
        <v>52314.790000000052</v>
      </c>
      <c r="DT85" s="105">
        <v>43401.27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769400.97999999975</v>
      </c>
      <c r="DQ86" s="105">
        <v>464877.89000000054</v>
      </c>
      <c r="DR86" s="105">
        <v>424296.41000000067</v>
      </c>
      <c r="DS86" s="105">
        <v>384158.81000000011</v>
      </c>
      <c r="DT86" s="105">
        <v>360920.81000000058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249294.97</v>
      </c>
      <c r="DP87" s="105">
        <v>293139.49999999988</v>
      </c>
      <c r="DQ87" s="105">
        <v>131022.75000000004</v>
      </c>
      <c r="DR87" s="105">
        <v>624562.93999999994</v>
      </c>
      <c r="DS87" s="105">
        <v>158004.75999999995</v>
      </c>
      <c r="DT87" s="105">
        <v>162407.6700000001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70128.929999999993</v>
      </c>
      <c r="DR88" s="105">
        <v>81326.840000000026</v>
      </c>
      <c r="DS88" s="105">
        <v>101200.34999999999</v>
      </c>
      <c r="DT88" s="105">
        <v>72027.41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38868.05999999999</v>
      </c>
      <c r="DR89" s="105">
        <v>52794.389999999985</v>
      </c>
      <c r="DS89" s="105">
        <v>91109.239999999991</v>
      </c>
      <c r="DT89" s="105">
        <v>269060.28000000038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2292498.2300000028</v>
      </c>
      <c r="DQ90" s="105">
        <v>1695589.3399999992</v>
      </c>
      <c r="DR90" s="105">
        <v>1697585.68</v>
      </c>
      <c r="DS90" s="105">
        <v>1499015.1500000036</v>
      </c>
      <c r="DT90" s="105">
        <v>1610090.8100000059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42144.87</v>
      </c>
      <c r="DR91" s="105">
        <v>78205.280000000013</v>
      </c>
      <c r="DS91" s="105">
        <v>45486.609999999979</v>
      </c>
      <c r="DT91" s="105">
        <v>58842.169999999991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965720.97999999975</v>
      </c>
      <c r="DQ92" s="105">
        <v>483589.32</v>
      </c>
      <c r="DR92" s="105">
        <v>502786.6499999995</v>
      </c>
      <c r="DS92" s="105">
        <v>959274.75999999943</v>
      </c>
      <c r="DT92" s="105">
        <v>568960.34000000055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787283.64</v>
      </c>
      <c r="DQ93" s="105">
        <v>1786413.21</v>
      </c>
      <c r="DR93" s="105">
        <v>3880961.3100000005</v>
      </c>
      <c r="DS93" s="105">
        <v>962610.54</v>
      </c>
      <c r="DT93" s="105">
        <v>1789182.7099999997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1490817.88</v>
      </c>
      <c r="DR94" s="105">
        <v>3578133.5800000005</v>
      </c>
      <c r="DS94" s="105">
        <v>601357.14</v>
      </c>
      <c r="DT94" s="105">
        <v>1429629.89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139380.09999999998</v>
      </c>
      <c r="DR95" s="105">
        <v>114079.71</v>
      </c>
      <c r="DS95" s="105">
        <v>84473.700000000041</v>
      </c>
      <c r="DT95" s="105">
        <v>189563.59999999998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122656.16</v>
      </c>
      <c r="DQ96" s="105">
        <v>156215.23000000007</v>
      </c>
      <c r="DR96" s="105">
        <v>188748.02000000019</v>
      </c>
      <c r="DS96" s="105">
        <v>276779.6999999999</v>
      </c>
      <c r="DT96" s="105">
        <v>169989.22000000003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4369899.47</v>
      </c>
      <c r="DP97" s="105">
        <v>6120956.6900000004</v>
      </c>
      <c r="DQ97" s="105">
        <v>983659.16</v>
      </c>
      <c r="DR97" s="105">
        <v>16144426.140000001</v>
      </c>
      <c r="DS97" s="105">
        <v>488401.27</v>
      </c>
      <c r="DT97" s="105">
        <v>462527.35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351618.79</v>
      </c>
      <c r="DQ98" s="105">
        <v>131072.01999999999</v>
      </c>
      <c r="DR98" s="105">
        <v>1544582.9600000004</v>
      </c>
      <c r="DS98" s="105">
        <v>52709.009999999995</v>
      </c>
      <c r="DT98" s="105">
        <v>96569.56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5769337.9000000004</v>
      </c>
      <c r="DQ99" s="105">
        <v>852587.14</v>
      </c>
      <c r="DR99" s="105">
        <v>14599843.18</v>
      </c>
      <c r="DS99" s="105">
        <v>435692.26</v>
      </c>
      <c r="DT99" s="105">
        <v>365957.79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646855.39</v>
      </c>
      <c r="DR100" s="105">
        <v>645629.50000000012</v>
      </c>
      <c r="DS100" s="105">
        <v>307234.48999999993</v>
      </c>
      <c r="DT100" s="105">
        <v>532511.6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621210.34</v>
      </c>
      <c r="DR101" s="105">
        <v>610094.97000000009</v>
      </c>
      <c r="DS101" s="105">
        <v>282238.55999999994</v>
      </c>
      <c r="DT101" s="105">
        <v>509089.66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25328.25</v>
      </c>
      <c r="DR102" s="105">
        <v>34299.729999999996</v>
      </c>
      <c r="DS102" s="105">
        <v>24547.129999999997</v>
      </c>
      <c r="DT102" s="105">
        <v>23045.14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316.8</v>
      </c>
      <c r="DR103" s="105">
        <v>1234.8</v>
      </c>
      <c r="DS103" s="105">
        <v>448.79999999999995</v>
      </c>
      <c r="DT103" s="105">
        <v>376.8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2646244.100000001</v>
      </c>
      <c r="DT104" s="105">
        <v>740388.31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2984947.5200000005</v>
      </c>
      <c r="DR105" s="105">
        <v>987522.90000000037</v>
      </c>
      <c r="DS105" s="105">
        <v>2646244.100000001</v>
      </c>
      <c r="DT105" s="105">
        <v>740388.31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1631606.9099999997</v>
      </c>
      <c r="DR108" s="105">
        <v>2241110.1399999992</v>
      </c>
      <c r="DS108" s="105">
        <v>1981720.889999999</v>
      </c>
      <c r="DT108" s="105">
        <v>1732608.9800000004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396259.63999999955</v>
      </c>
      <c r="DR109" s="105">
        <v>595246.11999999941</v>
      </c>
      <c r="DS109" s="105">
        <v>492074.81999999966</v>
      </c>
      <c r="DT109" s="105">
        <v>605800.06000000029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31940.940000000017</v>
      </c>
      <c r="DR110" s="105">
        <v>59699.930000000044</v>
      </c>
      <c r="DS110" s="105">
        <v>229752.15999999995</v>
      </c>
      <c r="DT110" s="105">
        <v>72187.350000000006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500282.08</v>
      </c>
      <c r="DR111" s="105">
        <v>756320.94</v>
      </c>
      <c r="DS111" s="105">
        <v>466485.88999999966</v>
      </c>
      <c r="DT111" s="105">
        <v>160536.93000000002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166065.71000000005</v>
      </c>
      <c r="DR112" s="105">
        <v>174239.58000000002</v>
      </c>
      <c r="DS112" s="105">
        <v>134370.63999999998</v>
      </c>
      <c r="DT112" s="105">
        <v>201331.20000000007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64773.39</v>
      </c>
      <c r="DR113" s="105">
        <v>79115.670000000013</v>
      </c>
      <c r="DS113" s="105">
        <v>163015.41999999995</v>
      </c>
      <c r="DT113" s="105">
        <v>108837.83999999998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373719.19000000029</v>
      </c>
      <c r="DR114" s="105">
        <v>351863.64000000019</v>
      </c>
      <c r="DS114" s="105">
        <v>339805.98999999987</v>
      </c>
      <c r="DT114" s="105">
        <v>432965.80000000016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41.67</v>
      </c>
      <c r="DR115" s="105">
        <v>41.67</v>
      </c>
      <c r="DS115" s="105">
        <v>41.67</v>
      </c>
      <c r="DT115" s="105">
        <v>41.67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1405.2099999999998</v>
      </c>
      <c r="DR116" s="105">
        <v>1454.9400000000003</v>
      </c>
      <c r="DS116" s="105">
        <v>1113.4599999999998</v>
      </c>
      <c r="DT116" s="105">
        <v>876.77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97119.079999999973</v>
      </c>
      <c r="DR117" s="105">
        <v>223127.65000000005</v>
      </c>
      <c r="DS117" s="105">
        <v>155060.84000000003</v>
      </c>
      <c r="DT117" s="105">
        <v>150031.35999999996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39162482.690000027</v>
      </c>
      <c r="DR118" s="105">
        <v>41715778.810000032</v>
      </c>
      <c r="DS118" s="105">
        <v>40336270.130000018</v>
      </c>
      <c r="DT118" s="105">
        <v>40385800.150000006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4825685.17</v>
      </c>
      <c r="DR119" s="105">
        <v>5003935.6600000011</v>
      </c>
      <c r="DS119" s="105">
        <v>5224803.1099999994</v>
      </c>
      <c r="DT119" s="105">
        <v>5200634.1900000013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345178.28</v>
      </c>
      <c r="DR120" s="105">
        <v>324346.10000000003</v>
      </c>
      <c r="DS120" s="105">
        <v>435416.45</v>
      </c>
      <c r="DT120" s="105">
        <v>380176.39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586430.07999999996</v>
      </c>
      <c r="DR121" s="105">
        <v>581917.16999999993</v>
      </c>
      <c r="DS121" s="105">
        <v>678352.48</v>
      </c>
      <c r="DT121" s="105">
        <v>577047.26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1060525.06</v>
      </c>
      <c r="DR122" s="105">
        <v>1122304.45</v>
      </c>
      <c r="DS122" s="105">
        <v>1108062.3499999999</v>
      </c>
      <c r="DT122" s="105">
        <v>1103355.7900000003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1445734.21</v>
      </c>
      <c r="DR123" s="105">
        <v>1449683.0500000003</v>
      </c>
      <c r="DS123" s="105">
        <v>1627060.7399999998</v>
      </c>
      <c r="DT123" s="105">
        <v>1631564.8300000005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982933.07000000007</v>
      </c>
      <c r="DR124" s="105">
        <v>1023250.99</v>
      </c>
      <c r="DS124" s="105">
        <v>1020312.4400000002</v>
      </c>
      <c r="DT124" s="105">
        <v>1121064.75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120386.34</v>
      </c>
      <c r="DR125" s="105">
        <v>179287.87</v>
      </c>
      <c r="DS125" s="105">
        <v>50427.02</v>
      </c>
      <c r="DT125" s="105">
        <v>74787.23000000001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284498.13</v>
      </c>
      <c r="DR126" s="105">
        <v>323146.02999999997</v>
      </c>
      <c r="DS126" s="105">
        <v>305171.62999999995</v>
      </c>
      <c r="DT126" s="105">
        <v>312637.93999999989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2245233.77</v>
      </c>
      <c r="DS127" s="105">
        <v>787040.37000000011</v>
      </c>
      <c r="DT127" s="105">
        <v>1015844.7199999999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1346957.91</v>
      </c>
      <c r="DS129" s="105">
        <v>98603.880000000019</v>
      </c>
      <c r="DT129" s="105">
        <v>335652.55999999994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898275.86</v>
      </c>
      <c r="DS131" s="105">
        <v>688436.49000000011</v>
      </c>
      <c r="DT131" s="105">
        <v>680192.15999999992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32215414.010000028</v>
      </c>
      <c r="DS133" s="105">
        <v>32423340.340000022</v>
      </c>
      <c r="DT133" s="105">
        <v>32644778.940000001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18652141.210000023</v>
      </c>
      <c r="DS134" s="105">
        <v>18787969.120000023</v>
      </c>
      <c r="DT134" s="105">
        <v>18892491.040000007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5585563.7200000025</v>
      </c>
      <c r="DS135" s="105">
        <v>5596628.5399999954</v>
      </c>
      <c r="DT135" s="105">
        <v>5554966.8799999999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6322847.9700000016</v>
      </c>
      <c r="DS136" s="105">
        <v>6286233.4000000032</v>
      </c>
      <c r="DT136" s="105">
        <v>6371403.799999997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776691.32999999973</v>
      </c>
      <c r="DS137" s="105">
        <v>729121.30999999971</v>
      </c>
      <c r="DT137" s="105">
        <v>826863.25999999966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186152.52999999997</v>
      </c>
      <c r="DS138" s="105">
        <v>185419.8</v>
      </c>
      <c r="DT138" s="105">
        <v>180133.82000000004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692017.25</v>
      </c>
      <c r="DS139" s="105">
        <v>837968.17</v>
      </c>
      <c r="DT139" s="105">
        <v>818920.14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1242793.6300000001</v>
      </c>
      <c r="DS141" s="105">
        <v>1182832.1200000001</v>
      </c>
      <c r="DT141" s="105">
        <v>745599.45999999985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1182832.1200000001</v>
      </c>
      <c r="DT142" s="105">
        <v>745599.45999999985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1008401.7400000005</v>
      </c>
      <c r="DS143" s="105">
        <v>718254.19</v>
      </c>
      <c r="DT143" s="105">
        <v>778942.84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67718.299999999988</v>
      </c>
      <c r="DS144" s="105">
        <v>145906.90000000002</v>
      </c>
      <c r="DT144" s="105">
        <v>113457.29000000001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201440.21000000008</v>
      </c>
      <c r="DS145" s="105">
        <v>202643.86999999991</v>
      </c>
      <c r="DT145" s="105">
        <v>201958.02999999994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739243.23000000045</v>
      </c>
      <c r="DS146" s="105">
        <v>369703.42</v>
      </c>
      <c r="DT146" s="105">
        <v>463527.52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10744092.740000006</v>
      </c>
      <c r="DQ147" s="105">
        <v>11333981.32</v>
      </c>
      <c r="DR147" s="105">
        <v>10383700.710000008</v>
      </c>
      <c r="DS147" s="105">
        <v>11050474.780000005</v>
      </c>
      <c r="DT147" s="105">
        <v>10760211.210000003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10541092.800000006</v>
      </c>
      <c r="DQ148" s="105">
        <v>11333981.32</v>
      </c>
      <c r="DR148" s="105">
        <v>10383700.710000008</v>
      </c>
      <c r="DS148" s="105">
        <v>11050474.780000005</v>
      </c>
      <c r="DT148" s="105">
        <v>10758211.210000003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5017138.6900000088</v>
      </c>
      <c r="DS149" s="105">
        <v>5157752.2200000035</v>
      </c>
      <c r="DT149" s="105">
        <v>6081931.6000000043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1733810.6800000002</v>
      </c>
      <c r="DS150" s="105">
        <v>1606402.17</v>
      </c>
      <c r="DT150" s="105">
        <v>493304.1700000001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412220</v>
      </c>
      <c r="DS151" s="105">
        <v>204373.29999999987</v>
      </c>
      <c r="DT151" s="105">
        <v>1808570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44150</v>
      </c>
      <c r="DS152" s="105">
        <v>61760</v>
      </c>
      <c r="DT152" s="105">
        <v>95140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348750.45000000013</v>
      </c>
      <c r="DS153" s="105">
        <v>388917.07</v>
      </c>
      <c r="DT153" s="105">
        <v>381633.73999999993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76313.909999999989</v>
      </c>
      <c r="DS154" s="105">
        <v>220363.19999999998</v>
      </c>
      <c r="DT154" s="105">
        <v>133899.73000000001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848986.98999999987</v>
      </c>
      <c r="DS155" s="105">
        <v>834822.32999999984</v>
      </c>
      <c r="DT155" s="105">
        <v>426163.12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786771.90000000142</v>
      </c>
      <c r="DQ156" s="105">
        <v>671148.39000000199</v>
      </c>
      <c r="DR156" s="105">
        <v>588789.3600000008</v>
      </c>
      <c r="DS156" s="105">
        <v>954967.48000000254</v>
      </c>
      <c r="DT156" s="105">
        <v>994040.65000000119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1313540.6299999997</v>
      </c>
      <c r="DS157" s="105">
        <v>1621117.01</v>
      </c>
      <c r="DT157" s="105">
        <v>343528.19999999995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2000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2000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6123674.2600000026</v>
      </c>
      <c r="DS165" s="105">
        <v>6479613.9900000002</v>
      </c>
      <c r="DT165" s="105">
        <v>5920491.0000000037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2090071.33</v>
      </c>
      <c r="DN166" s="105">
        <v>1154162.4099999999</v>
      </c>
      <c r="DO166" s="105">
        <v>968554.92</v>
      </c>
      <c r="DP166" s="105">
        <v>2828250.97</v>
      </c>
      <c r="DQ166" s="105">
        <v>2018297.4499999997</v>
      </c>
      <c r="DR166" s="105">
        <v>1592034.4099999997</v>
      </c>
      <c r="DS166" s="105">
        <v>4159203.1199999996</v>
      </c>
      <c r="DT166" s="105">
        <v>854490.90999999968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11691.01</v>
      </c>
      <c r="DS167" s="105">
        <v>2000</v>
      </c>
      <c r="DT167" s="105">
        <v>3382.02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12298.45</v>
      </c>
      <c r="DS168" s="105">
        <v>198096.49999999997</v>
      </c>
      <c r="DT168" s="105">
        <v>60128.959999999999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39085.33</v>
      </c>
      <c r="DS169" s="105">
        <v>42332.42</v>
      </c>
      <c r="DT169" s="105">
        <v>182946.09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80900.41</v>
      </c>
      <c r="DS170" s="105">
        <v>59083.34</v>
      </c>
      <c r="DT170" s="105">
        <v>18761.45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406161.24999999983</v>
      </c>
      <c r="DQ171" s="105">
        <v>1120390.2799999998</v>
      </c>
      <c r="DR171" s="105">
        <v>921270.4499999996</v>
      </c>
      <c r="DS171" s="105">
        <v>1096503.7999999998</v>
      </c>
      <c r="DT171" s="105">
        <v>322216.67999999964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1682080.7000000002</v>
      </c>
      <c r="DN172" s="105">
        <v>465071.95999999996</v>
      </c>
      <c r="DO172" s="105">
        <v>201405.9</v>
      </c>
      <c r="DP172" s="105">
        <v>2139806.4700000002</v>
      </c>
      <c r="DQ172" s="105">
        <v>670605.22</v>
      </c>
      <c r="DR172" s="105">
        <v>524972.54</v>
      </c>
      <c r="DS172" s="105">
        <v>2752022.2800000003</v>
      </c>
      <c r="DT172" s="105">
        <v>255688.33999999994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1816.22</v>
      </c>
      <c r="DS173" s="105">
        <v>9164.7800000000007</v>
      </c>
      <c r="DT173" s="105">
        <v>11367.37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287766</v>
      </c>
      <c r="DS176" s="105">
        <v>331666.67</v>
      </c>
      <c r="DT176" s="105">
        <v>432566.31999999995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331666.67</v>
      </c>
      <c r="DT177" s="105">
        <v>432566.31999999995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287766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331666.67</v>
      </c>
      <c r="DT182" s="105">
        <v>432566.31999999995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30743987.649999999</v>
      </c>
      <c r="DK183" s="105">
        <v>41933056.25</v>
      </c>
      <c r="DL183" s="105">
        <v>60545576.710000008</v>
      </c>
      <c r="DM183" s="105">
        <v>39716380.309999995</v>
      </c>
      <c r="DN183" s="105">
        <v>5165036.2</v>
      </c>
      <c r="DO183" s="105">
        <v>34898791.960000001</v>
      </c>
      <c r="DP183" s="105">
        <v>65561192.199999996</v>
      </c>
      <c r="DQ183" s="105">
        <v>41358707.579999998</v>
      </c>
      <c r="DR183" s="105">
        <v>179755989.35000002</v>
      </c>
      <c r="DS183" s="105">
        <v>5631090.1799999997</v>
      </c>
      <c r="DT183" s="105">
        <v>5375527.7300000004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30743987.649999999</v>
      </c>
      <c r="DK184" s="105">
        <v>41933056.25</v>
      </c>
      <c r="DL184" s="105">
        <v>60545576.710000008</v>
      </c>
      <c r="DM184" s="105">
        <v>39716380.309999995</v>
      </c>
      <c r="DN184" s="105">
        <v>5165036.2</v>
      </c>
      <c r="DO184" s="105">
        <v>34898791.960000001</v>
      </c>
      <c r="DP184" s="105">
        <v>65561192.199999996</v>
      </c>
      <c r="DQ184" s="105">
        <v>41358707.579999998</v>
      </c>
      <c r="DR184" s="105">
        <v>179755989.35000002</v>
      </c>
      <c r="DS184" s="105">
        <v>5631090.1799999997</v>
      </c>
      <c r="DT184" s="105">
        <v>5375527.7300000004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14310568.83</v>
      </c>
      <c r="DK185" s="105">
        <v>40814379.619999997</v>
      </c>
      <c r="DL185" s="105">
        <v>48535287.670000002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37597928.459999993</v>
      </c>
      <c r="DQ185" s="105">
        <v>40099266.369999997</v>
      </c>
      <c r="DR185" s="105">
        <v>12694753.58</v>
      </c>
      <c r="DS185" s="105">
        <v>100557.85</v>
      </c>
      <c r="DT185" s="105">
        <v>100930.69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167061235.77000001</v>
      </c>
      <c r="DS186" s="105">
        <v>5530532.3300000001</v>
      </c>
      <c r="DT186" s="105">
        <v>5274597.04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2400528.1499999985</v>
      </c>
      <c r="DO190" s="105">
        <v>27513982.240000013</v>
      </c>
      <c r="DP190" s="105">
        <v>11577992.679999953</v>
      </c>
      <c r="DQ190" s="105">
        <v>3361730.8000000138</v>
      </c>
      <c r="DR190" s="105">
        <v>8276196.9900000012</v>
      </c>
      <c r="DS190" s="105">
        <v>9390060.9599999879</v>
      </c>
      <c r="DT190" s="105">
        <v>2844659.1800000006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3584705.7499999995</v>
      </c>
      <c r="DS191" s="105">
        <v>589832.69999999995</v>
      </c>
      <c r="DT191" s="105">
        <v>80295.47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589832.69999999995</v>
      </c>
      <c r="DT192" s="105">
        <v>80295.47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6">
      <c r="E221" s="430" t="s">
        <v>696</v>
      </c>
      <c r="F221" s="428">
        <v>2006</v>
      </c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9"/>
      <c r="R221" s="428">
        <v>2007</v>
      </c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9"/>
      <c r="AD221" s="428">
        <v>2008</v>
      </c>
      <c r="AE221" s="427"/>
      <c r="AF221" s="427"/>
      <c r="AG221" s="427"/>
      <c r="AH221" s="427"/>
      <c r="AI221" s="427"/>
      <c r="AJ221" s="427"/>
      <c r="AK221" s="427"/>
      <c r="AL221" s="427"/>
      <c r="AM221" s="427"/>
      <c r="AN221" s="427"/>
      <c r="AO221" s="429"/>
      <c r="AP221" s="428">
        <v>2009</v>
      </c>
      <c r="AQ221" s="427"/>
      <c r="AR221" s="427"/>
      <c r="AS221" s="427"/>
      <c r="AT221" s="427"/>
      <c r="AU221" s="427"/>
      <c r="AV221" s="427"/>
      <c r="AW221" s="427"/>
      <c r="AX221" s="427"/>
      <c r="AY221" s="427"/>
      <c r="AZ221" s="427"/>
      <c r="BA221" s="429"/>
      <c r="BB221" s="428">
        <v>2010</v>
      </c>
      <c r="BC221" s="427"/>
      <c r="BD221" s="427"/>
      <c r="BE221" s="427"/>
      <c r="BF221" s="427"/>
      <c r="BG221" s="427"/>
      <c r="BH221" s="427"/>
      <c r="BI221" s="427"/>
      <c r="BJ221" s="427"/>
      <c r="BK221" s="427"/>
      <c r="BL221" s="427"/>
      <c r="BM221" s="429"/>
      <c r="BN221" s="428">
        <v>2011</v>
      </c>
      <c r="BO221" s="427"/>
      <c r="BP221" s="427"/>
      <c r="BQ221" s="427"/>
      <c r="BR221" s="427"/>
      <c r="BS221" s="427"/>
      <c r="BT221" s="427"/>
      <c r="BU221" s="427"/>
      <c r="BV221" s="427"/>
      <c r="BW221" s="427"/>
      <c r="BX221" s="427"/>
      <c r="BY221" s="429"/>
      <c r="BZ221" s="427">
        <v>2012</v>
      </c>
      <c r="CA221" s="427"/>
      <c r="CB221" s="427"/>
      <c r="CC221" s="427"/>
      <c r="CD221" s="427"/>
      <c r="CE221" s="427"/>
      <c r="CF221" s="427"/>
      <c r="CG221" s="427"/>
      <c r="CH221" s="427"/>
      <c r="CI221" s="427"/>
      <c r="CJ221" s="427"/>
      <c r="CK221" s="427"/>
      <c r="CL221" s="428">
        <v>2013</v>
      </c>
      <c r="CM221" s="427"/>
      <c r="CN221" s="427"/>
      <c r="CO221" s="427"/>
      <c r="CP221" s="427"/>
      <c r="CQ221" s="427"/>
      <c r="CR221" s="427"/>
      <c r="CS221" s="427"/>
      <c r="CT221" s="427"/>
      <c r="CU221" s="427"/>
      <c r="CV221" s="427"/>
      <c r="CW221" s="429"/>
      <c r="CX221" s="428">
        <v>2014</v>
      </c>
      <c r="CY221" s="427"/>
      <c r="CZ221" s="427"/>
      <c r="DA221" s="427"/>
      <c r="DB221" s="427"/>
      <c r="DC221" s="427"/>
      <c r="DD221" s="427"/>
      <c r="DE221" s="427"/>
      <c r="DF221" s="427"/>
      <c r="DG221" s="427"/>
      <c r="DH221" s="427"/>
      <c r="DI221" s="429"/>
      <c r="DJ221" s="428">
        <v>2015</v>
      </c>
      <c r="DK221" s="427"/>
      <c r="DL221" s="427"/>
      <c r="DM221" s="427"/>
      <c r="DN221" s="427"/>
      <c r="DO221" s="427"/>
      <c r="DP221" s="427"/>
      <c r="DQ221" s="427"/>
      <c r="DR221" s="427"/>
      <c r="DS221" s="427"/>
      <c r="DT221" s="427"/>
      <c r="DU221" s="429"/>
    </row>
    <row r="222" spans="1:126">
      <c r="E222" s="430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6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6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07">
        <f>+DV225+DV234+DV239+DV246+DV256+DV265+DV268</f>
        <v>1329179261.6533833</v>
      </c>
    </row>
    <row r="225" spans="1:126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  <c r="DV225" s="328">
        <f>+SUM(DJ225:DU225)</f>
        <v>832672619.56934154</v>
      </c>
    </row>
    <row r="226" spans="1:126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6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6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6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6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6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6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6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6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  <c r="DV234" s="328">
        <f>+SUM(DJ234:DU234)</f>
        <v>417492172.75320083</v>
      </c>
    </row>
    <row r="235" spans="1:126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6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6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6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6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  <c r="DV239" s="328">
        <f>+SUM(DJ239:DU239)</f>
        <v>16902886.664651629</v>
      </c>
    </row>
    <row r="240" spans="1:126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6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6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6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6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6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6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1378353.6704010672</v>
      </c>
      <c r="DT246" s="143">
        <f t="shared" si="24"/>
        <v>1123435.7637199732</v>
      </c>
      <c r="DU246" s="144">
        <f t="shared" si="24"/>
        <v>1342481.0432510113</v>
      </c>
      <c r="DV246" s="328">
        <f>+SUM(DJ246:DU246)</f>
        <v>13478728.643637203</v>
      </c>
    </row>
    <row r="247" spans="1:126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6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6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6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6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6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6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6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6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</row>
    <row r="256" spans="1:126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  <c r="DV256" s="328">
        <f>+SUM(DJ256:DU256)</f>
        <v>36966986.333032973</v>
      </c>
    </row>
    <row r="257" spans="1:126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6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6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6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6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6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28">
        <f>+SUM(DJ262:DU262)</f>
        <v>0</v>
      </c>
    </row>
    <row r="263" spans="1:126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6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6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28">
        <f>+SUM(DJ265:DU265)</f>
        <v>5073747.8792982856</v>
      </c>
    </row>
    <row r="266" spans="1:126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6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6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28">
        <f>+SUM(DJ268:DU268)</f>
        <v>6592119.81022075</v>
      </c>
    </row>
    <row r="269" spans="1:126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6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6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6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203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Novembar</v>
      </c>
    </row>
    <row r="238" spans="3:7">
      <c r="D238" s="49"/>
      <c r="E238" s="9"/>
      <c r="F238" s="10"/>
      <c r="G238" s="52" t="str">
        <f>+CONCATENATE("Jan - ",LEFT(G237,3))</f>
        <v>Jan - Nov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Nov</v>
      </c>
      <c r="F246" s="10" t="str">
        <f>+CONCATENATE("Analytics for period ",G238)</f>
        <v>Analytics for period Jan - Nov</v>
      </c>
      <c r="G246" s="52" t="str">
        <f>+IF(ISBLANK(IF($B$2=1,E246,F246)),"",IF($B$2=1,E246,F246))</f>
        <v>Analitika za period Jan - Nov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Novembar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Novembar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Novembar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Novembar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Novembar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Novembar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2015-11-20T10:12:27Z</cp:lastPrinted>
  <dcterms:created xsi:type="dcterms:W3CDTF">2014-09-15T13:41:17Z</dcterms:created>
  <dcterms:modified xsi:type="dcterms:W3CDTF">2015-12-21T15:04:25Z</dcterms:modified>
</cp:coreProperties>
</file>